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5600" windowHeight="11760" tabRatio="895"/>
  </bookViews>
  <sheets>
    <sheet name="統計表 " sheetId="13" r:id="rId1"/>
    <sheet name="花東B表" sheetId="12" r:id="rId2"/>
    <sheet name="單價表" sheetId="11" r:id="rId3"/>
    <sheet name="試算表(參考用)" sheetId="1" r:id="rId4"/>
    <sheet name="工作表2" sheetId="7" r:id="rId5"/>
    <sheet name="抬頭" sheetId="2" state="hidden" r:id="rId6"/>
  </sheets>
  <definedNames>
    <definedName name="_xlnm._FilterDatabase" localSheetId="2" hidden="1">單價表!$A$3:$Q$89</definedName>
    <definedName name="_xlnm._FilterDatabase" localSheetId="3" hidden="1">'試算表(參考用)'!$A$3:$V$209</definedName>
    <definedName name="_xlnm.Print_Area" localSheetId="0">'統計表 '!$A$4:$S$34</definedName>
    <definedName name="_xlnm.Print_Titles" localSheetId="3">'試算表(參考用)'!$A:$D,'試算表(參考用)'!$1:$3</definedName>
    <definedName name="三四英語">工作表2!$A$15:$A$19</definedName>
    <definedName name="五六英語">工作表2!$N$15:$N$21</definedName>
    <definedName name="版本">工作表2!$A$5:$A$9</definedName>
    <definedName name="藝能科教科書">'試算表(參考用)'!$R$17,'試算表(參考用)'!$R$20,'試算表(參考用)'!$R$27:$R$28,'試算表(參考用)'!$R$39:$R$41,'試算表(參考用)'!$R$52:$R$54,'試算表(參考用)'!$R$63:$R$64,'試算表(參考用)'!$R$69,'試算表(參考用)'!$R$80,'試算表(參考用)'!$R$87,'試算表(參考用)'!$R$90,'試算表(參考用)'!$R$97:$R$98,'試算表(參考用)'!$R$109:$R$111,'試算表(參考用)'!$R$122:$R$124,'試算表(參考用)'!$R$135:$R$137,'試算表(參考用)'!$R$146,'試算表(參考用)'!$R$153,'試算表(參考用)'!$R$156,'試算表(參考用)'!$R$163,'試算表(參考用)'!$R$172:$R$173,'試算表(參考用)'!$R$182:$R$183,'試算表(參考用)'!$R$193:$R$195,'試算表(參考用)'!$R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0" i="13" l="1"/>
  <c r="X20" i="13"/>
  <c r="V20" i="13"/>
  <c r="U20" i="13"/>
  <c r="P23" i="13" l="1"/>
  <c r="Q203" i="1" l="1"/>
  <c r="Q202" i="1"/>
  <c r="Q184" i="1"/>
  <c r="Q57" i="1" l="1"/>
  <c r="M23" i="13" l="1"/>
  <c r="L23" i="13"/>
  <c r="P25" i="13"/>
  <c r="O25" i="13"/>
  <c r="N25" i="13"/>
  <c r="K25" i="13"/>
  <c r="J25" i="13"/>
  <c r="I25" i="13"/>
  <c r="H25" i="13"/>
  <c r="G25" i="13"/>
  <c r="F25" i="13"/>
  <c r="E25" i="13"/>
  <c r="D25" i="13"/>
  <c r="O23" i="13"/>
  <c r="N23" i="13"/>
  <c r="K23" i="13"/>
  <c r="J23" i="13"/>
  <c r="I23" i="13"/>
  <c r="H23" i="13"/>
  <c r="G23" i="13"/>
  <c r="F23" i="13"/>
  <c r="E23" i="13"/>
  <c r="D23" i="13"/>
  <c r="P21" i="13"/>
  <c r="O21" i="13"/>
  <c r="N21" i="13"/>
  <c r="K21" i="13"/>
  <c r="J21" i="13"/>
  <c r="I21" i="13"/>
  <c r="H21" i="13"/>
  <c r="G21" i="13"/>
  <c r="F21" i="13"/>
  <c r="E21" i="13"/>
  <c r="D21" i="13"/>
  <c r="P19" i="13"/>
  <c r="O19" i="13"/>
  <c r="N19" i="13"/>
  <c r="I19" i="13"/>
  <c r="H19" i="13"/>
  <c r="G19" i="13"/>
  <c r="F19" i="13"/>
  <c r="E19" i="13"/>
  <c r="D19" i="13"/>
  <c r="K19" i="13"/>
  <c r="J19" i="13"/>
  <c r="M25" i="13"/>
  <c r="L25" i="13"/>
  <c r="M21" i="13"/>
  <c r="L21" i="13"/>
  <c r="N17" i="13"/>
  <c r="G17" i="13"/>
  <c r="F17" i="13"/>
  <c r="E17" i="13"/>
  <c r="D17" i="13"/>
  <c r="C17" i="13"/>
  <c r="B17" i="13"/>
  <c r="N15" i="13"/>
  <c r="G15" i="13"/>
  <c r="F15" i="13"/>
  <c r="E15" i="13"/>
  <c r="D15" i="13"/>
  <c r="C15" i="13"/>
  <c r="B15" i="13"/>
  <c r="P9" i="13"/>
  <c r="Q14" i="13" l="1"/>
  <c r="Q16" i="13"/>
  <c r="Q22" i="13"/>
  <c r="Q24" i="13"/>
  <c r="Q20" i="13"/>
  <c r="M19" i="13"/>
  <c r="L19" i="13"/>
  <c r="Q18" i="13" s="1"/>
  <c r="J9" i="13" l="1"/>
  <c r="U24" i="13" s="1"/>
  <c r="I9" i="13"/>
  <c r="U22" i="13" s="1"/>
  <c r="H9" i="13"/>
  <c r="G9" i="13"/>
  <c r="U18" i="13" s="1"/>
  <c r="F9" i="13"/>
  <c r="E9" i="13"/>
  <c r="K8" i="13"/>
  <c r="K7" i="13"/>
  <c r="B43" i="13"/>
  <c r="D43" i="13"/>
  <c r="F43" i="13"/>
  <c r="N43" i="13"/>
  <c r="N44" i="13" s="1"/>
  <c r="B45" i="13"/>
  <c r="D45" i="13"/>
  <c r="F45" i="13"/>
  <c r="N45" i="13"/>
  <c r="N46" i="13" s="1"/>
  <c r="D47" i="13"/>
  <c r="F47" i="13"/>
  <c r="H47" i="13"/>
  <c r="J47" i="13"/>
  <c r="L47" i="13"/>
  <c r="N47" i="13"/>
  <c r="N48" i="13" s="1"/>
  <c r="O47" i="13"/>
  <c r="O48" i="13" s="1"/>
  <c r="P47" i="13"/>
  <c r="P48" i="13" s="1"/>
  <c r="D49" i="13"/>
  <c r="F49" i="13"/>
  <c r="H49" i="13"/>
  <c r="J49" i="13"/>
  <c r="L49" i="13"/>
  <c r="N49" i="13"/>
  <c r="N50" i="13" s="1"/>
  <c r="O49" i="13"/>
  <c r="O50" i="13" s="1"/>
  <c r="P49" i="13"/>
  <c r="P50" i="13" s="1"/>
  <c r="D51" i="13"/>
  <c r="F51" i="13"/>
  <c r="H51" i="13"/>
  <c r="J51" i="13"/>
  <c r="L51" i="13"/>
  <c r="N51" i="13"/>
  <c r="N52" i="13" s="1"/>
  <c r="O51" i="13"/>
  <c r="O52" i="13" s="1"/>
  <c r="P51" i="13"/>
  <c r="P52" i="13" s="1"/>
  <c r="D53" i="13"/>
  <c r="F53" i="13"/>
  <c r="H53" i="13"/>
  <c r="J53" i="13"/>
  <c r="L53" i="13"/>
  <c r="N53" i="13"/>
  <c r="N54" i="13" s="1"/>
  <c r="O53" i="13"/>
  <c r="O54" i="13" s="1"/>
  <c r="P53" i="13"/>
  <c r="P54" i="13" s="1"/>
  <c r="C44" i="13" l="1"/>
  <c r="B44" i="13"/>
  <c r="U16" i="13"/>
  <c r="V16" i="13"/>
  <c r="V18" i="13"/>
  <c r="W18" i="13" s="1"/>
  <c r="V22" i="13"/>
  <c r="W22" i="13" s="1"/>
  <c r="U14" i="13"/>
  <c r="V14" i="13"/>
  <c r="V24" i="13"/>
  <c r="W24" i="13" s="1"/>
  <c r="M54" i="13"/>
  <c r="L54" i="13"/>
  <c r="M52" i="13"/>
  <c r="L52" i="13"/>
  <c r="M48" i="13"/>
  <c r="L48" i="13"/>
  <c r="C46" i="13"/>
  <c r="B46" i="13"/>
  <c r="K54" i="13"/>
  <c r="J54" i="13"/>
  <c r="K52" i="13"/>
  <c r="J52" i="13"/>
  <c r="K50" i="13"/>
  <c r="J50" i="13"/>
  <c r="K48" i="13"/>
  <c r="J48" i="13"/>
  <c r="G44" i="13"/>
  <c r="F44" i="13"/>
  <c r="I54" i="13"/>
  <c r="H54" i="13"/>
  <c r="I52" i="13"/>
  <c r="H52" i="13"/>
  <c r="I50" i="13"/>
  <c r="H50" i="13"/>
  <c r="I48" i="13"/>
  <c r="H48" i="13"/>
  <c r="F54" i="13"/>
  <c r="G54" i="13"/>
  <c r="G52" i="13"/>
  <c r="F52" i="13"/>
  <c r="G50" i="13"/>
  <c r="F50" i="13"/>
  <c r="F48" i="13"/>
  <c r="G48" i="13"/>
  <c r="E44" i="13"/>
  <c r="D44" i="13"/>
  <c r="M50" i="13"/>
  <c r="L50" i="13"/>
  <c r="E54" i="13"/>
  <c r="D54" i="13"/>
  <c r="E52" i="13"/>
  <c r="D52" i="13"/>
  <c r="E50" i="13"/>
  <c r="D50" i="13"/>
  <c r="E48" i="13"/>
  <c r="D48" i="13"/>
  <c r="G46" i="13"/>
  <c r="F46" i="13"/>
  <c r="E46" i="13"/>
  <c r="D46" i="13"/>
  <c r="K9" i="13"/>
  <c r="W14" i="13" l="1"/>
  <c r="W26" i="13" s="1"/>
  <c r="W16" i="13"/>
  <c r="Q43" i="13"/>
  <c r="R43" i="13" s="1"/>
  <c r="Q44" i="13"/>
  <c r="U26" i="13"/>
  <c r="H29" i="13"/>
  <c r="H30" i="13"/>
  <c r="V26" i="13"/>
  <c r="Q46" i="13"/>
  <c r="Q53" i="13"/>
  <c r="Q49" i="13"/>
  <c r="Q48" i="13"/>
  <c r="Q45" i="13"/>
  <c r="Q52" i="13"/>
  <c r="Q47" i="13"/>
  <c r="Q54" i="13"/>
  <c r="Q51" i="13"/>
  <c r="Q50" i="13"/>
  <c r="S24" i="13"/>
  <c r="R24" i="13"/>
  <c r="X24" i="13" s="1"/>
  <c r="R22" i="13"/>
  <c r="X22" i="13" s="1"/>
  <c r="S22" i="13"/>
  <c r="R20" i="13"/>
  <c r="S20" i="13"/>
  <c r="R18" i="13"/>
  <c r="X18" i="13" s="1"/>
  <c r="S18" i="13"/>
  <c r="S16" i="13"/>
  <c r="R16" i="13"/>
  <c r="S14" i="13"/>
  <c r="R14" i="13"/>
  <c r="X14" i="13" l="1"/>
  <c r="X16" i="13"/>
  <c r="X26" i="13"/>
  <c r="S43" i="13"/>
  <c r="T43" i="13"/>
  <c r="H31" i="13"/>
  <c r="T53" i="13"/>
  <c r="R53" i="13"/>
  <c r="S53" i="13"/>
  <c r="T51" i="13"/>
  <c r="S51" i="13"/>
  <c r="R51" i="13"/>
  <c r="S49" i="13"/>
  <c r="T49" i="13"/>
  <c r="R49" i="13"/>
  <c r="R47" i="13"/>
  <c r="T47" i="13"/>
  <c r="S47" i="13"/>
  <c r="R45" i="13"/>
  <c r="S45" i="13"/>
  <c r="T45" i="13"/>
  <c r="R26" i="13"/>
  <c r="S26" i="13"/>
  <c r="S55" i="13" l="1"/>
  <c r="T55" i="13"/>
  <c r="R55" i="13"/>
  <c r="G207" i="1"/>
  <c r="G206" i="1"/>
  <c r="G205" i="1"/>
  <c r="G204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W200" i="1" l="1"/>
  <c r="V200" i="1"/>
  <c r="T200" i="1"/>
  <c r="Q200" i="1"/>
  <c r="X200" i="1" s="1"/>
  <c r="N200" i="1"/>
  <c r="P200" i="1" s="1"/>
  <c r="L200" i="1"/>
  <c r="I200" i="1"/>
  <c r="W198" i="1"/>
  <c r="V198" i="1"/>
  <c r="T198" i="1"/>
  <c r="Q198" i="1"/>
  <c r="X198" i="1" s="1"/>
  <c r="N198" i="1"/>
  <c r="L198" i="1"/>
  <c r="I198" i="1"/>
  <c r="W197" i="1"/>
  <c r="V197" i="1"/>
  <c r="T197" i="1"/>
  <c r="Q197" i="1"/>
  <c r="X197" i="1" s="1"/>
  <c r="N197" i="1"/>
  <c r="L197" i="1"/>
  <c r="I197" i="1"/>
  <c r="W196" i="1"/>
  <c r="V196" i="1"/>
  <c r="T196" i="1"/>
  <c r="Q196" i="1"/>
  <c r="X196" i="1" s="1"/>
  <c r="N196" i="1"/>
  <c r="P196" i="1" s="1"/>
  <c r="L196" i="1"/>
  <c r="I196" i="1"/>
  <c r="W195" i="1"/>
  <c r="V195" i="1"/>
  <c r="T195" i="1"/>
  <c r="Q195" i="1"/>
  <c r="X195" i="1" s="1"/>
  <c r="N195" i="1"/>
  <c r="P195" i="1" s="1"/>
  <c r="L195" i="1"/>
  <c r="I195" i="1"/>
  <c r="W194" i="1"/>
  <c r="V194" i="1"/>
  <c r="T194" i="1"/>
  <c r="Q194" i="1"/>
  <c r="X194" i="1" s="1"/>
  <c r="N194" i="1"/>
  <c r="P194" i="1" s="1"/>
  <c r="L194" i="1"/>
  <c r="I194" i="1"/>
  <c r="W193" i="1"/>
  <c r="V193" i="1"/>
  <c r="T193" i="1"/>
  <c r="Q193" i="1"/>
  <c r="N193" i="1"/>
  <c r="P193" i="1" s="1"/>
  <c r="L193" i="1"/>
  <c r="I193" i="1"/>
  <c r="W192" i="1"/>
  <c r="V192" i="1"/>
  <c r="T192" i="1"/>
  <c r="Q192" i="1"/>
  <c r="X192" i="1" s="1"/>
  <c r="N192" i="1"/>
  <c r="P192" i="1" s="1"/>
  <c r="L192" i="1"/>
  <c r="I192" i="1"/>
  <c r="W191" i="1"/>
  <c r="V191" i="1"/>
  <c r="T191" i="1"/>
  <c r="Q191" i="1"/>
  <c r="X191" i="1" s="1"/>
  <c r="N191" i="1"/>
  <c r="L191" i="1"/>
  <c r="I191" i="1"/>
  <c r="W190" i="1"/>
  <c r="V190" i="1"/>
  <c r="T190" i="1"/>
  <c r="Q190" i="1"/>
  <c r="X190" i="1" s="1"/>
  <c r="N190" i="1"/>
  <c r="P190" i="1" s="1"/>
  <c r="L190" i="1"/>
  <c r="I190" i="1"/>
  <c r="W189" i="1"/>
  <c r="V189" i="1"/>
  <c r="T189" i="1"/>
  <c r="Q189" i="1"/>
  <c r="X189" i="1" s="1"/>
  <c r="N189" i="1"/>
  <c r="P189" i="1" s="1"/>
  <c r="L189" i="1"/>
  <c r="I189" i="1"/>
  <c r="W188" i="1"/>
  <c r="V188" i="1"/>
  <c r="T188" i="1"/>
  <c r="Q188" i="1"/>
  <c r="X188" i="1" s="1"/>
  <c r="N188" i="1"/>
  <c r="L188" i="1"/>
  <c r="I188" i="1"/>
  <c r="W187" i="1"/>
  <c r="V187" i="1"/>
  <c r="T187" i="1"/>
  <c r="Q187" i="1"/>
  <c r="X187" i="1" s="1"/>
  <c r="N187" i="1"/>
  <c r="P187" i="1" s="1"/>
  <c r="L187" i="1"/>
  <c r="I187" i="1"/>
  <c r="W186" i="1"/>
  <c r="V186" i="1"/>
  <c r="T186" i="1"/>
  <c r="Q186" i="1"/>
  <c r="X186" i="1" s="1"/>
  <c r="N186" i="1"/>
  <c r="L186" i="1"/>
  <c r="I186" i="1"/>
  <c r="W185" i="1"/>
  <c r="V185" i="1"/>
  <c r="T185" i="1"/>
  <c r="Q185" i="1"/>
  <c r="X185" i="1" s="1"/>
  <c r="N185" i="1"/>
  <c r="L185" i="1"/>
  <c r="I185" i="1"/>
  <c r="W183" i="1"/>
  <c r="V183" i="1"/>
  <c r="T183" i="1"/>
  <c r="Q183" i="1"/>
  <c r="X183" i="1" s="1"/>
  <c r="N183" i="1"/>
  <c r="P183" i="1" s="1"/>
  <c r="L183" i="1"/>
  <c r="I183" i="1"/>
  <c r="W182" i="1"/>
  <c r="V182" i="1"/>
  <c r="T182" i="1"/>
  <c r="Q182" i="1"/>
  <c r="N182" i="1"/>
  <c r="P182" i="1" s="1"/>
  <c r="L182" i="1"/>
  <c r="I182" i="1"/>
  <c r="W181" i="1"/>
  <c r="V181" i="1"/>
  <c r="T181" i="1"/>
  <c r="Q181" i="1"/>
  <c r="X181" i="1" s="1"/>
  <c r="N181" i="1"/>
  <c r="P181" i="1" s="1"/>
  <c r="L181" i="1"/>
  <c r="I181" i="1"/>
  <c r="W180" i="1"/>
  <c r="V180" i="1"/>
  <c r="T180" i="1"/>
  <c r="Q180" i="1"/>
  <c r="X180" i="1" s="1"/>
  <c r="N180" i="1"/>
  <c r="L180" i="1"/>
  <c r="I180" i="1"/>
  <c r="W179" i="1"/>
  <c r="V179" i="1"/>
  <c r="T179" i="1"/>
  <c r="Q179" i="1"/>
  <c r="X179" i="1" s="1"/>
  <c r="N179" i="1"/>
  <c r="P179" i="1" s="1"/>
  <c r="L179" i="1"/>
  <c r="I179" i="1"/>
  <c r="W178" i="1"/>
  <c r="V178" i="1"/>
  <c r="T178" i="1"/>
  <c r="Q178" i="1"/>
  <c r="X178" i="1" s="1"/>
  <c r="N178" i="1"/>
  <c r="P178" i="1" s="1"/>
  <c r="L178" i="1"/>
  <c r="I178" i="1"/>
  <c r="W177" i="1"/>
  <c r="V177" i="1"/>
  <c r="T177" i="1"/>
  <c r="Q177" i="1"/>
  <c r="X177" i="1" s="1"/>
  <c r="N177" i="1"/>
  <c r="P177" i="1" s="1"/>
  <c r="L177" i="1"/>
  <c r="I177" i="1"/>
  <c r="W176" i="1"/>
  <c r="V176" i="1"/>
  <c r="T176" i="1"/>
  <c r="Q176" i="1"/>
  <c r="X176" i="1" s="1"/>
  <c r="N176" i="1"/>
  <c r="P176" i="1" s="1"/>
  <c r="L176" i="1"/>
  <c r="I176" i="1"/>
  <c r="W175" i="1"/>
  <c r="V175" i="1"/>
  <c r="T175" i="1"/>
  <c r="Q175" i="1"/>
  <c r="X175" i="1" s="1"/>
  <c r="N175" i="1"/>
  <c r="L175" i="1"/>
  <c r="I175" i="1"/>
  <c r="W174" i="1"/>
  <c r="V174" i="1"/>
  <c r="T174" i="1"/>
  <c r="Q174" i="1"/>
  <c r="X174" i="1" s="1"/>
  <c r="N174" i="1"/>
  <c r="P174" i="1" s="1"/>
  <c r="L174" i="1"/>
  <c r="I174" i="1"/>
  <c r="W173" i="1"/>
  <c r="V173" i="1"/>
  <c r="T173" i="1"/>
  <c r="Q173" i="1"/>
  <c r="X173" i="1" s="1"/>
  <c r="N173" i="1"/>
  <c r="L173" i="1"/>
  <c r="I173" i="1"/>
  <c r="W172" i="1"/>
  <c r="V172" i="1"/>
  <c r="T172" i="1"/>
  <c r="Q172" i="1"/>
  <c r="X172" i="1" s="1"/>
  <c r="N172" i="1"/>
  <c r="P172" i="1" s="1"/>
  <c r="L172" i="1"/>
  <c r="I172" i="1"/>
  <c r="W171" i="1"/>
  <c r="V171" i="1"/>
  <c r="T171" i="1"/>
  <c r="Q171" i="1"/>
  <c r="X171" i="1" s="1"/>
  <c r="N171" i="1"/>
  <c r="P171" i="1" s="1"/>
  <c r="L171" i="1"/>
  <c r="I171" i="1"/>
  <c r="W170" i="1"/>
  <c r="V170" i="1"/>
  <c r="T170" i="1"/>
  <c r="Q170" i="1"/>
  <c r="X170" i="1" s="1"/>
  <c r="N170" i="1"/>
  <c r="P170" i="1" s="1"/>
  <c r="L170" i="1"/>
  <c r="I170" i="1"/>
  <c r="W169" i="1"/>
  <c r="V169" i="1"/>
  <c r="T169" i="1"/>
  <c r="Q169" i="1"/>
  <c r="X169" i="1" s="1"/>
  <c r="N169" i="1"/>
  <c r="P169" i="1" s="1"/>
  <c r="L169" i="1"/>
  <c r="I169" i="1"/>
  <c r="W168" i="1"/>
  <c r="V168" i="1"/>
  <c r="T168" i="1"/>
  <c r="Q168" i="1"/>
  <c r="X168" i="1" s="1"/>
  <c r="N168" i="1"/>
  <c r="P168" i="1" s="1"/>
  <c r="L168" i="1"/>
  <c r="I168" i="1"/>
  <c r="W167" i="1"/>
  <c r="V167" i="1"/>
  <c r="T167" i="1"/>
  <c r="Q167" i="1"/>
  <c r="X167" i="1" s="1"/>
  <c r="N167" i="1"/>
  <c r="L167" i="1"/>
  <c r="I167" i="1"/>
  <c r="W166" i="1"/>
  <c r="V166" i="1"/>
  <c r="T166" i="1"/>
  <c r="Q166" i="1"/>
  <c r="X166" i="1" s="1"/>
  <c r="N166" i="1"/>
  <c r="P166" i="1" s="1"/>
  <c r="L166" i="1"/>
  <c r="I166" i="1"/>
  <c r="W165" i="1"/>
  <c r="V165" i="1"/>
  <c r="T165" i="1"/>
  <c r="Q165" i="1"/>
  <c r="X165" i="1" s="1"/>
  <c r="N165" i="1"/>
  <c r="P165" i="1" s="1"/>
  <c r="L165" i="1"/>
  <c r="I165" i="1"/>
  <c r="W164" i="1"/>
  <c r="V164" i="1"/>
  <c r="T164" i="1"/>
  <c r="Q164" i="1"/>
  <c r="X164" i="1" s="1"/>
  <c r="N164" i="1"/>
  <c r="P164" i="1" s="1"/>
  <c r="L164" i="1"/>
  <c r="I164" i="1"/>
  <c r="W163" i="1"/>
  <c r="V163" i="1"/>
  <c r="T163" i="1"/>
  <c r="Q163" i="1"/>
  <c r="X163" i="1" s="1"/>
  <c r="N163" i="1"/>
  <c r="P163" i="1" s="1"/>
  <c r="L163" i="1"/>
  <c r="I163" i="1"/>
  <c r="W162" i="1"/>
  <c r="V162" i="1"/>
  <c r="T162" i="1"/>
  <c r="Q162" i="1"/>
  <c r="X162" i="1" s="1"/>
  <c r="N162" i="1"/>
  <c r="P162" i="1" s="1"/>
  <c r="L162" i="1"/>
  <c r="I162" i="1"/>
  <c r="W161" i="1"/>
  <c r="V161" i="1"/>
  <c r="T161" i="1"/>
  <c r="Q161" i="1"/>
  <c r="X161" i="1" s="1"/>
  <c r="N161" i="1"/>
  <c r="P161" i="1" s="1"/>
  <c r="L161" i="1"/>
  <c r="I161" i="1"/>
  <c r="W160" i="1"/>
  <c r="V160" i="1"/>
  <c r="T160" i="1"/>
  <c r="Q160" i="1"/>
  <c r="X160" i="1" s="1"/>
  <c r="N160" i="1"/>
  <c r="L160" i="1"/>
  <c r="I160" i="1"/>
  <c r="W159" i="1"/>
  <c r="V159" i="1"/>
  <c r="T159" i="1"/>
  <c r="Q159" i="1"/>
  <c r="X159" i="1" s="1"/>
  <c r="N159" i="1"/>
  <c r="P159" i="1" s="1"/>
  <c r="L159" i="1"/>
  <c r="I159" i="1"/>
  <c r="W158" i="1"/>
  <c r="V158" i="1"/>
  <c r="T158" i="1"/>
  <c r="Q158" i="1"/>
  <c r="N158" i="1"/>
  <c r="P158" i="1" s="1"/>
  <c r="L158" i="1"/>
  <c r="I158" i="1"/>
  <c r="W157" i="1"/>
  <c r="V157" i="1"/>
  <c r="T157" i="1"/>
  <c r="Q157" i="1"/>
  <c r="X157" i="1" s="1"/>
  <c r="N157" i="1"/>
  <c r="L157" i="1"/>
  <c r="I157" i="1"/>
  <c r="W156" i="1"/>
  <c r="V156" i="1"/>
  <c r="T156" i="1"/>
  <c r="Q156" i="1"/>
  <c r="X156" i="1" s="1"/>
  <c r="N156" i="1"/>
  <c r="P156" i="1" s="1"/>
  <c r="L156" i="1"/>
  <c r="I156" i="1"/>
  <c r="W155" i="1"/>
  <c r="V155" i="1"/>
  <c r="T155" i="1"/>
  <c r="Q155" i="1"/>
  <c r="X155" i="1" s="1"/>
  <c r="N155" i="1"/>
  <c r="P155" i="1" s="1"/>
  <c r="L155" i="1"/>
  <c r="I155" i="1"/>
  <c r="W154" i="1"/>
  <c r="V154" i="1"/>
  <c r="T154" i="1"/>
  <c r="Q154" i="1"/>
  <c r="X154" i="1" s="1"/>
  <c r="N154" i="1"/>
  <c r="L154" i="1"/>
  <c r="I154" i="1"/>
  <c r="W153" i="1"/>
  <c r="V153" i="1"/>
  <c r="T153" i="1"/>
  <c r="Q153" i="1"/>
  <c r="X153" i="1" s="1"/>
  <c r="N153" i="1"/>
  <c r="P153" i="1" s="1"/>
  <c r="L153" i="1"/>
  <c r="I153" i="1"/>
  <c r="W152" i="1"/>
  <c r="V152" i="1"/>
  <c r="T152" i="1"/>
  <c r="Q152" i="1"/>
  <c r="N152" i="1"/>
  <c r="P152" i="1" s="1"/>
  <c r="L152" i="1"/>
  <c r="I152" i="1"/>
  <c r="W151" i="1"/>
  <c r="V151" i="1"/>
  <c r="T151" i="1"/>
  <c r="Q151" i="1"/>
  <c r="X151" i="1" s="1"/>
  <c r="N151" i="1"/>
  <c r="P151" i="1" s="1"/>
  <c r="L151" i="1"/>
  <c r="I151" i="1"/>
  <c r="W150" i="1"/>
  <c r="V150" i="1"/>
  <c r="T150" i="1"/>
  <c r="Q150" i="1"/>
  <c r="X150" i="1" s="1"/>
  <c r="N150" i="1"/>
  <c r="L150" i="1"/>
  <c r="I150" i="1"/>
  <c r="W149" i="1"/>
  <c r="V149" i="1"/>
  <c r="T149" i="1"/>
  <c r="Q149" i="1"/>
  <c r="X149" i="1" s="1"/>
  <c r="N149" i="1"/>
  <c r="L149" i="1"/>
  <c r="I149" i="1"/>
  <c r="W148" i="1"/>
  <c r="V148" i="1"/>
  <c r="T148" i="1"/>
  <c r="Q148" i="1"/>
  <c r="X148" i="1" s="1"/>
  <c r="N148" i="1"/>
  <c r="P148" i="1" s="1"/>
  <c r="L148" i="1"/>
  <c r="I148" i="1"/>
  <c r="W147" i="1"/>
  <c r="V147" i="1"/>
  <c r="T147" i="1"/>
  <c r="Q147" i="1"/>
  <c r="X147" i="1" s="1"/>
  <c r="N147" i="1"/>
  <c r="P147" i="1" s="1"/>
  <c r="L147" i="1"/>
  <c r="I147" i="1"/>
  <c r="W146" i="1"/>
  <c r="V146" i="1"/>
  <c r="T146" i="1"/>
  <c r="Q146" i="1"/>
  <c r="X146" i="1" s="1"/>
  <c r="N146" i="1"/>
  <c r="P146" i="1" s="1"/>
  <c r="L146" i="1"/>
  <c r="I146" i="1"/>
  <c r="W145" i="1"/>
  <c r="V145" i="1"/>
  <c r="T145" i="1"/>
  <c r="Q145" i="1"/>
  <c r="X145" i="1" s="1"/>
  <c r="N145" i="1"/>
  <c r="P145" i="1" s="1"/>
  <c r="L145" i="1"/>
  <c r="I145" i="1"/>
  <c r="W144" i="1"/>
  <c r="V144" i="1"/>
  <c r="T144" i="1"/>
  <c r="Q144" i="1"/>
  <c r="X144" i="1" s="1"/>
  <c r="N144" i="1"/>
  <c r="L144" i="1"/>
  <c r="I144" i="1"/>
  <c r="W143" i="1"/>
  <c r="V143" i="1"/>
  <c r="T143" i="1"/>
  <c r="Q143" i="1"/>
  <c r="X143" i="1" s="1"/>
  <c r="N143" i="1"/>
  <c r="P143" i="1" s="1"/>
  <c r="L143" i="1"/>
  <c r="I143" i="1"/>
  <c r="W142" i="1"/>
  <c r="V142" i="1"/>
  <c r="T142" i="1"/>
  <c r="Q142" i="1"/>
  <c r="X142" i="1" s="1"/>
  <c r="N142" i="1"/>
  <c r="P142" i="1" s="1"/>
  <c r="L142" i="1"/>
  <c r="I142" i="1"/>
  <c r="W141" i="1"/>
  <c r="V141" i="1"/>
  <c r="T141" i="1"/>
  <c r="Q141" i="1"/>
  <c r="X141" i="1" s="1"/>
  <c r="N141" i="1"/>
  <c r="P141" i="1" s="1"/>
  <c r="L141" i="1"/>
  <c r="I141" i="1"/>
  <c r="W140" i="1"/>
  <c r="V140" i="1"/>
  <c r="T140" i="1"/>
  <c r="Q140" i="1"/>
  <c r="N140" i="1"/>
  <c r="P140" i="1" s="1"/>
  <c r="L140" i="1"/>
  <c r="I140" i="1"/>
  <c r="W139" i="1"/>
  <c r="V139" i="1"/>
  <c r="T139" i="1"/>
  <c r="Q139" i="1"/>
  <c r="X139" i="1" s="1"/>
  <c r="N139" i="1"/>
  <c r="L139" i="1"/>
  <c r="I139" i="1"/>
  <c r="W138" i="1"/>
  <c r="V138" i="1"/>
  <c r="T138" i="1"/>
  <c r="Q138" i="1"/>
  <c r="X138" i="1" s="1"/>
  <c r="N138" i="1"/>
  <c r="P138" i="1" s="1"/>
  <c r="L138" i="1"/>
  <c r="I138" i="1"/>
  <c r="W137" i="1"/>
  <c r="V137" i="1"/>
  <c r="T137" i="1"/>
  <c r="Q137" i="1"/>
  <c r="X137" i="1" s="1"/>
  <c r="N137" i="1"/>
  <c r="P137" i="1" s="1"/>
  <c r="L137" i="1"/>
  <c r="I137" i="1"/>
  <c r="W136" i="1"/>
  <c r="V136" i="1"/>
  <c r="T136" i="1"/>
  <c r="Q136" i="1"/>
  <c r="X136" i="1" s="1"/>
  <c r="N136" i="1"/>
  <c r="P136" i="1" s="1"/>
  <c r="L136" i="1"/>
  <c r="I136" i="1"/>
  <c r="W135" i="1"/>
  <c r="V135" i="1"/>
  <c r="T135" i="1"/>
  <c r="Q135" i="1"/>
  <c r="X135" i="1" s="1"/>
  <c r="N135" i="1"/>
  <c r="P135" i="1" s="1"/>
  <c r="L135" i="1"/>
  <c r="I135" i="1"/>
  <c r="W134" i="1"/>
  <c r="V134" i="1"/>
  <c r="T134" i="1"/>
  <c r="Q134" i="1"/>
  <c r="N134" i="1"/>
  <c r="P134" i="1" s="1"/>
  <c r="L134" i="1"/>
  <c r="I134" i="1"/>
  <c r="W133" i="1"/>
  <c r="V133" i="1"/>
  <c r="T133" i="1"/>
  <c r="Q133" i="1"/>
  <c r="X133" i="1" s="1"/>
  <c r="N133" i="1"/>
  <c r="P133" i="1" s="1"/>
  <c r="L133" i="1"/>
  <c r="I133" i="1"/>
  <c r="W132" i="1"/>
  <c r="V132" i="1"/>
  <c r="T132" i="1"/>
  <c r="Q132" i="1"/>
  <c r="X132" i="1" s="1"/>
  <c r="N132" i="1"/>
  <c r="P132" i="1" s="1"/>
  <c r="L132" i="1"/>
  <c r="I132" i="1"/>
  <c r="W131" i="1"/>
  <c r="V131" i="1"/>
  <c r="T131" i="1"/>
  <c r="Q131" i="1"/>
  <c r="X131" i="1" s="1"/>
  <c r="N131" i="1"/>
  <c r="P131" i="1" s="1"/>
  <c r="L131" i="1"/>
  <c r="I131" i="1"/>
  <c r="W130" i="1"/>
  <c r="V130" i="1"/>
  <c r="T130" i="1"/>
  <c r="Q130" i="1"/>
  <c r="X130" i="1" s="1"/>
  <c r="N130" i="1"/>
  <c r="P130" i="1" s="1"/>
  <c r="L130" i="1"/>
  <c r="I130" i="1"/>
  <c r="W129" i="1"/>
  <c r="V129" i="1"/>
  <c r="T129" i="1"/>
  <c r="Q129" i="1"/>
  <c r="X129" i="1" s="1"/>
  <c r="N129" i="1"/>
  <c r="P129" i="1" s="1"/>
  <c r="L129" i="1"/>
  <c r="I129" i="1"/>
  <c r="W128" i="1"/>
  <c r="V128" i="1"/>
  <c r="T128" i="1"/>
  <c r="Q128" i="1"/>
  <c r="X128" i="1" s="1"/>
  <c r="N128" i="1"/>
  <c r="P128" i="1" s="1"/>
  <c r="L128" i="1"/>
  <c r="I128" i="1"/>
  <c r="W127" i="1"/>
  <c r="V127" i="1"/>
  <c r="T127" i="1"/>
  <c r="Q127" i="1"/>
  <c r="X127" i="1" s="1"/>
  <c r="N127" i="1"/>
  <c r="P127" i="1" s="1"/>
  <c r="L127" i="1"/>
  <c r="I127" i="1"/>
  <c r="W126" i="1"/>
  <c r="V126" i="1"/>
  <c r="T126" i="1"/>
  <c r="Q126" i="1"/>
  <c r="X126" i="1" s="1"/>
  <c r="N126" i="1"/>
  <c r="L126" i="1"/>
  <c r="I126" i="1"/>
  <c r="W125" i="1"/>
  <c r="V125" i="1"/>
  <c r="T125" i="1"/>
  <c r="Q125" i="1"/>
  <c r="X125" i="1" s="1"/>
  <c r="N125" i="1"/>
  <c r="L125" i="1"/>
  <c r="I125" i="1"/>
  <c r="W124" i="1"/>
  <c r="V124" i="1"/>
  <c r="T124" i="1"/>
  <c r="Q124" i="1"/>
  <c r="X124" i="1" s="1"/>
  <c r="N124" i="1"/>
  <c r="P124" i="1" s="1"/>
  <c r="L124" i="1"/>
  <c r="I124" i="1"/>
  <c r="W123" i="1"/>
  <c r="V123" i="1"/>
  <c r="T123" i="1"/>
  <c r="Q123" i="1"/>
  <c r="X123" i="1" s="1"/>
  <c r="N123" i="1"/>
  <c r="P123" i="1" s="1"/>
  <c r="L123" i="1"/>
  <c r="I123" i="1"/>
  <c r="W122" i="1"/>
  <c r="V122" i="1"/>
  <c r="T122" i="1"/>
  <c r="Q122" i="1"/>
  <c r="N122" i="1"/>
  <c r="P122" i="1" s="1"/>
  <c r="L122" i="1"/>
  <c r="I122" i="1"/>
  <c r="W121" i="1"/>
  <c r="V121" i="1"/>
  <c r="T121" i="1"/>
  <c r="Q121" i="1"/>
  <c r="X121" i="1" s="1"/>
  <c r="N121" i="1"/>
  <c r="L121" i="1"/>
  <c r="I121" i="1"/>
  <c r="W120" i="1"/>
  <c r="V120" i="1"/>
  <c r="T120" i="1"/>
  <c r="Q120" i="1"/>
  <c r="X120" i="1" s="1"/>
  <c r="N120" i="1"/>
  <c r="P120" i="1" s="1"/>
  <c r="L120" i="1"/>
  <c r="I120" i="1"/>
  <c r="W119" i="1"/>
  <c r="V119" i="1"/>
  <c r="T119" i="1"/>
  <c r="Q119" i="1"/>
  <c r="X119" i="1" s="1"/>
  <c r="N119" i="1"/>
  <c r="P119" i="1" s="1"/>
  <c r="L119" i="1"/>
  <c r="I119" i="1"/>
  <c r="W118" i="1"/>
  <c r="V118" i="1"/>
  <c r="T118" i="1"/>
  <c r="Q118" i="1"/>
  <c r="X118" i="1" s="1"/>
  <c r="N118" i="1"/>
  <c r="P118" i="1" s="1"/>
  <c r="L118" i="1"/>
  <c r="I118" i="1"/>
  <c r="W117" i="1"/>
  <c r="V117" i="1"/>
  <c r="T117" i="1"/>
  <c r="Q117" i="1"/>
  <c r="X117" i="1" s="1"/>
  <c r="N117" i="1"/>
  <c r="P117" i="1" s="1"/>
  <c r="L117" i="1"/>
  <c r="I117" i="1"/>
  <c r="W116" i="1"/>
  <c r="V116" i="1"/>
  <c r="T116" i="1"/>
  <c r="Q116" i="1"/>
  <c r="N116" i="1"/>
  <c r="P116" i="1" s="1"/>
  <c r="L116" i="1"/>
  <c r="I116" i="1"/>
  <c r="W115" i="1"/>
  <c r="V115" i="1"/>
  <c r="T115" i="1"/>
  <c r="Q115" i="1"/>
  <c r="N115" i="1"/>
  <c r="P115" i="1" s="1"/>
  <c r="L115" i="1"/>
  <c r="I115" i="1"/>
  <c r="W114" i="1"/>
  <c r="V114" i="1"/>
  <c r="T114" i="1"/>
  <c r="Q114" i="1"/>
  <c r="X114" i="1" s="1"/>
  <c r="N114" i="1"/>
  <c r="L114" i="1"/>
  <c r="I114" i="1"/>
  <c r="W113" i="1"/>
  <c r="V113" i="1"/>
  <c r="T113" i="1"/>
  <c r="Q113" i="1"/>
  <c r="X113" i="1" s="1"/>
  <c r="N113" i="1"/>
  <c r="L113" i="1"/>
  <c r="I113" i="1"/>
  <c r="W112" i="1"/>
  <c r="V112" i="1"/>
  <c r="T112" i="1"/>
  <c r="Q112" i="1"/>
  <c r="X112" i="1" s="1"/>
  <c r="N112" i="1"/>
  <c r="P112" i="1" s="1"/>
  <c r="L112" i="1"/>
  <c r="I112" i="1"/>
  <c r="W111" i="1"/>
  <c r="V111" i="1"/>
  <c r="T111" i="1"/>
  <c r="Q111" i="1"/>
  <c r="X111" i="1" s="1"/>
  <c r="N111" i="1"/>
  <c r="P111" i="1" s="1"/>
  <c r="L111" i="1"/>
  <c r="I111" i="1"/>
  <c r="W110" i="1"/>
  <c r="V110" i="1"/>
  <c r="T110" i="1"/>
  <c r="Q110" i="1"/>
  <c r="X110" i="1" s="1"/>
  <c r="N110" i="1"/>
  <c r="P110" i="1" s="1"/>
  <c r="L110" i="1"/>
  <c r="I110" i="1"/>
  <c r="W109" i="1"/>
  <c r="V109" i="1"/>
  <c r="T109" i="1"/>
  <c r="Q109" i="1"/>
  <c r="X109" i="1" s="1"/>
  <c r="N109" i="1"/>
  <c r="P109" i="1" s="1"/>
  <c r="L109" i="1"/>
  <c r="I109" i="1"/>
  <c r="W108" i="1"/>
  <c r="V108" i="1"/>
  <c r="T108" i="1"/>
  <c r="Q108" i="1"/>
  <c r="X108" i="1" s="1"/>
  <c r="N108" i="1"/>
  <c r="L108" i="1"/>
  <c r="I108" i="1"/>
  <c r="W107" i="1"/>
  <c r="V107" i="1"/>
  <c r="T107" i="1"/>
  <c r="Q107" i="1"/>
  <c r="X107" i="1" s="1"/>
  <c r="N107" i="1"/>
  <c r="L107" i="1"/>
  <c r="I107" i="1"/>
  <c r="W106" i="1"/>
  <c r="V106" i="1"/>
  <c r="T106" i="1"/>
  <c r="Q106" i="1"/>
  <c r="X106" i="1" s="1"/>
  <c r="N106" i="1"/>
  <c r="P106" i="1" s="1"/>
  <c r="L106" i="1"/>
  <c r="I106" i="1"/>
  <c r="W105" i="1"/>
  <c r="V105" i="1"/>
  <c r="T105" i="1"/>
  <c r="Q105" i="1"/>
  <c r="X105" i="1" s="1"/>
  <c r="N105" i="1"/>
  <c r="P105" i="1" s="1"/>
  <c r="L105" i="1"/>
  <c r="I105" i="1"/>
  <c r="W104" i="1"/>
  <c r="V104" i="1"/>
  <c r="T104" i="1"/>
  <c r="Q104" i="1"/>
  <c r="N104" i="1"/>
  <c r="P104" i="1" s="1"/>
  <c r="L104" i="1"/>
  <c r="I104" i="1"/>
  <c r="W103" i="1"/>
  <c r="V103" i="1"/>
  <c r="T103" i="1"/>
  <c r="Q103" i="1"/>
  <c r="X103" i="1" s="1"/>
  <c r="N103" i="1"/>
  <c r="L103" i="1"/>
  <c r="I103" i="1"/>
  <c r="W102" i="1"/>
  <c r="V102" i="1"/>
  <c r="T102" i="1"/>
  <c r="Q102" i="1"/>
  <c r="X102" i="1" s="1"/>
  <c r="N102" i="1"/>
  <c r="P102" i="1" s="1"/>
  <c r="L102" i="1"/>
  <c r="I102" i="1"/>
  <c r="W101" i="1"/>
  <c r="V101" i="1"/>
  <c r="T101" i="1"/>
  <c r="Q101" i="1"/>
  <c r="X101" i="1" s="1"/>
  <c r="N101" i="1"/>
  <c r="P101" i="1" s="1"/>
  <c r="L101" i="1"/>
  <c r="I101" i="1"/>
  <c r="W100" i="1"/>
  <c r="V100" i="1"/>
  <c r="T100" i="1"/>
  <c r="Q100" i="1"/>
  <c r="X100" i="1" s="1"/>
  <c r="N100" i="1"/>
  <c r="P100" i="1" s="1"/>
  <c r="L100" i="1"/>
  <c r="I100" i="1"/>
  <c r="W99" i="1"/>
  <c r="V99" i="1"/>
  <c r="T99" i="1"/>
  <c r="Q99" i="1"/>
  <c r="X99" i="1" s="1"/>
  <c r="N99" i="1"/>
  <c r="P99" i="1" s="1"/>
  <c r="L99" i="1"/>
  <c r="I99" i="1"/>
  <c r="W90" i="1"/>
  <c r="V90" i="1"/>
  <c r="T90" i="1"/>
  <c r="Q90" i="1"/>
  <c r="N90" i="1"/>
  <c r="P90" i="1" s="1"/>
  <c r="L90" i="1"/>
  <c r="I90" i="1"/>
  <c r="W80" i="1"/>
  <c r="V80" i="1"/>
  <c r="T80" i="1"/>
  <c r="Q80" i="1"/>
  <c r="X80" i="1" s="1"/>
  <c r="N80" i="1"/>
  <c r="P80" i="1" s="1"/>
  <c r="L80" i="1"/>
  <c r="I80" i="1"/>
  <c r="W70" i="1"/>
  <c r="V70" i="1"/>
  <c r="T70" i="1"/>
  <c r="Q70" i="1"/>
  <c r="X70" i="1" s="1"/>
  <c r="N70" i="1"/>
  <c r="L70" i="1"/>
  <c r="I70" i="1"/>
  <c r="W60" i="1"/>
  <c r="V60" i="1"/>
  <c r="T60" i="1"/>
  <c r="Q60" i="1"/>
  <c r="X60" i="1" s="1"/>
  <c r="N60" i="1"/>
  <c r="L60" i="1"/>
  <c r="I60" i="1"/>
  <c r="W50" i="1"/>
  <c r="V50" i="1"/>
  <c r="T50" i="1"/>
  <c r="Q50" i="1"/>
  <c r="X50" i="1" s="1"/>
  <c r="N50" i="1"/>
  <c r="P50" i="1" s="1"/>
  <c r="L50" i="1"/>
  <c r="I50" i="1"/>
  <c r="W40" i="1"/>
  <c r="V40" i="1"/>
  <c r="T40" i="1"/>
  <c r="Q40" i="1"/>
  <c r="X40" i="1" s="1"/>
  <c r="N40" i="1"/>
  <c r="P40" i="1" s="1"/>
  <c r="L40" i="1"/>
  <c r="I40" i="1"/>
  <c r="W30" i="1"/>
  <c r="V30" i="1"/>
  <c r="T30" i="1"/>
  <c r="Q30" i="1"/>
  <c r="X30" i="1" s="1"/>
  <c r="N30" i="1"/>
  <c r="P30" i="1" s="1"/>
  <c r="L30" i="1"/>
  <c r="I30" i="1"/>
  <c r="W20" i="1"/>
  <c r="V20" i="1"/>
  <c r="T20" i="1"/>
  <c r="Q20" i="1"/>
  <c r="X20" i="1" s="1"/>
  <c r="N20" i="1"/>
  <c r="P20" i="1" s="1"/>
  <c r="L20" i="1"/>
  <c r="I20" i="1"/>
  <c r="W18" i="1"/>
  <c r="V18" i="1"/>
  <c r="T18" i="1"/>
  <c r="Q18" i="1"/>
  <c r="X18" i="1" s="1"/>
  <c r="N18" i="1"/>
  <c r="L18" i="1"/>
  <c r="I18" i="1"/>
  <c r="W17" i="1"/>
  <c r="V17" i="1"/>
  <c r="T17" i="1"/>
  <c r="Q17" i="1"/>
  <c r="X17" i="1" s="1"/>
  <c r="N17" i="1"/>
  <c r="P17" i="1" s="1"/>
  <c r="L17" i="1"/>
  <c r="I17" i="1"/>
  <c r="W16" i="1"/>
  <c r="V16" i="1"/>
  <c r="T16" i="1"/>
  <c r="Q16" i="1"/>
  <c r="X16" i="1" s="1"/>
  <c r="N16" i="1"/>
  <c r="P16" i="1" s="1"/>
  <c r="L16" i="1"/>
  <c r="I16" i="1"/>
  <c r="W15" i="1"/>
  <c r="V15" i="1"/>
  <c r="T15" i="1"/>
  <c r="Q15" i="1"/>
  <c r="X15" i="1" s="1"/>
  <c r="N15" i="1"/>
  <c r="P15" i="1" s="1"/>
  <c r="L15" i="1"/>
  <c r="I15" i="1"/>
  <c r="W14" i="1"/>
  <c r="V14" i="1"/>
  <c r="T14" i="1"/>
  <c r="Q14" i="1"/>
  <c r="X14" i="1" s="1"/>
  <c r="N14" i="1"/>
  <c r="P14" i="1" s="1"/>
  <c r="L14" i="1"/>
  <c r="I14" i="1"/>
  <c r="W13" i="1"/>
  <c r="V13" i="1"/>
  <c r="T13" i="1"/>
  <c r="Q13" i="1"/>
  <c r="X13" i="1" s="1"/>
  <c r="N13" i="1"/>
  <c r="L13" i="1"/>
  <c r="I13" i="1"/>
  <c r="W12" i="1"/>
  <c r="V12" i="1"/>
  <c r="T12" i="1"/>
  <c r="Q12" i="1"/>
  <c r="X12" i="1" s="1"/>
  <c r="N12" i="1"/>
  <c r="P12" i="1" s="1"/>
  <c r="L12" i="1"/>
  <c r="I12" i="1"/>
  <c r="W11" i="1"/>
  <c r="V11" i="1"/>
  <c r="T11" i="1"/>
  <c r="Q11" i="1"/>
  <c r="X11" i="1" s="1"/>
  <c r="N11" i="1"/>
  <c r="P11" i="1" s="1"/>
  <c r="L11" i="1"/>
  <c r="I11" i="1"/>
  <c r="W10" i="1"/>
  <c r="V10" i="1"/>
  <c r="T10" i="1"/>
  <c r="Q10" i="1"/>
  <c r="X10" i="1" s="1"/>
  <c r="N10" i="1"/>
  <c r="P10" i="1" s="1"/>
  <c r="L10" i="1"/>
  <c r="I10" i="1"/>
  <c r="W9" i="1"/>
  <c r="V9" i="1"/>
  <c r="T9" i="1"/>
  <c r="Q9" i="1"/>
  <c r="X9" i="1" s="1"/>
  <c r="N9" i="1"/>
  <c r="L9" i="1"/>
  <c r="I9" i="1"/>
  <c r="O217" i="1" l="1"/>
  <c r="R17" i="1"/>
  <c r="R60" i="1"/>
  <c r="M70" i="1"/>
  <c r="M200" i="1"/>
  <c r="M162" i="1"/>
  <c r="R180" i="1"/>
  <c r="M182" i="1"/>
  <c r="M194" i="1"/>
  <c r="R198" i="1"/>
  <c r="M117" i="1"/>
  <c r="R185" i="1"/>
  <c r="M18" i="1"/>
  <c r="R139" i="1"/>
  <c r="M153" i="1"/>
  <c r="R114" i="1"/>
  <c r="M115" i="1"/>
  <c r="R9" i="1"/>
  <c r="R131" i="1"/>
  <c r="M118" i="1"/>
  <c r="M9" i="1"/>
  <c r="R144" i="1"/>
  <c r="R167" i="1"/>
  <c r="M168" i="1"/>
  <c r="M178" i="1"/>
  <c r="R188" i="1"/>
  <c r="R162" i="1"/>
  <c r="M169" i="1"/>
  <c r="M174" i="1"/>
  <c r="M11" i="1"/>
  <c r="M17" i="1"/>
  <c r="M129" i="1"/>
  <c r="R132" i="1"/>
  <c r="M165" i="1"/>
  <c r="R10" i="1"/>
  <c r="M12" i="1"/>
  <c r="M40" i="1"/>
  <c r="L217" i="1"/>
  <c r="R175" i="1"/>
  <c r="M176" i="1"/>
  <c r="R179" i="1"/>
  <c r="M90" i="1"/>
  <c r="M186" i="1"/>
  <c r="M143" i="1"/>
  <c r="M149" i="1"/>
  <c r="M110" i="1"/>
  <c r="R13" i="1"/>
  <c r="M14" i="1"/>
  <c r="M60" i="1"/>
  <c r="R113" i="1"/>
  <c r="R121" i="1"/>
  <c r="R125" i="1"/>
  <c r="M126" i="1"/>
  <c r="M134" i="1"/>
  <c r="R154" i="1"/>
  <c r="R157" i="1"/>
  <c r="M158" i="1"/>
  <c r="M170" i="1"/>
  <c r="R173" i="1"/>
  <c r="M183" i="1"/>
  <c r="M191" i="1"/>
  <c r="M195" i="1"/>
  <c r="M15" i="1"/>
  <c r="M100" i="1"/>
  <c r="R108" i="1"/>
  <c r="M112" i="1"/>
  <c r="R118" i="1"/>
  <c r="M123" i="1"/>
  <c r="M131" i="1"/>
  <c r="M135" i="1"/>
  <c r="R150" i="1"/>
  <c r="R191" i="1"/>
  <c r="M167" i="1"/>
  <c r="M185" i="1"/>
  <c r="M152" i="1"/>
  <c r="R148" i="1"/>
  <c r="M161" i="1"/>
  <c r="M198" i="1"/>
  <c r="R109" i="1"/>
  <c r="R112" i="1"/>
  <c r="R115" i="1"/>
  <c r="M137" i="1"/>
  <c r="M177" i="1"/>
  <c r="M114" i="1"/>
  <c r="R80" i="1"/>
  <c r="R127" i="1"/>
  <c r="M128" i="1"/>
  <c r="R130" i="1"/>
  <c r="M107" i="1"/>
  <c r="R133" i="1"/>
  <c r="R18" i="1"/>
  <c r="R70" i="1"/>
  <c r="M80" i="1"/>
  <c r="R103" i="1"/>
  <c r="M104" i="1"/>
  <c r="R107" i="1"/>
  <c r="X115" i="1"/>
  <c r="M119" i="1"/>
  <c r="M120" i="1"/>
  <c r="R126" i="1"/>
  <c r="M130" i="1"/>
  <c r="M132" i="1"/>
  <c r="M136" i="1"/>
  <c r="R164" i="1"/>
  <c r="M173" i="1"/>
  <c r="M179" i="1"/>
  <c r="R186" i="1"/>
  <c r="M187" i="1"/>
  <c r="M101" i="1"/>
  <c r="P139" i="1"/>
  <c r="M140" i="1"/>
  <c r="M144" i="1"/>
  <c r="M147" i="1"/>
  <c r="R149" i="1"/>
  <c r="M150" i="1"/>
  <c r="R160" i="1"/>
  <c r="R197" i="1"/>
  <c r="M125" i="1"/>
  <c r="R176" i="1"/>
  <c r="R190" i="1"/>
  <c r="P13" i="1"/>
  <c r="M30" i="1"/>
  <c r="P108" i="1"/>
  <c r="P175" i="1"/>
  <c r="M196" i="1"/>
  <c r="P126" i="1"/>
  <c r="P144" i="1"/>
  <c r="P103" i="1"/>
  <c r="R146" i="1"/>
  <c r="P157" i="1"/>
  <c r="R178" i="1"/>
  <c r="P188" i="1"/>
  <c r="R20" i="1"/>
  <c r="R50" i="1"/>
  <c r="M102" i="1"/>
  <c r="M105" i="1"/>
  <c r="M108" i="1"/>
  <c r="M113" i="1"/>
  <c r="P121" i="1"/>
  <c r="M122" i="1"/>
  <c r="M133" i="1"/>
  <c r="R151" i="1"/>
  <c r="M156" i="1"/>
  <c r="M159" i="1"/>
  <c r="M171" i="1"/>
  <c r="M175" i="1"/>
  <c r="M180" i="1"/>
  <c r="M190" i="1"/>
  <c r="M192" i="1"/>
  <c r="M10" i="1"/>
  <c r="P18" i="1"/>
  <c r="M50" i="1"/>
  <c r="M99" i="1"/>
  <c r="M111" i="1"/>
  <c r="M116" i="1"/>
  <c r="M138" i="1"/>
  <c r="M141" i="1"/>
  <c r="E217" i="1"/>
  <c r="P150" i="1"/>
  <c r="M151" i="1"/>
  <c r="M154" i="1"/>
  <c r="M166" i="1"/>
  <c r="M181" i="1"/>
  <c r="M193" i="1"/>
  <c r="R90" i="1"/>
  <c r="P107" i="1"/>
  <c r="R116" i="1"/>
  <c r="P125" i="1"/>
  <c r="R134" i="1"/>
  <c r="M148" i="1"/>
  <c r="R156" i="1"/>
  <c r="R158" i="1"/>
  <c r="M160" i="1"/>
  <c r="R163" i="1"/>
  <c r="R165" i="1"/>
  <c r="R187" i="1"/>
  <c r="R194" i="1"/>
  <c r="P9" i="1"/>
  <c r="R12" i="1"/>
  <c r="M16" i="1"/>
  <c r="R102" i="1"/>
  <c r="R104" i="1"/>
  <c r="M106" i="1"/>
  <c r="R120" i="1"/>
  <c r="R122" i="1"/>
  <c r="M124" i="1"/>
  <c r="R138" i="1"/>
  <c r="R140" i="1"/>
  <c r="M142" i="1"/>
  <c r="R145" i="1"/>
  <c r="M146" i="1"/>
  <c r="M155" i="1"/>
  <c r="M172" i="1"/>
  <c r="R182" i="1"/>
  <c r="R200" i="1"/>
  <c r="P70" i="1"/>
  <c r="P114" i="1"/>
  <c r="M217" i="1"/>
  <c r="P167" i="1"/>
  <c r="M189" i="1"/>
  <c r="R193" i="1"/>
  <c r="R30" i="1"/>
  <c r="R110" i="1"/>
  <c r="R128" i="1"/>
  <c r="R152" i="1"/>
  <c r="R177" i="1"/>
  <c r="R181" i="1"/>
  <c r="R196" i="1"/>
  <c r="M197" i="1"/>
  <c r="R14" i="1"/>
  <c r="R100" i="1"/>
  <c r="R111" i="1"/>
  <c r="R129" i="1"/>
  <c r="R136" i="1"/>
  <c r="R147" i="1"/>
  <c r="P160" i="1"/>
  <c r="R170" i="1"/>
  <c r="R11" i="1"/>
  <c r="M13" i="1"/>
  <c r="R16" i="1"/>
  <c r="X90" i="1"/>
  <c r="R99" i="1"/>
  <c r="R101" i="1"/>
  <c r="M103" i="1"/>
  <c r="R106" i="1"/>
  <c r="X116" i="1"/>
  <c r="R117" i="1"/>
  <c r="R119" i="1"/>
  <c r="M121" i="1"/>
  <c r="R124" i="1"/>
  <c r="X134" i="1"/>
  <c r="R135" i="1"/>
  <c r="R137" i="1"/>
  <c r="M139" i="1"/>
  <c r="R142" i="1"/>
  <c r="X152" i="1"/>
  <c r="R153" i="1"/>
  <c r="R155" i="1"/>
  <c r="M157" i="1"/>
  <c r="M164" i="1"/>
  <c r="R166" i="1"/>
  <c r="R168" i="1"/>
  <c r="R169" i="1"/>
  <c r="X182" i="1"/>
  <c r="R183" i="1"/>
  <c r="P185" i="1"/>
  <c r="X193" i="1"/>
  <c r="R15" i="1"/>
  <c r="M20" i="1"/>
  <c r="X104" i="1"/>
  <c r="R105" i="1"/>
  <c r="M109" i="1"/>
  <c r="X122" i="1"/>
  <c r="R123" i="1"/>
  <c r="M127" i="1"/>
  <c r="X140" i="1"/>
  <c r="R141" i="1"/>
  <c r="R143" i="1"/>
  <c r="M145" i="1"/>
  <c r="P154" i="1"/>
  <c r="X158" i="1"/>
  <c r="R159" i="1"/>
  <c r="R161" i="1"/>
  <c r="M163" i="1"/>
  <c r="R171" i="1"/>
  <c r="P173" i="1"/>
  <c r="M188" i="1"/>
  <c r="R192" i="1"/>
  <c r="P198" i="1"/>
  <c r="R40" i="1"/>
  <c r="P186" i="1"/>
  <c r="R195" i="1"/>
  <c r="P197" i="1"/>
  <c r="P60" i="1"/>
  <c r="P113" i="1"/>
  <c r="P149" i="1"/>
  <c r="R172" i="1"/>
  <c r="R174" i="1"/>
  <c r="P180" i="1"/>
  <c r="R189" i="1"/>
  <c r="P191" i="1"/>
  <c r="F217" i="1" l="1"/>
  <c r="G217" i="1" s="1"/>
  <c r="K217" i="1"/>
  <c r="I217" i="1" s="1"/>
  <c r="H217" i="1"/>
  <c r="J217" i="1" l="1"/>
  <c r="N217" i="1" s="1"/>
  <c r="P217" i="1" s="1"/>
  <c r="L207" i="1" l="1"/>
  <c r="L206" i="1"/>
  <c r="L205" i="1"/>
  <c r="L204" i="1"/>
  <c r="L201" i="1"/>
  <c r="L199" i="1"/>
  <c r="L98" i="1"/>
  <c r="L97" i="1"/>
  <c r="L96" i="1"/>
  <c r="L95" i="1"/>
  <c r="L94" i="1"/>
  <c r="L93" i="1"/>
  <c r="L92" i="1"/>
  <c r="L91" i="1"/>
  <c r="L89" i="1"/>
  <c r="L88" i="1"/>
  <c r="L87" i="1"/>
  <c r="L86" i="1"/>
  <c r="L85" i="1"/>
  <c r="L84" i="1"/>
  <c r="L83" i="1"/>
  <c r="L82" i="1"/>
  <c r="L81" i="1"/>
  <c r="L79" i="1"/>
  <c r="L78" i="1"/>
  <c r="L77" i="1"/>
  <c r="L76" i="1"/>
  <c r="L75" i="1"/>
  <c r="L74" i="1"/>
  <c r="L73" i="1"/>
  <c r="L72" i="1"/>
  <c r="L71" i="1"/>
  <c r="L69" i="1"/>
  <c r="L68" i="1"/>
  <c r="L67" i="1"/>
  <c r="L66" i="1"/>
  <c r="L65" i="1"/>
  <c r="L64" i="1"/>
  <c r="L63" i="1"/>
  <c r="L62" i="1"/>
  <c r="L61" i="1"/>
  <c r="L59" i="1"/>
  <c r="L56" i="1"/>
  <c r="L55" i="1"/>
  <c r="L54" i="1"/>
  <c r="L53" i="1"/>
  <c r="L52" i="1"/>
  <c r="L51" i="1"/>
  <c r="L49" i="1"/>
  <c r="L48" i="1"/>
  <c r="L47" i="1"/>
  <c r="L46" i="1"/>
  <c r="L45" i="1"/>
  <c r="L44" i="1"/>
  <c r="L43" i="1"/>
  <c r="L42" i="1"/>
  <c r="L41" i="1"/>
  <c r="L39" i="1"/>
  <c r="L38" i="1"/>
  <c r="L37" i="1"/>
  <c r="L36" i="1"/>
  <c r="L35" i="1"/>
  <c r="L34" i="1"/>
  <c r="L33" i="1"/>
  <c r="L32" i="1"/>
  <c r="L31" i="1"/>
  <c r="L29" i="1"/>
  <c r="L28" i="1"/>
  <c r="L27" i="1"/>
  <c r="L26" i="1"/>
  <c r="L25" i="1"/>
  <c r="L24" i="1"/>
  <c r="L23" i="1"/>
  <c r="L22" i="1"/>
  <c r="L21" i="1"/>
  <c r="L19" i="1"/>
  <c r="L8" i="1"/>
  <c r="L7" i="1"/>
  <c r="L6" i="1"/>
  <c r="L5" i="1"/>
  <c r="L4" i="1"/>
  <c r="I207" i="1"/>
  <c r="I206" i="1"/>
  <c r="I205" i="1"/>
  <c r="I204" i="1"/>
  <c r="I201" i="1"/>
  <c r="I199" i="1"/>
  <c r="I98" i="1"/>
  <c r="I97" i="1"/>
  <c r="I96" i="1"/>
  <c r="I95" i="1"/>
  <c r="I94" i="1"/>
  <c r="I93" i="1"/>
  <c r="I92" i="1"/>
  <c r="I91" i="1"/>
  <c r="I89" i="1"/>
  <c r="I88" i="1"/>
  <c r="I87" i="1"/>
  <c r="I86" i="1"/>
  <c r="I85" i="1"/>
  <c r="I84" i="1"/>
  <c r="I83" i="1"/>
  <c r="I82" i="1"/>
  <c r="I81" i="1"/>
  <c r="I79" i="1"/>
  <c r="I78" i="1"/>
  <c r="I77" i="1"/>
  <c r="I76" i="1"/>
  <c r="I75" i="1"/>
  <c r="I74" i="1"/>
  <c r="I73" i="1"/>
  <c r="I72" i="1"/>
  <c r="I71" i="1"/>
  <c r="I69" i="1"/>
  <c r="I68" i="1"/>
  <c r="I67" i="1"/>
  <c r="I66" i="1"/>
  <c r="I65" i="1"/>
  <c r="I64" i="1"/>
  <c r="I63" i="1"/>
  <c r="I62" i="1"/>
  <c r="I61" i="1"/>
  <c r="I59" i="1"/>
  <c r="I56" i="1"/>
  <c r="I55" i="1"/>
  <c r="I54" i="1"/>
  <c r="I53" i="1"/>
  <c r="I52" i="1"/>
  <c r="I51" i="1"/>
  <c r="I49" i="1"/>
  <c r="I48" i="1"/>
  <c r="I47" i="1"/>
  <c r="I46" i="1"/>
  <c r="I45" i="1"/>
  <c r="I44" i="1"/>
  <c r="I43" i="1"/>
  <c r="I42" i="1"/>
  <c r="I41" i="1"/>
  <c r="I39" i="1"/>
  <c r="I38" i="1"/>
  <c r="I37" i="1"/>
  <c r="I36" i="1"/>
  <c r="I35" i="1"/>
  <c r="I34" i="1"/>
  <c r="I33" i="1"/>
  <c r="I32" i="1"/>
  <c r="I31" i="1"/>
  <c r="I29" i="1"/>
  <c r="I28" i="1"/>
  <c r="I27" i="1"/>
  <c r="I26" i="1"/>
  <c r="I25" i="1"/>
  <c r="I24" i="1"/>
  <c r="I23" i="1"/>
  <c r="I22" i="1"/>
  <c r="I21" i="1"/>
  <c r="I19" i="1"/>
  <c r="I8" i="1"/>
  <c r="I7" i="1"/>
  <c r="I6" i="1"/>
  <c r="I5" i="1"/>
  <c r="I4" i="1"/>
  <c r="O218" i="1" l="1"/>
  <c r="O215" i="1"/>
  <c r="O216" i="1"/>
  <c r="M5" i="1"/>
  <c r="M7" i="1"/>
  <c r="M8" i="1"/>
  <c r="M52" i="1"/>
  <c r="M6" i="1"/>
  <c r="M46" i="1"/>
  <c r="M4" i="1"/>
  <c r="M94" i="1"/>
  <c r="M24" i="1"/>
  <c r="M36" i="1"/>
  <c r="M42" i="1"/>
  <c r="M78" i="1"/>
  <c r="M84" i="1"/>
  <c r="M96" i="1"/>
  <c r="M37" i="1"/>
  <c r="M43" i="1"/>
  <c r="M55" i="1"/>
  <c r="M61" i="1"/>
  <c r="M67" i="1"/>
  <c r="M73" i="1"/>
  <c r="M79" i="1"/>
  <c r="M85" i="1"/>
  <c r="M91" i="1"/>
  <c r="M97" i="1"/>
  <c r="M199" i="1"/>
  <c r="M19" i="1"/>
  <c r="M25" i="1"/>
  <c r="M31" i="1"/>
  <c r="M23" i="1"/>
  <c r="M29" i="1"/>
  <c r="M47" i="1"/>
  <c r="M53" i="1"/>
  <c r="M59" i="1"/>
  <c r="M65" i="1"/>
  <c r="M77" i="1"/>
  <c r="M83" i="1"/>
  <c r="M89" i="1"/>
  <c r="M95" i="1"/>
  <c r="M76" i="1"/>
  <c r="M71" i="1"/>
  <c r="M49" i="1"/>
  <c r="M205" i="1"/>
  <c r="M45" i="1"/>
  <c r="M93" i="1"/>
  <c r="M201" i="1"/>
  <c r="M35" i="1"/>
  <c r="M32" i="1"/>
  <c r="M92" i="1"/>
  <c r="M98" i="1"/>
  <c r="M44" i="1"/>
  <c r="M56" i="1"/>
  <c r="M68" i="1"/>
  <c r="M74" i="1"/>
  <c r="M86" i="1"/>
  <c r="M21" i="1"/>
  <c r="M27" i="1"/>
  <c r="M33" i="1"/>
  <c r="M39" i="1"/>
  <c r="M51" i="1"/>
  <c r="M75" i="1"/>
  <c r="M81" i="1"/>
  <c r="M87" i="1"/>
  <c r="M26" i="1"/>
  <c r="M38" i="1"/>
  <c r="M82" i="1"/>
  <c r="M48" i="1"/>
  <c r="M66" i="1"/>
  <c r="M204" i="1"/>
  <c r="M207" i="1"/>
  <c r="M206" i="1"/>
  <c r="M88" i="1"/>
  <c r="M72" i="1"/>
  <c r="M69" i="1"/>
  <c r="M63" i="1"/>
  <c r="M64" i="1"/>
  <c r="M62" i="1"/>
  <c r="M54" i="1"/>
  <c r="M41" i="1"/>
  <c r="M34" i="1"/>
  <c r="M28" i="1"/>
  <c r="M22" i="1"/>
  <c r="O219" i="1" l="1"/>
  <c r="G34" i="12" l="1"/>
  <c r="R7" i="13" s="1"/>
  <c r="F34" i="12"/>
  <c r="Q7" i="13" s="1"/>
  <c r="E34" i="12"/>
  <c r="R9" i="13" s="1"/>
  <c r="D34" i="12"/>
  <c r="Q9" i="13" s="1"/>
  <c r="S9" i="13" l="1"/>
  <c r="S7" i="13"/>
  <c r="D35" i="12"/>
  <c r="F35" i="12"/>
  <c r="W207" i="1" l="1"/>
  <c r="W206" i="1"/>
  <c r="W205" i="1"/>
  <c r="W201" i="1"/>
  <c r="W199" i="1"/>
  <c r="W98" i="1"/>
  <c r="W97" i="1"/>
  <c r="W96" i="1"/>
  <c r="W95" i="1"/>
  <c r="W94" i="1"/>
  <c r="W93" i="1"/>
  <c r="W92" i="1"/>
  <c r="W91" i="1"/>
  <c r="W89" i="1"/>
  <c r="W87" i="1"/>
  <c r="W86" i="1"/>
  <c r="W85" i="1"/>
  <c r="W84" i="1"/>
  <c r="W83" i="1"/>
  <c r="W82" i="1"/>
  <c r="W79" i="1"/>
  <c r="W78" i="1"/>
  <c r="W77" i="1"/>
  <c r="W76" i="1"/>
  <c r="W75" i="1"/>
  <c r="W73" i="1"/>
  <c r="W72" i="1"/>
  <c r="W71" i="1"/>
  <c r="W69" i="1"/>
  <c r="W68" i="1"/>
  <c r="W67" i="1"/>
  <c r="W66" i="1"/>
  <c r="W65" i="1"/>
  <c r="W64" i="1"/>
  <c r="W63" i="1"/>
  <c r="W62" i="1"/>
  <c r="W61" i="1"/>
  <c r="W59" i="1"/>
  <c r="W56" i="1"/>
  <c r="W55" i="1"/>
  <c r="W54" i="1"/>
  <c r="W53" i="1"/>
  <c r="W52" i="1"/>
  <c r="W51" i="1"/>
  <c r="W49" i="1"/>
  <c r="W48" i="1"/>
  <c r="W47" i="1"/>
  <c r="W46" i="1"/>
  <c r="W45" i="1"/>
  <c r="W44" i="1"/>
  <c r="W43" i="1"/>
  <c r="W42" i="1"/>
  <c r="W41" i="1"/>
  <c r="W39" i="1"/>
  <c r="W38" i="1"/>
  <c r="W37" i="1"/>
  <c r="W36" i="1"/>
  <c r="W35" i="1"/>
  <c r="W34" i="1"/>
  <c r="W33" i="1"/>
  <c r="W32" i="1"/>
  <c r="W31" i="1"/>
  <c r="W29" i="1"/>
  <c r="W28" i="1"/>
  <c r="W27" i="1"/>
  <c r="W26" i="1"/>
  <c r="W25" i="1"/>
  <c r="W24" i="1"/>
  <c r="W23" i="1"/>
  <c r="W22" i="1"/>
  <c r="W21" i="1"/>
  <c r="W19" i="1"/>
  <c r="W8" i="1"/>
  <c r="W7" i="1"/>
  <c r="W6" i="1"/>
  <c r="W5" i="1"/>
  <c r="W4" i="1"/>
  <c r="Q207" i="1"/>
  <c r="Q206" i="1"/>
  <c r="Q205" i="1"/>
  <c r="Q201" i="1"/>
  <c r="Q199" i="1"/>
  <c r="Q98" i="1"/>
  <c r="Q97" i="1"/>
  <c r="Q96" i="1"/>
  <c r="Q95" i="1"/>
  <c r="Q94" i="1"/>
  <c r="Q93" i="1"/>
  <c r="Q92" i="1"/>
  <c r="Q91" i="1"/>
  <c r="Q89" i="1"/>
  <c r="Q87" i="1"/>
  <c r="Q86" i="1"/>
  <c r="Q85" i="1"/>
  <c r="Q84" i="1"/>
  <c r="Q83" i="1"/>
  <c r="Q82" i="1"/>
  <c r="Q79" i="1"/>
  <c r="Q78" i="1"/>
  <c r="Q77" i="1"/>
  <c r="Q76" i="1"/>
  <c r="Q75" i="1"/>
  <c r="Q73" i="1"/>
  <c r="Q72" i="1"/>
  <c r="Q71" i="1"/>
  <c r="Q69" i="1"/>
  <c r="Q68" i="1"/>
  <c r="Q67" i="1"/>
  <c r="Q66" i="1"/>
  <c r="Q65" i="1"/>
  <c r="Q64" i="1"/>
  <c r="Q63" i="1"/>
  <c r="Q62" i="1"/>
  <c r="Q61" i="1"/>
  <c r="Q59" i="1"/>
  <c r="Q56" i="1"/>
  <c r="Q55" i="1"/>
  <c r="Q54" i="1"/>
  <c r="Q53" i="1"/>
  <c r="Q52" i="1"/>
  <c r="Q51" i="1"/>
  <c r="Q49" i="1"/>
  <c r="Q48" i="1"/>
  <c r="Q47" i="1"/>
  <c r="Q46" i="1"/>
  <c r="Q45" i="1"/>
  <c r="Q44" i="1"/>
  <c r="Q43" i="1"/>
  <c r="Q42" i="1"/>
  <c r="Q41" i="1"/>
  <c r="Q39" i="1"/>
  <c r="Q38" i="1"/>
  <c r="Q37" i="1"/>
  <c r="Q36" i="1"/>
  <c r="Q35" i="1"/>
  <c r="Q34" i="1"/>
  <c r="Q33" i="1"/>
  <c r="Q32" i="1"/>
  <c r="Q31" i="1"/>
  <c r="Q29" i="1"/>
  <c r="Q28" i="1"/>
  <c r="Q27" i="1"/>
  <c r="Q26" i="1"/>
  <c r="Q25" i="1"/>
  <c r="Q24" i="1"/>
  <c r="Q23" i="1"/>
  <c r="Q22" i="1"/>
  <c r="Q21" i="1"/>
  <c r="Q19" i="1"/>
  <c r="Q8" i="1"/>
  <c r="Q7" i="1"/>
  <c r="Q6" i="1"/>
  <c r="Q5" i="1"/>
  <c r="Q4" i="1"/>
  <c r="W204" i="1"/>
  <c r="W88" i="1"/>
  <c r="W81" i="1"/>
  <c r="W74" i="1"/>
  <c r="N89" i="1"/>
  <c r="P89" i="1" s="1"/>
  <c r="N91" i="1"/>
  <c r="N92" i="1"/>
  <c r="P92" i="1" s="1"/>
  <c r="N93" i="1"/>
  <c r="P93" i="1" s="1"/>
  <c r="N94" i="1"/>
  <c r="P94" i="1" s="1"/>
  <c r="N95" i="1"/>
  <c r="P95" i="1" s="1"/>
  <c r="N96" i="1"/>
  <c r="P96" i="1" s="1"/>
  <c r="N97" i="1"/>
  <c r="P97" i="1" s="1"/>
  <c r="N98" i="1"/>
  <c r="P98" i="1" s="1"/>
  <c r="N82" i="1"/>
  <c r="P82" i="1" s="1"/>
  <c r="N83" i="1"/>
  <c r="P83" i="1" s="1"/>
  <c r="N84" i="1"/>
  <c r="P84" i="1" s="1"/>
  <c r="N85" i="1"/>
  <c r="P85" i="1" s="1"/>
  <c r="N86" i="1"/>
  <c r="P86" i="1" s="1"/>
  <c r="N87" i="1"/>
  <c r="P87" i="1" s="1"/>
  <c r="N19" i="1"/>
  <c r="N21" i="1"/>
  <c r="N22" i="1"/>
  <c r="P22" i="1" s="1"/>
  <c r="N23" i="1"/>
  <c r="P23" i="1" s="1"/>
  <c r="N24" i="1"/>
  <c r="P24" i="1" s="1"/>
  <c r="N25" i="1"/>
  <c r="N26" i="1"/>
  <c r="P26" i="1" s="1"/>
  <c r="N27" i="1"/>
  <c r="N28" i="1"/>
  <c r="P28" i="1" s="1"/>
  <c r="N29" i="1"/>
  <c r="P29" i="1" s="1"/>
  <c r="N32" i="1"/>
  <c r="P32" i="1" s="1"/>
  <c r="N33" i="1"/>
  <c r="P33" i="1" s="1"/>
  <c r="N34" i="1"/>
  <c r="P34" i="1" s="1"/>
  <c r="N35" i="1"/>
  <c r="P35" i="1" s="1"/>
  <c r="N36" i="1"/>
  <c r="P36" i="1" s="1"/>
  <c r="N37" i="1"/>
  <c r="P37" i="1" s="1"/>
  <c r="N38" i="1"/>
  <c r="P38" i="1" s="1"/>
  <c r="N39" i="1"/>
  <c r="P39" i="1" s="1"/>
  <c r="N41" i="1"/>
  <c r="P41" i="1" s="1"/>
  <c r="N42" i="1"/>
  <c r="P42" i="1" s="1"/>
  <c r="N43" i="1"/>
  <c r="P43" i="1" s="1"/>
  <c r="E218" i="1" l="1"/>
  <c r="E216" i="1"/>
  <c r="P91" i="1"/>
  <c r="P25" i="1"/>
  <c r="P19" i="1"/>
  <c r="P27" i="1"/>
  <c r="P21" i="1"/>
  <c r="Q88" i="1"/>
  <c r="Q204" i="1"/>
  <c r="Q74" i="1"/>
  <c r="Q81" i="1"/>
  <c r="L208" i="1"/>
  <c r="V98" i="1" l="1"/>
  <c r="T98" i="1"/>
  <c r="X98" i="1"/>
  <c r="V97" i="1"/>
  <c r="T97" i="1"/>
  <c r="X97" i="1"/>
  <c r="V96" i="1"/>
  <c r="T96" i="1"/>
  <c r="X96" i="1"/>
  <c r="V95" i="1"/>
  <c r="T95" i="1"/>
  <c r="X95" i="1"/>
  <c r="V94" i="1"/>
  <c r="T94" i="1"/>
  <c r="X94" i="1"/>
  <c r="V93" i="1"/>
  <c r="T93" i="1"/>
  <c r="X93" i="1"/>
  <c r="V92" i="1"/>
  <c r="T92" i="1"/>
  <c r="X92" i="1"/>
  <c r="V91" i="1"/>
  <c r="T91" i="1"/>
  <c r="X91" i="1"/>
  <c r="V89" i="1"/>
  <c r="T89" i="1"/>
  <c r="X89" i="1"/>
  <c r="V88" i="1"/>
  <c r="T88" i="1"/>
  <c r="N88" i="1"/>
  <c r="P88" i="1" s="1"/>
  <c r="V87" i="1"/>
  <c r="T87" i="1"/>
  <c r="X87" i="1"/>
  <c r="V86" i="1"/>
  <c r="T86" i="1"/>
  <c r="X86" i="1"/>
  <c r="V85" i="1"/>
  <c r="T85" i="1"/>
  <c r="X85" i="1"/>
  <c r="V84" i="1"/>
  <c r="T84" i="1"/>
  <c r="X84" i="1"/>
  <c r="V83" i="1"/>
  <c r="T83" i="1"/>
  <c r="X83" i="1"/>
  <c r="I208" i="1"/>
  <c r="X206" i="1"/>
  <c r="X205" i="1"/>
  <c r="X204" i="1"/>
  <c r="X201" i="1"/>
  <c r="X199" i="1"/>
  <c r="X82" i="1"/>
  <c r="X81" i="1"/>
  <c r="X79" i="1"/>
  <c r="X78" i="1"/>
  <c r="X77" i="1"/>
  <c r="X76" i="1"/>
  <c r="X75" i="1"/>
  <c r="X74" i="1"/>
  <c r="X73" i="1"/>
  <c r="X72" i="1"/>
  <c r="X71" i="1"/>
  <c r="X69" i="1"/>
  <c r="X68" i="1"/>
  <c r="X67" i="1"/>
  <c r="X66" i="1"/>
  <c r="X65" i="1"/>
  <c r="X64" i="1"/>
  <c r="X63" i="1"/>
  <c r="X62" i="1"/>
  <c r="X61" i="1"/>
  <c r="X59" i="1"/>
  <c r="X56" i="1"/>
  <c r="X55" i="1"/>
  <c r="X54" i="1"/>
  <c r="X53" i="1"/>
  <c r="X52" i="1"/>
  <c r="X51" i="1"/>
  <c r="X49" i="1"/>
  <c r="X48" i="1"/>
  <c r="X47" i="1"/>
  <c r="X46" i="1"/>
  <c r="X45" i="1"/>
  <c r="X44" i="1"/>
  <c r="X43" i="1"/>
  <c r="X41" i="1"/>
  <c r="X39" i="1"/>
  <c r="X37" i="1"/>
  <c r="X36" i="1"/>
  <c r="X35" i="1"/>
  <c r="X34" i="1"/>
  <c r="X33" i="1"/>
  <c r="X32" i="1"/>
  <c r="X31" i="1"/>
  <c r="X29" i="1"/>
  <c r="X28" i="1"/>
  <c r="X27" i="1"/>
  <c r="X26" i="1"/>
  <c r="X25" i="1"/>
  <c r="X24" i="1"/>
  <c r="X23" i="1"/>
  <c r="X22" i="1"/>
  <c r="X21" i="1"/>
  <c r="X19" i="1"/>
  <c r="X8" i="1"/>
  <c r="X7" i="1"/>
  <c r="X6" i="1"/>
  <c r="V207" i="1"/>
  <c r="V206" i="1"/>
  <c r="V205" i="1"/>
  <c r="V204" i="1"/>
  <c r="V201" i="1"/>
  <c r="V199" i="1"/>
  <c r="V82" i="1"/>
  <c r="V81" i="1"/>
  <c r="V79" i="1"/>
  <c r="V78" i="1"/>
  <c r="V77" i="1"/>
  <c r="V76" i="1"/>
  <c r="V75" i="1"/>
  <c r="V74" i="1"/>
  <c r="V73" i="1"/>
  <c r="V72" i="1"/>
  <c r="V71" i="1"/>
  <c r="V69" i="1"/>
  <c r="V68" i="1"/>
  <c r="V67" i="1"/>
  <c r="V66" i="1"/>
  <c r="V65" i="1"/>
  <c r="V64" i="1"/>
  <c r="V63" i="1"/>
  <c r="V62" i="1"/>
  <c r="V61" i="1"/>
  <c r="V59" i="1"/>
  <c r="V56" i="1"/>
  <c r="V55" i="1"/>
  <c r="V54" i="1"/>
  <c r="V53" i="1"/>
  <c r="V52" i="1"/>
  <c r="V51" i="1"/>
  <c r="V49" i="1"/>
  <c r="V48" i="1"/>
  <c r="V47" i="1"/>
  <c r="V46" i="1"/>
  <c r="V45" i="1"/>
  <c r="V44" i="1"/>
  <c r="V43" i="1"/>
  <c r="V42" i="1"/>
  <c r="V41" i="1"/>
  <c r="V39" i="1"/>
  <c r="V38" i="1"/>
  <c r="V37" i="1"/>
  <c r="V36" i="1"/>
  <c r="V35" i="1"/>
  <c r="V34" i="1"/>
  <c r="V33" i="1"/>
  <c r="V32" i="1"/>
  <c r="V31" i="1"/>
  <c r="V29" i="1"/>
  <c r="V28" i="1"/>
  <c r="V27" i="1"/>
  <c r="V26" i="1"/>
  <c r="V25" i="1"/>
  <c r="V24" i="1"/>
  <c r="V23" i="1"/>
  <c r="V22" i="1"/>
  <c r="V21" i="1"/>
  <c r="V19" i="1"/>
  <c r="V8" i="1"/>
  <c r="V7" i="1"/>
  <c r="V6" i="1"/>
  <c r="V5" i="1"/>
  <c r="V4" i="1"/>
  <c r="T207" i="1"/>
  <c r="T206" i="1"/>
  <c r="T205" i="1"/>
  <c r="T204" i="1"/>
  <c r="T201" i="1"/>
  <c r="T199" i="1"/>
  <c r="T82" i="1"/>
  <c r="T81" i="1"/>
  <c r="T79" i="1"/>
  <c r="T78" i="1"/>
  <c r="T77" i="1"/>
  <c r="T76" i="1"/>
  <c r="T75" i="1"/>
  <c r="T74" i="1"/>
  <c r="T73" i="1"/>
  <c r="T72" i="1"/>
  <c r="T71" i="1"/>
  <c r="T69" i="1"/>
  <c r="T68" i="1"/>
  <c r="T67" i="1"/>
  <c r="T66" i="1"/>
  <c r="T65" i="1"/>
  <c r="T64" i="1"/>
  <c r="T63" i="1"/>
  <c r="T62" i="1"/>
  <c r="T61" i="1"/>
  <c r="T59" i="1"/>
  <c r="T56" i="1"/>
  <c r="T55" i="1"/>
  <c r="T54" i="1"/>
  <c r="T53" i="1"/>
  <c r="T52" i="1"/>
  <c r="T51" i="1"/>
  <c r="T49" i="1"/>
  <c r="T48" i="1"/>
  <c r="T47" i="1"/>
  <c r="T46" i="1"/>
  <c r="T45" i="1"/>
  <c r="T44" i="1"/>
  <c r="T43" i="1"/>
  <c r="T42" i="1"/>
  <c r="T41" i="1"/>
  <c r="T39" i="1"/>
  <c r="T38" i="1"/>
  <c r="T37" i="1"/>
  <c r="T36" i="1"/>
  <c r="T35" i="1"/>
  <c r="T34" i="1"/>
  <c r="T33" i="1"/>
  <c r="T32" i="1"/>
  <c r="T31" i="1"/>
  <c r="T29" i="1"/>
  <c r="T28" i="1"/>
  <c r="T27" i="1"/>
  <c r="T26" i="1"/>
  <c r="T25" i="1"/>
  <c r="T24" i="1"/>
  <c r="T23" i="1"/>
  <c r="T22" i="1"/>
  <c r="T21" i="1"/>
  <c r="T19" i="1"/>
  <c r="T8" i="1"/>
  <c r="T7" i="1"/>
  <c r="T6" i="1"/>
  <c r="T5" i="1"/>
  <c r="T4" i="1"/>
  <c r="N207" i="1"/>
  <c r="P207" i="1" s="1"/>
  <c r="N206" i="1"/>
  <c r="P206" i="1" s="1"/>
  <c r="N205" i="1"/>
  <c r="P205" i="1" s="1"/>
  <c r="N204" i="1"/>
  <c r="P204" i="1" s="1"/>
  <c r="N201" i="1"/>
  <c r="P201" i="1" s="1"/>
  <c r="N199" i="1"/>
  <c r="N81" i="1"/>
  <c r="P81" i="1" s="1"/>
  <c r="N79" i="1"/>
  <c r="P79" i="1" s="1"/>
  <c r="N78" i="1"/>
  <c r="P78" i="1" s="1"/>
  <c r="N77" i="1"/>
  <c r="P77" i="1" s="1"/>
  <c r="N76" i="1"/>
  <c r="P76" i="1" s="1"/>
  <c r="N75" i="1"/>
  <c r="P75" i="1" s="1"/>
  <c r="N74" i="1"/>
  <c r="P74" i="1" s="1"/>
  <c r="N73" i="1"/>
  <c r="P73" i="1" s="1"/>
  <c r="N72" i="1"/>
  <c r="P72" i="1" s="1"/>
  <c r="N71" i="1"/>
  <c r="P71" i="1" s="1"/>
  <c r="N69" i="1"/>
  <c r="P69" i="1" s="1"/>
  <c r="N68" i="1"/>
  <c r="P68" i="1" s="1"/>
  <c r="N67" i="1"/>
  <c r="P67" i="1" s="1"/>
  <c r="N66" i="1"/>
  <c r="P66" i="1" s="1"/>
  <c r="N65" i="1"/>
  <c r="P65" i="1" s="1"/>
  <c r="N64" i="1"/>
  <c r="P64" i="1" s="1"/>
  <c r="N63" i="1"/>
  <c r="P63" i="1" s="1"/>
  <c r="N62" i="1"/>
  <c r="P62" i="1" s="1"/>
  <c r="N61" i="1"/>
  <c r="P61" i="1" s="1"/>
  <c r="N59" i="1"/>
  <c r="P59" i="1" s="1"/>
  <c r="N56" i="1"/>
  <c r="P56" i="1" s="1"/>
  <c r="N55" i="1"/>
  <c r="P55" i="1" s="1"/>
  <c r="N54" i="1"/>
  <c r="P54" i="1" s="1"/>
  <c r="N53" i="1"/>
  <c r="P53" i="1" s="1"/>
  <c r="N52" i="1"/>
  <c r="P52" i="1" s="1"/>
  <c r="N51" i="1"/>
  <c r="N49" i="1"/>
  <c r="P49" i="1" s="1"/>
  <c r="N48" i="1"/>
  <c r="P48" i="1" s="1"/>
  <c r="N47" i="1"/>
  <c r="P47" i="1" s="1"/>
  <c r="N46" i="1"/>
  <c r="P46" i="1" s="1"/>
  <c r="N45" i="1"/>
  <c r="P45" i="1" s="1"/>
  <c r="N44" i="1"/>
  <c r="P44" i="1" s="1"/>
  <c r="N31" i="1"/>
  <c r="P31" i="1" s="1"/>
  <c r="N8" i="1"/>
  <c r="P8" i="1" s="1"/>
  <c r="N7" i="1"/>
  <c r="P7" i="1" s="1"/>
  <c r="N6" i="1"/>
  <c r="P6" i="1" s="1"/>
  <c r="N5" i="1"/>
  <c r="P5" i="1" s="1"/>
  <c r="N4" i="1"/>
  <c r="P4" i="1" s="1"/>
  <c r="M208" i="1" l="1"/>
  <c r="M218" i="1"/>
  <c r="L216" i="1"/>
  <c r="L218" i="1"/>
  <c r="F216" i="1"/>
  <c r="G216" i="1" s="1"/>
  <c r="M216" i="1"/>
  <c r="P51" i="1"/>
  <c r="P199" i="1"/>
  <c r="F218" i="1" s="1"/>
  <c r="G218" i="1" s="1"/>
  <c r="W208" i="1"/>
  <c r="R204" i="1"/>
  <c r="R27" i="1"/>
  <c r="R33" i="1"/>
  <c r="R45" i="1"/>
  <c r="R51" i="1"/>
  <c r="R91" i="1"/>
  <c r="R97" i="1"/>
  <c r="R43" i="1"/>
  <c r="R65" i="1"/>
  <c r="R71" i="1"/>
  <c r="R28" i="1"/>
  <c r="R31" i="1"/>
  <c r="R49" i="1"/>
  <c r="R85" i="1"/>
  <c r="E215" i="1"/>
  <c r="R87" i="1"/>
  <c r="R83" i="1"/>
  <c r="R39" i="1"/>
  <c r="R62" i="1"/>
  <c r="R72" i="1"/>
  <c r="R79" i="1"/>
  <c r="R82" i="1"/>
  <c r="R89" i="1"/>
  <c r="R207" i="1"/>
  <c r="R201" i="1"/>
  <c r="R41" i="1"/>
  <c r="R47" i="1"/>
  <c r="R46" i="1"/>
  <c r="R206" i="1"/>
  <c r="R54" i="1"/>
  <c r="R61" i="1"/>
  <c r="R94" i="1"/>
  <c r="T208" i="1"/>
  <c r="R5" i="1"/>
  <c r="R86" i="1"/>
  <c r="R68" i="1"/>
  <c r="R55" i="1"/>
  <c r="R44" i="1"/>
  <c r="R7" i="1"/>
  <c r="X5" i="1"/>
  <c r="R25" i="1"/>
  <c r="R69" i="1"/>
  <c r="R78" i="1"/>
  <c r="R23" i="1"/>
  <c r="V208" i="1"/>
  <c r="R96" i="1"/>
  <c r="R8" i="1"/>
  <c r="R22" i="1"/>
  <c r="R64" i="1"/>
  <c r="R52" i="1"/>
  <c r="R21" i="1"/>
  <c r="R36" i="1"/>
  <c r="R59" i="1"/>
  <c r="L215" i="1"/>
  <c r="R73" i="1"/>
  <c r="R34" i="1"/>
  <c r="X38" i="1"/>
  <c r="R38" i="1"/>
  <c r="R88" i="1"/>
  <c r="X88" i="1"/>
  <c r="H216" i="1" s="1"/>
  <c r="R77" i="1"/>
  <c r="R35" i="1"/>
  <c r="R95" i="1"/>
  <c r="R48" i="1"/>
  <c r="R53" i="1"/>
  <c r="R66" i="1"/>
  <c r="R67" i="1"/>
  <c r="R32" i="1"/>
  <c r="R26" i="1"/>
  <c r="R24" i="1"/>
  <c r="R93" i="1"/>
  <c r="R63" i="1"/>
  <c r="R199" i="1"/>
  <c r="X207" i="1"/>
  <c r="H218" i="1" s="1"/>
  <c r="R37" i="1"/>
  <c r="R205" i="1"/>
  <c r="X4" i="1"/>
  <c r="R4" i="1"/>
  <c r="R19" i="1"/>
  <c r="R56" i="1"/>
  <c r="R74" i="1"/>
  <c r="X42" i="1"/>
  <c r="R42" i="1"/>
  <c r="R92" i="1"/>
  <c r="R81" i="1"/>
  <c r="R6" i="1"/>
  <c r="R75" i="1"/>
  <c r="R76" i="1"/>
  <c r="M215" i="1"/>
  <c r="R84" i="1"/>
  <c r="R98" i="1"/>
  <c r="R29" i="1"/>
  <c r="R210" i="1" l="1"/>
  <c r="M219" i="1"/>
  <c r="L219" i="1"/>
  <c r="K218" i="1"/>
  <c r="I218" i="1" s="1"/>
  <c r="J218" i="1" s="1"/>
  <c r="N218" i="1" s="1"/>
  <c r="P218" i="1" s="1"/>
  <c r="E219" i="1"/>
  <c r="K216" i="1"/>
  <c r="I216" i="1" s="1"/>
  <c r="J216" i="1" s="1"/>
  <c r="N216" i="1" s="1"/>
  <c r="P216" i="1" s="1"/>
  <c r="X208" i="1"/>
  <c r="P208" i="1"/>
  <c r="F215" i="1"/>
  <c r="F219" i="1" s="1"/>
  <c r="K215" i="1"/>
  <c r="H215" i="1"/>
  <c r="H219" i="1" s="1"/>
  <c r="R208" i="1"/>
  <c r="R209" i="1" l="1"/>
  <c r="K219" i="1"/>
  <c r="I215" i="1"/>
  <c r="G215" i="1"/>
  <c r="X209" i="1"/>
  <c r="Y209" i="1" s="1"/>
  <c r="G219" i="1" l="1"/>
  <c r="I219" i="1"/>
  <c r="J215" i="1"/>
  <c r="J219" i="1" s="1"/>
  <c r="N215" i="1" l="1"/>
  <c r="P215" i="1" l="1"/>
  <c r="N219" i="1"/>
  <c r="P219" i="1" s="1"/>
</calcChain>
</file>

<file path=xl/comments1.xml><?xml version="1.0" encoding="utf-8"?>
<comments xmlns="http://schemas.openxmlformats.org/spreadsheetml/2006/main">
  <authors>
    <author>USER</author>
  </authors>
  <commentList>
    <comment ref="E5" authorId="0">
      <text>
        <r>
          <rPr>
            <b/>
            <sz val="20"/>
            <color indexed="81"/>
            <rFont val="細明體"/>
            <family val="3"/>
            <charset val="136"/>
          </rPr>
          <t>粉紅色欄位為必填項目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A34" authorId="0">
      <text>
        <r>
          <rPr>
            <b/>
            <sz val="20"/>
            <color indexed="81"/>
            <rFont val="細明體"/>
            <family val="3"/>
            <charset val="136"/>
          </rPr>
          <t>請不要從「第</t>
        </r>
        <r>
          <rPr>
            <b/>
            <sz val="20"/>
            <color indexed="81"/>
            <rFont val="Tahoma"/>
            <family val="2"/>
          </rPr>
          <t>1</t>
        </r>
        <r>
          <rPr>
            <b/>
            <sz val="20"/>
            <color indexed="81"/>
            <rFont val="細明體"/>
            <family val="3"/>
            <charset val="136"/>
          </rPr>
          <t>列和最後</t>
        </r>
        <r>
          <rPr>
            <b/>
            <sz val="20"/>
            <color indexed="81"/>
            <rFont val="Tahoma"/>
            <family val="2"/>
          </rPr>
          <t>1</t>
        </r>
        <r>
          <rPr>
            <b/>
            <sz val="20"/>
            <color indexed="81"/>
            <rFont val="細明體"/>
            <family val="3"/>
            <charset val="136"/>
          </rPr>
          <t>列」
新增列數，避免影響公式計算</t>
        </r>
      </text>
    </comment>
  </commentList>
</comments>
</file>

<file path=xl/sharedStrings.xml><?xml version="1.0" encoding="utf-8"?>
<sst xmlns="http://schemas.openxmlformats.org/spreadsheetml/2006/main" count="1784" uniqueCount="300">
  <si>
    <t>出版商</t>
  </si>
  <si>
    <t>書名</t>
  </si>
  <si>
    <t>冊別</t>
  </si>
  <si>
    <t>學校用書
需求(本)</t>
  </si>
  <si>
    <t>樣書
(本)</t>
  </si>
  <si>
    <t>康軒</t>
  </si>
  <si>
    <t>翰林</t>
  </si>
  <si>
    <t>南一</t>
  </si>
  <si>
    <t>學校補助
金額合計</t>
  </si>
  <si>
    <t>學生補助
金額合計</t>
  </si>
  <si>
    <t>抬頭1</t>
  </si>
  <si>
    <t>抬頭2</t>
  </si>
  <si>
    <t>花蓮縣縣立玉里國中學校與學生用書補助統計</t>
  </si>
  <si>
    <t>縣補助及花東書籍費補助價格</t>
    <phoneticPr fontId="2" type="noConversion"/>
  </si>
  <si>
    <t>花東書籍費補助(本)</t>
    <phoneticPr fontId="2" type="noConversion"/>
  </si>
  <si>
    <t>花東書籍費補助金額小計</t>
    <phoneticPr fontId="2" type="noConversion"/>
  </si>
  <si>
    <t>特教生使用一般版本教科書補助金額小計</t>
    <phoneticPr fontId="2" type="noConversion"/>
  </si>
  <si>
    <t>花東書籍費補助金額合計</t>
    <phoneticPr fontId="2" type="noConversion"/>
  </si>
  <si>
    <t>審定本</t>
    <phoneticPr fontId="2" type="noConversion"/>
  </si>
  <si>
    <t>藝能科</t>
    <phoneticPr fontId="2" type="noConversion"/>
  </si>
  <si>
    <t>教師用及行政留存</t>
    <phoneticPr fontId="2" type="noConversion"/>
  </si>
  <si>
    <t>低收入戶及中低收入戶學生</t>
    <phoneticPr fontId="2" type="noConversion"/>
  </si>
  <si>
    <t>一般生</t>
    <phoneticPr fontId="2" type="noConversion"/>
  </si>
  <si>
    <t>請學校自填，單本補助以原價計</t>
    <phoneticPr fontId="2" type="noConversion"/>
  </si>
  <si>
    <t>補校生補助(本)</t>
    <phoneticPr fontId="2" type="noConversion"/>
  </si>
  <si>
    <t>補校生補助金額小計</t>
    <phoneticPr fontId="2" type="noConversion"/>
  </si>
  <si>
    <t xml:space="preserve">康軒 </t>
    <phoneticPr fontId="5" type="noConversion"/>
  </si>
  <si>
    <t xml:space="preserve">翰林 </t>
    <phoneticPr fontId="5" type="noConversion"/>
  </si>
  <si>
    <t xml:space="preserve">南一 </t>
    <phoneticPr fontId="5" type="noConversion"/>
  </si>
  <si>
    <t>一般生金額合計</t>
    <phoneticPr fontId="2" type="noConversion"/>
  </si>
  <si>
    <t>特教生使用一般版本教科書(本)外加</t>
    <phoneticPr fontId="2" type="noConversion"/>
  </si>
  <si>
    <t>特教生使用一般版本教科書合計</t>
    <phoneticPr fontId="2" type="noConversion"/>
  </si>
  <si>
    <t>補校生補助合計</t>
    <phoneticPr fontId="2" type="noConversion"/>
  </si>
  <si>
    <t>合計</t>
    <phoneticPr fontId="2" type="noConversion"/>
  </si>
  <si>
    <t>花東書籍費與學生用書分攤金額</t>
    <phoneticPr fontId="2" type="noConversion"/>
  </si>
  <si>
    <t>縣補助與學生用書分攤金額</t>
    <phoneticPr fontId="2" type="noConversion"/>
  </si>
  <si>
    <t>花東書籍費</t>
    <phoneticPr fontId="2" type="noConversion"/>
  </si>
  <si>
    <t>說明</t>
    <phoneticPr fontId="2" type="noConversion"/>
  </si>
  <si>
    <t>公式</t>
    <phoneticPr fontId="2" type="noConversion"/>
  </si>
  <si>
    <t>學生用書</t>
    <phoneticPr fontId="2" type="noConversion"/>
  </si>
  <si>
    <t>↑花東書籍費和審定本與藝能科的一部分</t>
    <phoneticPr fontId="2" type="noConversion"/>
  </si>
  <si>
    <t>審定本與藝能科補助(本)</t>
    <phoneticPr fontId="2" type="noConversion"/>
  </si>
  <si>
    <t>審定本與藝能科補助金額小計</t>
    <phoneticPr fontId="2" type="noConversion"/>
  </si>
  <si>
    <t>學生用書補助
(本)</t>
    <phoneticPr fontId="2" type="noConversion"/>
  </si>
  <si>
    <t>學生用書補助金額小計</t>
    <phoneticPr fontId="2" type="noConversion"/>
  </si>
  <si>
    <t>學生用書單本補助價格</t>
    <phoneticPr fontId="2" type="noConversion"/>
  </si>
  <si>
    <t>花東書籍費支出分攤</t>
    <phoneticPr fontId="2" type="noConversion"/>
  </si>
  <si>
    <t>一般生</t>
    <phoneticPr fontId="2" type="noConversion"/>
  </si>
  <si>
    <t>特教生</t>
    <phoneticPr fontId="2" type="noConversion"/>
  </si>
  <si>
    <t>補校生</t>
    <phoneticPr fontId="2" type="noConversion"/>
  </si>
  <si>
    <t>翰林</t>
    <phoneticPr fontId="2" type="noConversion"/>
  </si>
  <si>
    <t>南一</t>
    <phoneticPr fontId="2" type="noConversion"/>
  </si>
  <si>
    <t>無</t>
    <phoneticPr fontId="5" type="noConversion"/>
  </si>
  <si>
    <t>康軒 Wonder World</t>
    <phoneticPr fontId="2" type="noConversion"/>
  </si>
  <si>
    <t>翰林 Here We Go</t>
    <phoneticPr fontId="2" type="noConversion"/>
  </si>
  <si>
    <t>何嘉仁 Super Fun</t>
    <phoneticPr fontId="2" type="noConversion"/>
  </si>
  <si>
    <t>何嘉仁 Story.com</t>
    <phoneticPr fontId="2" type="noConversion"/>
  </si>
  <si>
    <t>康軒 Hello,Kids!</t>
    <phoneticPr fontId="2" type="noConversion"/>
  </si>
  <si>
    <t>康軒 Follow Me.</t>
    <phoneticPr fontId="2" type="noConversion"/>
  </si>
  <si>
    <t>翰林 Dino on the go</t>
    <phoneticPr fontId="2" type="noConversion"/>
  </si>
  <si>
    <t>何嘉仁 eSTAR</t>
    <phoneticPr fontId="2" type="noConversion"/>
  </si>
  <si>
    <t>何嘉仁</t>
  </si>
  <si>
    <t>何嘉仁</t>
    <phoneticPr fontId="5" type="noConversion"/>
  </si>
  <si>
    <t>課本</t>
  </si>
  <si>
    <t>習作</t>
  </si>
  <si>
    <t>編號</t>
  </si>
  <si>
    <t>類別</t>
  </si>
  <si>
    <t>單本價格</t>
  </si>
  <si>
    <t>國語</t>
  </si>
  <si>
    <t>數學</t>
  </si>
  <si>
    <t>生活</t>
  </si>
  <si>
    <t>健康與體育</t>
  </si>
  <si>
    <t>自然科學</t>
  </si>
  <si>
    <t>綜合活動</t>
  </si>
  <si>
    <t>社會</t>
  </si>
  <si>
    <t>藝術</t>
  </si>
  <si>
    <t>英語</t>
  </si>
  <si>
    <t>數學(乙版)</t>
  </si>
  <si>
    <t>自然與生活科技</t>
  </si>
  <si>
    <t>藝術與人文</t>
  </si>
  <si>
    <t>社會(乙版)</t>
  </si>
  <si>
    <t>教育部補助(學生用書)</t>
  </si>
  <si>
    <t>花東書籍費及縣補助</t>
  </si>
  <si>
    <t>學習領域(科)</t>
  </si>
  <si>
    <r>
      <rPr>
        <sz val="12"/>
        <rFont val="標楷體"/>
        <family val="4"/>
        <charset val="136"/>
      </rPr>
      <t>適用
年級</t>
    </r>
  </si>
  <si>
    <t>康軒</t>
    <phoneticPr fontId="2" type="noConversion"/>
  </si>
  <si>
    <t>教科書單本價格</t>
    <phoneticPr fontId="2" type="noConversion"/>
  </si>
  <si>
    <t>年級</t>
    <phoneticPr fontId="2" type="noConversion"/>
  </si>
  <si>
    <t>學校用書補助(本)</t>
    <phoneticPr fontId="2" type="noConversion"/>
  </si>
  <si>
    <t>學校用書補助金額小計</t>
    <phoneticPr fontId="2" type="noConversion"/>
  </si>
  <si>
    <t>國語課本</t>
  </si>
  <si>
    <t>國語習作</t>
  </si>
  <si>
    <t>數學課本</t>
  </si>
  <si>
    <t>數學習作</t>
  </si>
  <si>
    <t>生活課本</t>
  </si>
  <si>
    <t>生活習作</t>
  </si>
  <si>
    <t>健康與體育課本</t>
  </si>
  <si>
    <t>綜合活動課本</t>
  </si>
  <si>
    <t>社會課本</t>
  </si>
  <si>
    <t>社會習作</t>
  </si>
  <si>
    <t>自然科學課本</t>
  </si>
  <si>
    <t>自然科學習作</t>
  </si>
  <si>
    <t>藝術課本</t>
  </si>
  <si>
    <t>自然與生活科技課本</t>
  </si>
  <si>
    <t>自然與生活科技習作</t>
  </si>
  <si>
    <t>藝術與人文課本</t>
  </si>
  <si>
    <t>英語課本 (Hello,Kids!)</t>
  </si>
  <si>
    <t>英語習作 (Hello,Kids!)</t>
  </si>
  <si>
    <t>英語(C版)課本 (Follow Me)</t>
  </si>
  <si>
    <t>英語(C版)習作 (Follow Me)</t>
  </si>
  <si>
    <t>數學(乙版)課本</t>
  </si>
  <si>
    <t>數學(乙版)習作</t>
  </si>
  <si>
    <t>英語課本 (Super Fun)</t>
  </si>
  <si>
    <t>英語習作 (Super Fun)</t>
  </si>
  <si>
    <t>英語課本 (Story.com)</t>
  </si>
  <si>
    <t>英語習作 (Story.com)</t>
  </si>
  <si>
    <t>英語(C版)課本 (eSTAR)</t>
  </si>
  <si>
    <t>英語(C版)習作 (eSTAR)</t>
  </si>
  <si>
    <t>合計</t>
    <phoneticPr fontId="2" type="noConversion"/>
  </si>
  <si>
    <t>↓驗算欄位，與學生用書補助金額合計相減應為0</t>
  </si>
  <si>
    <t>教科書部分補助</t>
    <phoneticPr fontId="2" type="noConversion"/>
  </si>
  <si>
    <t>為避免重複補助已扣除教科書部分補助</t>
    <phoneticPr fontId="2" type="noConversion"/>
  </si>
  <si>
    <t>學校名稱</t>
    <phoneticPr fontId="46" type="noConversion"/>
  </si>
  <si>
    <t>花東書籍費補助基本資料</t>
    <phoneticPr fontId="46" type="noConversion"/>
  </si>
  <si>
    <t>花東補助學生身分別資料</t>
    <phoneticPr fontId="46" type="noConversion"/>
  </si>
  <si>
    <t>年級</t>
    <phoneticPr fontId="46" type="noConversion"/>
  </si>
  <si>
    <t>合計</t>
    <phoneticPr fontId="46" type="noConversion"/>
  </si>
  <si>
    <t>低收入戶</t>
    <phoneticPr fontId="46" type="noConversion"/>
  </si>
  <si>
    <t>中低收入戶</t>
    <phoneticPr fontId="46" type="noConversion"/>
  </si>
  <si>
    <t>年級人數</t>
    <phoneticPr fontId="46" type="noConversion"/>
  </si>
  <si>
    <t>男</t>
    <phoneticPr fontId="46" type="noConversion"/>
  </si>
  <si>
    <t>女</t>
    <phoneticPr fontId="46" type="noConversion"/>
  </si>
  <si>
    <t>審定本補助人數</t>
    <phoneticPr fontId="46" type="noConversion"/>
  </si>
  <si>
    <t>生活</t>
    <phoneticPr fontId="2" type="noConversion"/>
  </si>
  <si>
    <t>國語</t>
    <phoneticPr fontId="2" type="noConversion"/>
  </si>
  <si>
    <t>數學</t>
    <phoneticPr fontId="2" type="noConversion"/>
  </si>
  <si>
    <t>社會</t>
    <phoneticPr fontId="2" type="noConversion"/>
  </si>
  <si>
    <t>英語</t>
    <phoneticPr fontId="2" type="noConversion"/>
  </si>
  <si>
    <t>課本</t>
    <phoneticPr fontId="2" type="noConversion"/>
  </si>
  <si>
    <t>習作</t>
    <phoneticPr fontId="2" type="noConversion"/>
  </si>
  <si>
    <t>一年級</t>
    <phoneticPr fontId="2" type="noConversion"/>
  </si>
  <si>
    <t>二年級</t>
    <phoneticPr fontId="2" type="noConversion"/>
  </si>
  <si>
    <t>三年級</t>
    <phoneticPr fontId="2" type="noConversion"/>
  </si>
  <si>
    <t>四年級</t>
    <phoneticPr fontId="2" type="noConversion"/>
  </si>
  <si>
    <t>五年級</t>
    <phoneticPr fontId="2" type="noConversion"/>
  </si>
  <si>
    <t>六年級</t>
    <phoneticPr fontId="2" type="noConversion"/>
  </si>
  <si>
    <t>補助對象：本縣公立國民中小學之學生。</t>
    <phoneticPr fontId="2" type="noConversion"/>
  </si>
  <si>
    <t>2.統計表正本及原始憑證留校備查。</t>
    <phoneticPr fontId="2" type="noConversion"/>
  </si>
  <si>
    <t>承辦人：</t>
    <phoneticPr fontId="2" type="noConversion"/>
  </si>
  <si>
    <t>教務(導)主任：</t>
    <phoneticPr fontId="2" type="noConversion"/>
  </si>
  <si>
    <t>會計人員：</t>
    <phoneticPr fontId="2" type="noConversion"/>
  </si>
  <si>
    <t>校長：</t>
    <phoneticPr fontId="2" type="noConversion"/>
  </si>
  <si>
    <t>全校學生數</t>
    <phoneticPr fontId="46" type="noConversion"/>
  </si>
  <si>
    <t>版本</t>
    <phoneticPr fontId="2" type="noConversion"/>
  </si>
  <si>
    <t>金額</t>
  </si>
  <si>
    <t>金額</t>
    <phoneticPr fontId="2" type="noConversion"/>
  </si>
  <si>
    <t>全校班級數</t>
    <phoneticPr fontId="2" type="noConversion"/>
  </si>
  <si>
    <r>
      <rPr>
        <sz val="11.5"/>
        <rFont val="標楷體"/>
        <family val="4"/>
        <charset val="136"/>
      </rPr>
      <t>適用
年級</t>
    </r>
  </si>
  <si>
    <t>-</t>
  </si>
  <si>
    <t>英語(D版)</t>
  </si>
  <si>
    <t>英語(C版)</t>
  </si>
  <si>
    <t>英語(B版)</t>
  </si>
  <si>
    <r>
      <t>班級學生調查表（</t>
    </r>
    <r>
      <rPr>
        <sz val="20"/>
        <color indexed="10"/>
        <rFont val="標楷體"/>
        <family val="4"/>
        <charset val="136"/>
      </rPr>
      <t>Ｂ表</t>
    </r>
    <r>
      <rPr>
        <sz val="20"/>
        <rFont val="標楷體"/>
        <family val="4"/>
        <charset val="136"/>
      </rPr>
      <t xml:space="preserve">）   </t>
    </r>
    <r>
      <rPr>
        <sz val="14"/>
        <rFont val="標楷體"/>
        <family val="4"/>
        <charset val="136"/>
      </rPr>
      <t>皆為必填欄位</t>
    </r>
    <phoneticPr fontId="2" type="noConversion"/>
  </si>
  <si>
    <t>班級</t>
    <phoneticPr fontId="2" type="noConversion"/>
  </si>
  <si>
    <t>導師姓名</t>
    <phoneticPr fontId="2" type="noConversion"/>
  </si>
  <si>
    <t>學生姓名</t>
    <phoneticPr fontId="2" type="noConversion"/>
  </si>
  <si>
    <t>性別
(是=1,否=0)</t>
    <phoneticPr fontId="2" type="noConversion"/>
  </si>
  <si>
    <t>學生身分
(是=1,否=0)</t>
    <phoneticPr fontId="2" type="noConversion"/>
  </si>
  <si>
    <t>男</t>
    <phoneticPr fontId="2" type="noConversion"/>
  </si>
  <si>
    <t>女</t>
    <phoneticPr fontId="2" type="noConversion"/>
  </si>
  <si>
    <t>低收</t>
    <phoneticPr fontId="2" type="noConversion"/>
  </si>
  <si>
    <t>中低收</t>
    <phoneticPr fontId="2" type="noConversion"/>
  </si>
  <si>
    <t>(自行增列)</t>
    <phoneticPr fontId="2" type="noConversion"/>
  </si>
  <si>
    <t>合計</t>
    <phoneticPr fontId="2" type="noConversion"/>
  </si>
  <si>
    <t>註.有關「學生身分別」欄，請擇一身分統計，切勿重複。</t>
    <phoneticPr fontId="2" type="noConversion"/>
  </si>
  <si>
    <t>學校用書及學生用書補助金額小計</t>
    <phoneticPr fontId="2" type="noConversion"/>
  </si>
  <si>
    <t>↑單一筆給付書商</t>
  </si>
  <si>
    <t>=E-F</t>
  </si>
  <si>
    <t>原價</t>
  </si>
  <si>
    <t>=G*H</t>
  </si>
  <si>
    <t>=J*K</t>
  </si>
  <si>
    <t>=H-K</t>
  </si>
  <si>
    <t>自填</t>
  </si>
  <si>
    <t>=N*O</t>
  </si>
  <si>
    <t>=J-O</t>
  </si>
  <si>
    <t>=N*Q</t>
  </si>
  <si>
    <t>=S*H</t>
  </si>
  <si>
    <t>=H*U</t>
  </si>
  <si>
    <t>=K*O</t>
  </si>
  <si>
    <t>=K*Q</t>
  </si>
  <si>
    <t>版本</t>
  </si>
  <si>
    <t>52
eSTAR</t>
  </si>
  <si>
    <t>28
eSTAR</t>
  </si>
  <si>
    <t>→→→</t>
    <phoneticPr fontId="2" type="noConversion"/>
  </si>
  <si>
    <t>學生用書</t>
    <phoneticPr fontId="2" type="noConversion"/>
  </si>
  <si>
    <t>自然</t>
    <phoneticPr fontId="2" type="noConversion"/>
  </si>
  <si>
    <t>一、基本資料</t>
    <phoneticPr fontId="46" type="noConversion"/>
  </si>
  <si>
    <r>
      <t>二、花東</t>
    </r>
    <r>
      <rPr>
        <b/>
        <sz val="14"/>
        <color rgb="FFFF0000"/>
        <rFont val="新細明體"/>
        <family val="1"/>
        <charset val="136"/>
      </rPr>
      <t>A表</t>
    </r>
    <phoneticPr fontId="46" type="noConversion"/>
  </si>
  <si>
    <t>4-73列</t>
    <phoneticPr fontId="2" type="noConversion"/>
  </si>
  <si>
    <t>74-139列</t>
    <phoneticPr fontId="2" type="noConversion"/>
  </si>
  <si>
    <t>140-195列</t>
    <phoneticPr fontId="2" type="noConversion"/>
  </si>
  <si>
    <t>196-207列</t>
    <phoneticPr fontId="2" type="noConversion"/>
  </si>
  <si>
    <t>發票1
一般生</t>
    <phoneticPr fontId="2" type="noConversion"/>
  </si>
  <si>
    <t>發票2
補助生</t>
    <phoneticPr fontId="2" type="noConversion"/>
  </si>
  <si>
    <t>發票3
學校用書</t>
    <phoneticPr fontId="2" type="noConversion"/>
  </si>
  <si>
    <t>合計(B)</t>
    <phoneticPr fontId="2" type="noConversion"/>
  </si>
  <si>
    <t>審定本與藝能科支出分攤</t>
    <phoneticPr fontId="2" type="noConversion"/>
  </si>
  <si>
    <t>合計(A)</t>
    <phoneticPr fontId="2" type="noConversion"/>
  </si>
  <si>
    <t>學生用教科書合計(A+B)</t>
    <phoneticPr fontId="2" type="noConversion"/>
  </si>
  <si>
    <r>
      <t>學</t>
    </r>
    <r>
      <rPr>
        <sz val="12"/>
        <color rgb="FFFF0000"/>
        <rFont val="新細明體"/>
        <family val="1"/>
        <charset val="136"/>
      </rPr>
      <t>校</t>
    </r>
    <r>
      <rPr>
        <sz val="12"/>
        <rFont val="新細明體"/>
        <family val="1"/>
        <charset val="136"/>
      </rPr>
      <t>用書合計(C)</t>
    </r>
    <phoneticPr fontId="2" type="noConversion"/>
  </si>
  <si>
    <r>
      <t>應付
總計</t>
    </r>
    <r>
      <rPr>
        <b/>
        <sz val="11"/>
        <rFont val="新細明體"/>
        <family val="1"/>
        <charset val="136"/>
      </rPr>
      <t>(A+B+C)</t>
    </r>
    <phoneticPr fontId="2" type="noConversion"/>
  </si>
  <si>
    <r>
      <t>審定本與藝能科</t>
    </r>
    <r>
      <rPr>
        <sz val="10"/>
        <color rgb="FF0000FF"/>
        <rFont val="新細明體"/>
        <family val="1"/>
        <charset val="136"/>
      </rPr>
      <t>個別合計</t>
    </r>
    <phoneticPr fontId="2" type="noConversion"/>
  </si>
  <si>
    <r>
      <t>審定本與藝能科</t>
    </r>
    <r>
      <rPr>
        <sz val="10"/>
        <color rgb="FF0000FF"/>
        <rFont val="新細明體"/>
        <family val="1"/>
        <charset val="136"/>
      </rPr>
      <t>個別</t>
    </r>
    <phoneticPr fontId="2" type="noConversion"/>
  </si>
  <si>
    <t>本表供參考，可自行修改</t>
    <phoneticPr fontId="2" type="noConversion"/>
  </si>
  <si>
    <t>第_列</t>
  </si>
  <si>
    <t>112學年度第1學期補助「花東地區接受義務教育學生書籍費」</t>
  </si>
  <si>
    <t>112學年度第1學期教科圖書各版本單價表(國小)</t>
  </si>
  <si>
    <t>康軒112P001</t>
  </si>
  <si>
    <t>翰林112P002</t>
  </si>
  <si>
    <t>南一112P003</t>
  </si>
  <si>
    <t>何嘉仁112P004</t>
  </si>
  <si>
    <t>首+1</t>
  </si>
  <si>
    <t>97
Here We Go</t>
  </si>
  <si>
    <t>78
Super Fun</t>
  </si>
  <si>
    <t>30
Here We Go</t>
  </si>
  <si>
    <t>35
Super Fun</t>
  </si>
  <si>
    <t>96
Wonder
World</t>
  </si>
  <si>
    <t>33
Wonder
World</t>
  </si>
  <si>
    <t>99
Here We Go</t>
  </si>
  <si>
    <t>71
Super Fun</t>
  </si>
  <si>
    <t>33
Here We Go</t>
  </si>
  <si>
    <t>34
Super Fun</t>
  </si>
  <si>
    <t>88
Wonder
World</t>
  </si>
  <si>
    <t>30
Wonder
World</t>
  </si>
  <si>
    <t>91
Here We Go</t>
  </si>
  <si>
    <t>65
Super Fun</t>
  </si>
  <si>
    <t>36
Super Fun</t>
  </si>
  <si>
    <t>80
Wonder
World</t>
  </si>
  <si>
    <t>68
Hello,Kids!</t>
  </si>
  <si>
    <t>60
Dino on the
go</t>
  </si>
  <si>
    <t>68
Story.com</t>
  </si>
  <si>
    <t>39
Hello,Kids!</t>
  </si>
  <si>
    <t>32
Dino on the
go</t>
  </si>
  <si>
    <t>41
Story.com</t>
  </si>
  <si>
    <t>56
Follow Me</t>
  </si>
  <si>
    <t>32
Follow Me</t>
  </si>
  <si>
    <t>欄位E-M請自行填寫</t>
    <phoneticPr fontId="2" type="noConversion"/>
  </si>
  <si>
    <t>本表僅供參考，無強制填寫</t>
    <phoneticPr fontId="2" type="noConversion"/>
  </si>
  <si>
    <t>※藝能科全數汰換，列入花東書籍費</t>
    <phoneticPr fontId="2" type="noConversion"/>
  </si>
  <si>
    <t>英語(D版)課本
Wonder
World</t>
  </si>
  <si>
    <t>英語(D版)習作
Wonder
World</t>
  </si>
  <si>
    <t>英語課本
Here We Go</t>
  </si>
  <si>
    <t>英語習作
Here We Go</t>
  </si>
  <si>
    <t>英語課本
Dino on the
go</t>
  </si>
  <si>
    <t>英語習作
Dino on the
go</t>
  </si>
  <si>
    <t>補助版本：經教育部採購議價通過之審定本及藝能科教科書。</t>
    <phoneticPr fontId="2" type="noConversion"/>
  </si>
  <si>
    <t>藝能科教科書補助合計</t>
    <phoneticPr fontId="2" type="noConversion"/>
  </si>
  <si>
    <t>審定本教科書補助合計</t>
    <phoneticPr fontId="2" type="noConversion"/>
  </si>
  <si>
    <t>六</t>
    <phoneticPr fontId="2" type="noConversion"/>
  </si>
  <si>
    <t>五</t>
    <phoneticPr fontId="2" type="noConversion"/>
  </si>
  <si>
    <t>四</t>
    <phoneticPr fontId="2" type="noConversion"/>
  </si>
  <si>
    <t>三</t>
    <phoneticPr fontId="2" type="noConversion"/>
  </si>
  <si>
    <t>二</t>
    <phoneticPr fontId="2" type="noConversion"/>
  </si>
  <si>
    <t>一</t>
    <phoneticPr fontId="2" type="noConversion"/>
  </si>
  <si>
    <r>
      <rPr>
        <sz val="12"/>
        <color theme="1"/>
        <rFont val="標楷體"/>
        <family val="4"/>
        <charset val="136"/>
      </rPr>
      <t>藝術</t>
    </r>
    <r>
      <rPr>
        <sz val="10"/>
        <color theme="1"/>
        <rFont val="標楷體"/>
        <family val="4"/>
        <charset val="136"/>
      </rPr>
      <t xml:space="preserve">
</t>
    </r>
    <r>
      <rPr>
        <sz val="8"/>
        <color theme="1"/>
        <rFont val="標楷體"/>
        <family val="4"/>
        <charset val="136"/>
      </rPr>
      <t>(與人文)</t>
    </r>
    <phoneticPr fontId="2" type="noConversion"/>
  </si>
  <si>
    <t>綜合</t>
    <phoneticPr fontId="2" type="noConversion"/>
  </si>
  <si>
    <t>健體</t>
    <phoneticPr fontId="2" type="noConversion"/>
  </si>
  <si>
    <t>　科目
年級</t>
    <phoneticPr fontId="2" type="noConversion"/>
  </si>
  <si>
    <r>
      <t xml:space="preserve">藝術
</t>
    </r>
    <r>
      <rPr>
        <sz val="9"/>
        <color theme="1"/>
        <rFont val="標楷體"/>
        <family val="4"/>
        <charset val="136"/>
      </rPr>
      <t>(與人文)</t>
    </r>
    <phoneticPr fontId="2" type="noConversion"/>
  </si>
  <si>
    <t>一</t>
    <phoneticPr fontId="46" type="noConversion"/>
  </si>
  <si>
    <t>二</t>
    <phoneticPr fontId="46" type="noConversion"/>
  </si>
  <si>
    <t>三</t>
    <phoneticPr fontId="46" type="noConversion"/>
  </si>
  <si>
    <t>四</t>
    <phoneticPr fontId="46" type="noConversion"/>
  </si>
  <si>
    <t>五</t>
    <phoneticPr fontId="46" type="noConversion"/>
  </si>
  <si>
    <t>六</t>
    <phoneticPr fontId="46" type="noConversion"/>
  </si>
  <si>
    <r>
      <rPr>
        <sz val="12"/>
        <color rgb="FFFF0000"/>
        <rFont val="標楷體"/>
        <family val="4"/>
        <charset val="136"/>
      </rPr>
      <t>特教生/補校生</t>
    </r>
    <r>
      <rPr>
        <sz val="12"/>
        <color theme="1"/>
        <rFont val="標楷體"/>
        <family val="4"/>
        <charset val="136"/>
      </rPr>
      <t>使用審定本教科書補助金額</t>
    </r>
    <r>
      <rPr>
        <sz val="12"/>
        <color indexed="8"/>
        <rFont val="標楷體"/>
        <family val="4"/>
        <charset val="136"/>
      </rPr>
      <t>(B)</t>
    </r>
    <phoneticPr fontId="2" type="noConversion"/>
  </si>
  <si>
    <t>縣補助金額總計(A+B)</t>
    <phoneticPr fontId="2" type="noConversion"/>
  </si>
  <si>
    <t>三、審定本</t>
    <phoneticPr fontId="2" type="noConversion"/>
  </si>
  <si>
    <t>項目</t>
    <phoneticPr fontId="2" type="noConversion"/>
  </si>
  <si>
    <t>每人補助金額(a)</t>
    <phoneticPr fontId="2" type="noConversion"/>
  </si>
  <si>
    <t>三+四</t>
    <phoneticPr fontId="2" type="noConversion"/>
  </si>
  <si>
    <r>
      <t xml:space="preserve">縣補助
</t>
    </r>
    <r>
      <rPr>
        <sz val="12"/>
        <color indexed="8"/>
        <rFont val="標楷體"/>
        <family val="4"/>
        <charset val="136"/>
      </rPr>
      <t>金額小計</t>
    </r>
    <phoneticPr fontId="2" type="noConversion"/>
  </si>
  <si>
    <t>花東書籍費
補助金額</t>
    <phoneticPr fontId="2" type="noConversion"/>
  </si>
  <si>
    <t>(a)*年級審定本補助人數</t>
    <phoneticPr fontId="2" type="noConversion"/>
  </si>
  <si>
    <t>(a)*年級低收中低收人數</t>
    <phoneticPr fontId="2" type="noConversion"/>
  </si>
  <si>
    <t>花東補助學生
男</t>
    <phoneticPr fontId="46" type="noConversion"/>
  </si>
  <si>
    <t>花東補助學生
女</t>
    <phoneticPr fontId="46" type="noConversion"/>
  </si>
  <si>
    <t>花蓮縣112學年度第1學期公立國民小學教科書(縣補助及花東書籍費)補助金額統計表</t>
    <phoneticPr fontId="2" type="noConversion"/>
  </si>
  <si>
    <t>低收入戶及
中低收入戶人數</t>
    <phoneticPr fontId="46" type="noConversion"/>
  </si>
  <si>
    <r>
      <t>低收入及中低收入學生之</t>
    </r>
    <r>
      <rPr>
        <b/>
        <sz val="9"/>
        <color theme="1"/>
        <rFont val="標楷體"/>
        <family val="4"/>
        <charset val="136"/>
      </rPr>
      <t>學生用書</t>
    </r>
    <r>
      <rPr>
        <sz val="9"/>
        <color theme="1"/>
        <rFont val="標楷體"/>
        <family val="4"/>
        <charset val="136"/>
      </rPr>
      <t>合計</t>
    </r>
    <phoneticPr fontId="2" type="noConversion"/>
  </si>
  <si>
    <r>
      <t>一般生之</t>
    </r>
    <r>
      <rPr>
        <b/>
        <sz val="11"/>
        <color theme="1"/>
        <rFont val="標楷體"/>
        <family val="4"/>
        <charset val="136"/>
      </rPr>
      <t>學生用書</t>
    </r>
    <r>
      <rPr>
        <sz val="11"/>
        <color theme="1"/>
        <rFont val="標楷體"/>
        <family val="4"/>
        <charset val="136"/>
      </rPr>
      <t>合計</t>
    </r>
    <phoneticPr fontId="2" type="noConversion"/>
  </si>
  <si>
    <t>年級學生用書合計</t>
    <phoneticPr fontId="2" type="noConversion"/>
  </si>
  <si>
    <r>
      <t>四、藝能科(</t>
    </r>
    <r>
      <rPr>
        <b/>
        <sz val="12"/>
        <color rgb="FFFF0000"/>
        <rFont val="細明體"/>
        <family val="3"/>
        <charset val="136"/>
      </rPr>
      <t>列入</t>
    </r>
    <r>
      <rPr>
        <b/>
        <sz val="12"/>
        <color theme="1"/>
        <rFont val="細明體"/>
        <family val="3"/>
        <charset val="136"/>
      </rPr>
      <t>花東書籍費)</t>
    </r>
    <phoneticPr fontId="2" type="noConversion"/>
  </si>
  <si>
    <t>學生用書總計(本表無須列印核章)</t>
    <phoneticPr fontId="2" type="noConversion"/>
  </si>
  <si>
    <t>學生用書每人補助</t>
    <phoneticPr fontId="2" type="noConversion"/>
  </si>
  <si>
    <t>※花東補助學生身分別資料連結至花東B表資料，請務必填妥花東B表。</t>
    <phoneticPr fontId="2" type="noConversion"/>
  </si>
  <si>
    <t>※黃色及粉紅色欄位請務必填寫。</t>
    <phoneticPr fontId="2" type="noConversion"/>
  </si>
  <si>
    <r>
      <t>※本表適用</t>
    </r>
    <r>
      <rPr>
        <sz val="22"/>
        <color rgb="FFFF0000"/>
        <rFont val="標楷體"/>
        <family val="4"/>
        <charset val="136"/>
      </rPr>
      <t>藝能科全數汰換</t>
    </r>
    <r>
      <rPr>
        <sz val="22"/>
        <color theme="1"/>
        <rFont val="標楷體"/>
        <family val="4"/>
        <charset val="136"/>
      </rPr>
      <t>學校</t>
    </r>
    <phoneticPr fontId="2" type="noConversion"/>
  </si>
  <si>
    <t>驗算式(免印)</t>
    <phoneticPr fontId="2" type="noConversion"/>
  </si>
  <si>
    <t>1.請將本表列印核章後，於112年9月22日(星期五)前，掃描上傳至校務系統。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</si>
</sst>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76" formatCode="0_ "/>
    <numFmt numFmtId="177" formatCode="#,##0_);[Red]\(#,##0\)"/>
    <numFmt numFmtId="178" formatCode="#,##0_ "/>
    <numFmt numFmtId="179" formatCode="0;[Red]0"/>
    <numFmt numFmtId="180" formatCode="_-* #,##0_-;\-* #,##0_-;_-* &quot;-&quot;??_-;_-@_-"/>
  </numFmts>
  <fonts count="115" x14ac:knownFonts="1">
    <font>
      <sz val="10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6"/>
      <name val="新細明體"/>
      <family val="1"/>
      <charset val="136"/>
    </font>
    <font>
      <sz val="12"/>
      <name val="標楷體"/>
      <family val="4"/>
      <charset val="136"/>
    </font>
    <font>
      <sz val="10"/>
      <color rgb="FF000000"/>
      <name val="Times New Roman"/>
      <family val="1"/>
    </font>
    <font>
      <sz val="10"/>
      <color theme="9" tint="-0.499984740745262"/>
      <name val="細明體"/>
      <family val="3"/>
      <charset val="136"/>
    </font>
    <font>
      <sz val="10"/>
      <color theme="9" tint="-0.499984740745262"/>
      <name val="新細明體"/>
      <family val="1"/>
      <charset val="136"/>
    </font>
    <font>
      <sz val="10"/>
      <color rgb="FF000000"/>
      <name val="Segoe UI Black"/>
      <family val="2"/>
    </font>
    <font>
      <sz val="10"/>
      <color rgb="FF002060"/>
      <name val="細明體"/>
      <family val="3"/>
      <charset val="136"/>
    </font>
    <font>
      <sz val="10"/>
      <color rgb="FF002060"/>
      <name val="新細明體"/>
      <family val="1"/>
      <charset val="136"/>
    </font>
    <font>
      <sz val="10"/>
      <name val="新細明體"/>
      <family val="1"/>
      <charset val="136"/>
    </font>
    <font>
      <sz val="11"/>
      <name val="新細明體"/>
      <family val="1"/>
      <charset val="136"/>
    </font>
    <font>
      <sz val="12"/>
      <name val="新細明體"/>
      <family val="1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sz val="10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0"/>
      <color rgb="FFFF0000"/>
      <name val="標楷體"/>
      <family val="4"/>
      <charset val="136"/>
    </font>
    <font>
      <sz val="12"/>
      <color rgb="FF000000"/>
      <name val="Times New Roman"/>
      <family val="1"/>
    </font>
    <font>
      <b/>
      <sz val="12"/>
      <name val="標楷體"/>
      <family val="4"/>
      <charset val="136"/>
    </font>
    <font>
      <b/>
      <sz val="10"/>
      <name val="細明體"/>
      <family val="3"/>
      <charset val="136"/>
    </font>
    <font>
      <b/>
      <sz val="10"/>
      <color rgb="FF002060"/>
      <name val="細明體"/>
      <family val="3"/>
      <charset val="136"/>
    </font>
    <font>
      <b/>
      <sz val="10"/>
      <color theme="9" tint="-0.499984740745262"/>
      <name val="細明體"/>
      <family val="3"/>
      <charset val="136"/>
    </font>
    <font>
      <b/>
      <sz val="10"/>
      <name val="新細明體"/>
      <family val="1"/>
      <charset val="136"/>
    </font>
    <font>
      <sz val="10"/>
      <color theme="6" tint="-0.499984740745262"/>
      <name val="細明體"/>
      <family val="3"/>
      <charset val="136"/>
    </font>
    <font>
      <b/>
      <sz val="10"/>
      <color theme="6" tint="-0.499984740745262"/>
      <name val="細明體"/>
      <family val="3"/>
      <charset val="136"/>
    </font>
    <font>
      <sz val="10"/>
      <color theme="6" tint="-0.499984740745262"/>
      <name val="新細明體"/>
      <family val="1"/>
      <charset val="136"/>
    </font>
    <font>
      <sz val="12"/>
      <color rgb="FF002060"/>
      <name val="新細明體"/>
      <family val="1"/>
      <charset val="136"/>
    </font>
    <font>
      <sz val="12"/>
      <color rgb="FF002060"/>
      <name val="微軟正黑體"/>
      <family val="2"/>
      <charset val="136"/>
    </font>
    <font>
      <sz val="12"/>
      <color theme="6" tint="-0.499984740745262"/>
      <name val="新細明體"/>
      <family val="1"/>
      <charset val="136"/>
    </font>
    <font>
      <sz val="12"/>
      <color theme="6" tint="-0.499984740745262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9" tint="-0.499984740745262"/>
      <name val="新細明體"/>
      <family val="1"/>
      <charset val="136"/>
    </font>
    <font>
      <sz val="12"/>
      <color theme="9" tint="-0.499984740745262"/>
      <name val="微軟正黑體"/>
      <family val="2"/>
      <charset val="136"/>
    </font>
    <font>
      <sz val="10"/>
      <color rgb="FF0000FF"/>
      <name val="新細明體"/>
      <family val="1"/>
      <charset val="136"/>
    </font>
    <font>
      <b/>
      <sz val="12"/>
      <name val="新細明體"/>
      <family val="1"/>
      <charset val="136"/>
    </font>
    <font>
      <b/>
      <sz val="10"/>
      <color rgb="FF002060"/>
      <name val="新細明體"/>
      <family val="1"/>
      <charset val="136"/>
    </font>
    <font>
      <b/>
      <sz val="10"/>
      <color theme="6" tint="-0.499984740745262"/>
      <name val="新細明體"/>
      <family val="1"/>
      <charset val="136"/>
    </font>
    <font>
      <b/>
      <sz val="10"/>
      <color theme="9" tint="-0.499984740745262"/>
      <name val="新細明體"/>
      <family val="1"/>
      <charset val="136"/>
    </font>
    <font>
      <sz val="11"/>
      <name val="細明體"/>
      <family val="3"/>
      <charset val="136"/>
    </font>
    <font>
      <sz val="9"/>
      <name val="新細明體"/>
      <family val="2"/>
      <charset val="136"/>
      <scheme val="minor"/>
    </font>
    <font>
      <sz val="18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b/>
      <sz val="10"/>
      <color theme="1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b/>
      <sz val="9"/>
      <color theme="1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rgb="FF000000"/>
      <name val="Segoe UI Black"/>
      <family val="2"/>
    </font>
    <font>
      <sz val="11.5"/>
      <name val="標楷體"/>
      <family val="4"/>
      <charset val="136"/>
    </font>
    <font>
      <sz val="11.5"/>
      <color rgb="FF000000"/>
      <name val="標楷體"/>
      <family val="4"/>
      <charset val="136"/>
    </font>
    <font>
      <sz val="16"/>
      <name val="標楷體"/>
      <family val="4"/>
      <charset val="136"/>
    </font>
    <font>
      <sz val="20"/>
      <name val="標楷體"/>
      <family val="4"/>
      <charset val="136"/>
    </font>
    <font>
      <sz val="20"/>
      <color indexed="10"/>
      <name val="標楷體"/>
      <family val="4"/>
      <charset val="136"/>
    </font>
    <font>
      <sz val="14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6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4"/>
      <color indexed="8"/>
      <name val="標楷體"/>
      <family val="4"/>
      <charset val="136"/>
    </font>
    <font>
      <sz val="16"/>
      <color indexed="10"/>
      <name val="標楷體"/>
      <family val="4"/>
      <charset val="136"/>
    </font>
    <font>
      <sz val="12"/>
      <color indexed="10"/>
      <name val="標楷體"/>
      <family val="4"/>
      <charset val="136"/>
    </font>
    <font>
      <sz val="11"/>
      <name val="新細明體"/>
      <family val="1"/>
      <charset val="136"/>
      <scheme val="major"/>
    </font>
    <font>
      <b/>
      <sz val="20"/>
      <color indexed="81"/>
      <name val="細明體"/>
      <family val="3"/>
      <charset val="136"/>
    </font>
    <font>
      <b/>
      <sz val="20"/>
      <color indexed="81"/>
      <name val="Tahoma"/>
      <family val="2"/>
    </font>
    <font>
      <sz val="14"/>
      <name val="新細明體"/>
      <family val="1"/>
      <charset val="136"/>
    </font>
    <font>
      <sz val="11.5"/>
      <color rgb="FF000000"/>
      <name val="標楷體"/>
      <family val="2"/>
    </font>
    <font>
      <sz val="12"/>
      <color rgb="FFFF0000"/>
      <name val="標楷體"/>
      <family val="4"/>
      <charset val="136"/>
    </font>
    <font>
      <b/>
      <sz val="14"/>
      <color rgb="FFFF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0"/>
      <color theme="3"/>
      <name val="新細明體"/>
      <family val="1"/>
      <charset val="136"/>
    </font>
    <font>
      <b/>
      <sz val="10"/>
      <color theme="3"/>
      <name val="新細明體"/>
      <family val="1"/>
      <charset val="136"/>
    </font>
    <font>
      <b/>
      <sz val="11"/>
      <name val="新細明體"/>
      <family val="1"/>
      <charset val="136"/>
    </font>
    <font>
      <sz val="11.5"/>
      <color rgb="FF000000"/>
      <name val="新細明體"/>
      <family val="2"/>
    </font>
    <font>
      <sz val="11.5"/>
      <color rgb="FFFF0000"/>
      <name val="標楷體"/>
      <family val="2"/>
    </font>
    <font>
      <b/>
      <sz val="20"/>
      <color rgb="FFFF0000"/>
      <name val="微軟正黑體"/>
      <family val="2"/>
      <charset val="136"/>
    </font>
    <font>
      <sz val="11"/>
      <color rgb="FFFF0000"/>
      <name val="新細明體"/>
      <family val="1"/>
      <charset val="136"/>
    </font>
    <font>
      <b/>
      <sz val="13"/>
      <color rgb="FF002060"/>
      <name val="細明體"/>
      <family val="3"/>
      <charset val="136"/>
    </font>
    <font>
      <b/>
      <sz val="13"/>
      <color theme="6" tint="-0.499984740745262"/>
      <name val="細明體"/>
      <family val="3"/>
      <charset val="136"/>
    </font>
    <font>
      <b/>
      <sz val="13"/>
      <name val="細明體"/>
      <family val="3"/>
      <charset val="136"/>
    </font>
    <font>
      <b/>
      <sz val="13"/>
      <color theme="9" tint="-0.499984740745262"/>
      <name val="細明體"/>
      <family val="3"/>
      <charset val="136"/>
    </font>
    <font>
      <b/>
      <sz val="13"/>
      <color rgb="FF002060"/>
      <name val="新細明體"/>
      <family val="1"/>
      <charset val="136"/>
    </font>
    <font>
      <b/>
      <sz val="13"/>
      <color theme="6" tint="-0.499984740745262"/>
      <name val="新細明體"/>
      <family val="1"/>
      <charset val="136"/>
    </font>
    <font>
      <b/>
      <sz val="13"/>
      <name val="新細明體"/>
      <family val="1"/>
      <charset val="136"/>
    </font>
    <font>
      <b/>
      <sz val="13"/>
      <color theme="9" tint="-0.499984740745262"/>
      <name val="新細明體"/>
      <family val="1"/>
      <charset val="136"/>
    </font>
    <font>
      <sz val="14"/>
      <color rgb="FFFF0000"/>
      <name val="新細明體"/>
      <family val="1"/>
      <charset val="136"/>
    </font>
    <font>
      <sz val="16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rgb="FF0033CC"/>
      <name val="標楷體"/>
      <family val="4"/>
      <charset val="136"/>
    </font>
    <font>
      <sz val="12"/>
      <color indexed="8"/>
      <name val="標楷體"/>
      <family val="4"/>
      <charset val="136"/>
    </font>
    <font>
      <sz val="10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b/>
      <sz val="9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6"/>
      <color rgb="FF0033CC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theme="1"/>
      <name val="細明體"/>
      <family val="3"/>
      <charset val="136"/>
    </font>
    <font>
      <sz val="13"/>
      <color theme="1"/>
      <name val="標楷體"/>
      <family val="4"/>
      <charset val="136"/>
    </font>
    <font>
      <b/>
      <sz val="12"/>
      <color rgb="FFFF0000"/>
      <name val="細明體"/>
      <family val="3"/>
      <charset val="136"/>
    </font>
    <font>
      <b/>
      <sz val="12"/>
      <color rgb="FF0033CC"/>
      <name val="標楷體"/>
      <family val="4"/>
      <charset val="136"/>
    </font>
    <font>
      <sz val="22"/>
      <color theme="1"/>
      <name val="標楷體"/>
      <family val="4"/>
      <charset val="136"/>
    </font>
    <font>
      <sz val="22"/>
      <color rgb="FFFF0000"/>
      <name val="標楷體"/>
      <family val="4"/>
      <charset val="136"/>
    </font>
    <font>
      <b/>
      <sz val="18"/>
      <name val="新細明體"/>
      <family val="1"/>
      <charset val="136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5E4E3"/>
        <bgColor indexed="64"/>
      </patternFill>
    </fill>
    <fill>
      <patternFill patternType="solid">
        <fgColor rgb="FFF7E6E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8" fillId="0" borderId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9" fillId="0" borderId="0"/>
    <xf numFmtId="0" fontId="1" fillId="0" borderId="0">
      <alignment vertical="center"/>
    </xf>
    <xf numFmtId="0" fontId="14" fillId="0" borderId="0"/>
    <xf numFmtId="0" fontId="8" fillId="0" borderId="0"/>
    <xf numFmtId="43" fontId="14" fillId="0" borderId="0" applyFont="0" applyFill="0" applyBorder="0" applyAlignment="0" applyProtection="0">
      <alignment vertical="center"/>
    </xf>
  </cellStyleXfs>
  <cellXfs count="820">
    <xf numFmtId="0" fontId="0" fillId="0" borderId="0" xfId="0"/>
    <xf numFmtId="178" fontId="0" fillId="0" borderId="7" xfId="0" applyNumberForma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8" fontId="10" fillId="0" borderId="8" xfId="0" applyNumberFormat="1" applyFont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center" vertical="center"/>
    </xf>
    <xf numFmtId="178" fontId="10" fillId="0" borderId="7" xfId="0" applyNumberFormat="1" applyFont="1" applyBorder="1" applyAlignment="1">
      <alignment horizontal="center" vertical="center"/>
    </xf>
    <xf numFmtId="176" fontId="3" fillId="7" borderId="2" xfId="0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178" fontId="13" fillId="0" borderId="2" xfId="0" applyNumberFormat="1" applyFont="1" applyBorder="1" applyAlignment="1">
      <alignment horizontal="center" vertical="center"/>
    </xf>
    <xf numFmtId="178" fontId="13" fillId="0" borderId="7" xfId="0" applyNumberFormat="1" applyFont="1" applyBorder="1" applyAlignment="1">
      <alignment horizontal="center" vertical="center"/>
    </xf>
    <xf numFmtId="178" fontId="13" fillId="0" borderId="8" xfId="0" applyNumberFormat="1" applyFont="1" applyBorder="1" applyAlignment="1">
      <alignment horizontal="center" vertical="center"/>
    </xf>
    <xf numFmtId="177" fontId="0" fillId="6" borderId="10" xfId="0" applyNumberFormat="1" applyFill="1" applyBorder="1" applyAlignment="1">
      <alignment horizontal="center" vertical="center"/>
    </xf>
    <xf numFmtId="0" fontId="6" fillId="4" borderId="1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4" fillId="3" borderId="2" xfId="0" quotePrefix="1" applyFont="1" applyFill="1" applyBorder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0" fillId="6" borderId="10" xfId="0" applyFill="1" applyBorder="1" applyAlignment="1">
      <alignment horizontal="center" vertical="center"/>
    </xf>
    <xf numFmtId="177" fontId="0" fillId="0" borderId="0" xfId="0" applyNumberFormat="1"/>
    <xf numFmtId="0" fontId="7" fillId="0" borderId="2" xfId="1" applyFont="1" applyBorder="1" applyAlignment="1">
      <alignment horizontal="center" vertical="center" wrapText="1"/>
    </xf>
    <xf numFmtId="1" fontId="20" fillId="0" borderId="2" xfId="1" applyNumberFormat="1" applyFont="1" applyBorder="1" applyAlignment="1">
      <alignment horizontal="center" vertical="center" shrinkToFit="1"/>
    </xf>
    <xf numFmtId="0" fontId="18" fillId="0" borderId="2" xfId="1" applyFont="1" applyBorder="1" applyAlignment="1">
      <alignment horizontal="center" vertical="center" wrapText="1"/>
    </xf>
    <xf numFmtId="1" fontId="21" fillId="0" borderId="2" xfId="1" applyNumberFormat="1" applyFont="1" applyBorder="1" applyAlignment="1">
      <alignment horizontal="center" vertical="center" wrapText="1" shrinkToFit="1"/>
    </xf>
    <xf numFmtId="1" fontId="23" fillId="0" borderId="2" xfId="1" applyNumberFormat="1" applyFont="1" applyBorder="1" applyAlignment="1">
      <alignment horizontal="center" vertical="center" wrapText="1" shrinkToFit="1"/>
    </xf>
    <xf numFmtId="0" fontId="23" fillId="0" borderId="2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1" fontId="20" fillId="0" borderId="7" xfId="1" applyNumberFormat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24" fillId="0" borderId="27" xfId="1" applyFont="1" applyBorder="1" applyAlignment="1">
      <alignment horizontal="center" vertical="center" wrapText="1"/>
    </xf>
    <xf numFmtId="0" fontId="25" fillId="0" borderId="26" xfId="1" applyFont="1" applyBorder="1" applyAlignment="1">
      <alignment horizontal="center" vertical="center" wrapText="1"/>
    </xf>
    <xf numFmtId="0" fontId="25" fillId="0" borderId="28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0" fillId="11" borderId="2" xfId="0" applyFill="1" applyBorder="1" applyAlignment="1">
      <alignment horizontal="center" vertical="center"/>
    </xf>
    <xf numFmtId="177" fontId="0" fillId="11" borderId="2" xfId="0" applyNumberFormat="1" applyFill="1" applyBorder="1" applyAlignment="1">
      <alignment horizontal="center" vertical="center"/>
    </xf>
    <xf numFmtId="178" fontId="32" fillId="0" borderId="2" xfId="0" applyNumberFormat="1" applyFont="1" applyBorder="1" applyAlignment="1">
      <alignment horizontal="center" vertical="center"/>
    </xf>
    <xf numFmtId="178" fontId="32" fillId="0" borderId="7" xfId="0" applyNumberFormat="1" applyFont="1" applyBorder="1" applyAlignment="1">
      <alignment horizontal="center" vertical="center"/>
    </xf>
    <xf numFmtId="178" fontId="32" fillId="0" borderId="8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0" fontId="26" fillId="0" borderId="45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176" fontId="3" fillId="0" borderId="47" xfId="0" applyNumberFormat="1" applyFont="1" applyBorder="1" applyAlignment="1">
      <alignment horizontal="center"/>
    </xf>
    <xf numFmtId="176" fontId="3" fillId="0" borderId="46" xfId="0" applyNumberFormat="1" applyFont="1" applyBorder="1" applyAlignment="1">
      <alignment horizontal="center"/>
    </xf>
    <xf numFmtId="176" fontId="3" fillId="0" borderId="48" xfId="0" applyNumberFormat="1" applyFont="1" applyBorder="1" applyAlignment="1">
      <alignment horizontal="center"/>
    </xf>
    <xf numFmtId="176" fontId="3" fillId="2" borderId="49" xfId="0" applyNumberFormat="1" applyFont="1" applyFill="1" applyBorder="1" applyAlignment="1">
      <alignment horizontal="center" vertical="center" wrapText="1"/>
    </xf>
    <xf numFmtId="177" fontId="3" fillId="2" borderId="50" xfId="0" applyNumberFormat="1" applyFont="1" applyFill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176" fontId="3" fillId="3" borderId="49" xfId="0" applyNumberFormat="1" applyFont="1" applyFill="1" applyBorder="1" applyAlignment="1">
      <alignment horizontal="center" vertical="center" wrapText="1"/>
    </xf>
    <xf numFmtId="177" fontId="3" fillId="3" borderId="50" xfId="0" applyNumberFormat="1" applyFont="1" applyFill="1" applyBorder="1" applyAlignment="1">
      <alignment horizontal="center" vertical="center"/>
    </xf>
    <xf numFmtId="0" fontId="0" fillId="0" borderId="52" xfId="0" applyBorder="1"/>
    <xf numFmtId="176" fontId="3" fillId="5" borderId="53" xfId="0" applyNumberFormat="1" applyFont="1" applyFill="1" applyBorder="1" applyAlignment="1">
      <alignment horizontal="center" vertical="center" wrapText="1"/>
    </xf>
    <xf numFmtId="177" fontId="0" fillId="5" borderId="54" xfId="0" applyNumberFormat="1" applyFill="1" applyBorder="1" applyAlignment="1">
      <alignment horizontal="center" vertical="center"/>
    </xf>
    <xf numFmtId="176" fontId="3" fillId="6" borderId="5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177" fontId="0" fillId="0" borderId="41" xfId="0" applyNumberFormat="1" applyBorder="1" applyAlignment="1">
      <alignment horizontal="center" vertical="center"/>
    </xf>
    <xf numFmtId="177" fontId="0" fillId="0" borderId="56" xfId="0" applyNumberFormat="1" applyBorder="1" applyAlignment="1">
      <alignment vertical="center"/>
    </xf>
    <xf numFmtId="0" fontId="0" fillId="0" borderId="42" xfId="0" applyBorder="1"/>
    <xf numFmtId="176" fontId="3" fillId="0" borderId="44" xfId="0" applyNumberFormat="1" applyFont="1" applyBorder="1" applyAlignment="1">
      <alignment horizontal="center" vertical="center" wrapText="1"/>
    </xf>
    <xf numFmtId="177" fontId="12" fillId="0" borderId="2" xfId="0" applyNumberFormat="1" applyFont="1" applyBorder="1" applyAlignment="1" applyProtection="1">
      <alignment horizontal="center" vertical="center"/>
      <protection locked="0"/>
    </xf>
    <xf numFmtId="177" fontId="30" fillId="0" borderId="2" xfId="0" applyNumberFormat="1" applyFont="1" applyBorder="1" applyAlignment="1" applyProtection="1">
      <alignment horizontal="center" vertical="center"/>
      <protection locked="0"/>
    </xf>
    <xf numFmtId="177" fontId="3" fillId="0" borderId="2" xfId="0" applyNumberFormat="1" applyFont="1" applyBorder="1" applyAlignment="1" applyProtection="1">
      <alignment horizontal="center" vertical="center"/>
      <protection locked="0"/>
    </xf>
    <xf numFmtId="177" fontId="9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35" xfId="0" applyNumberFormat="1" applyBorder="1" applyAlignment="1">
      <alignment horizontal="center" vertical="center"/>
    </xf>
    <xf numFmtId="177" fontId="0" fillId="0" borderId="44" xfId="0" applyNumberFormat="1" applyBorder="1" applyAlignment="1">
      <alignment horizontal="center" vertical="center"/>
    </xf>
    <xf numFmtId="177" fontId="9" fillId="0" borderId="33" xfId="0" applyNumberFormat="1" applyFont="1" applyBorder="1" applyAlignment="1" applyProtection="1">
      <alignment horizontal="center" vertical="center"/>
      <protection locked="0"/>
    </xf>
    <xf numFmtId="177" fontId="9" fillId="0" borderId="16" xfId="0" applyNumberFormat="1" applyFont="1" applyBorder="1" applyAlignment="1" applyProtection="1">
      <alignment horizontal="center" vertical="center"/>
      <protection locked="0"/>
    </xf>
    <xf numFmtId="177" fontId="12" fillId="0" borderId="33" xfId="0" applyNumberFormat="1" applyFont="1" applyBorder="1" applyAlignment="1" applyProtection="1">
      <alignment horizontal="center" vertical="center"/>
      <protection locked="0"/>
    </xf>
    <xf numFmtId="177" fontId="12" fillId="0" borderId="16" xfId="0" applyNumberFormat="1" applyFont="1" applyBorder="1" applyAlignment="1" applyProtection="1">
      <alignment horizontal="center" vertical="center"/>
      <protection locked="0"/>
    </xf>
    <xf numFmtId="177" fontId="30" fillId="0" borderId="33" xfId="0" applyNumberFormat="1" applyFont="1" applyBorder="1" applyAlignment="1" applyProtection="1">
      <alignment horizontal="center" vertical="center"/>
      <protection locked="0"/>
    </xf>
    <xf numFmtId="177" fontId="30" fillId="0" borderId="16" xfId="0" applyNumberFormat="1" applyFont="1" applyBorder="1" applyAlignment="1" applyProtection="1">
      <alignment horizontal="center" vertical="center"/>
      <protection locked="0"/>
    </xf>
    <xf numFmtId="177" fontId="3" fillId="0" borderId="33" xfId="0" applyNumberFormat="1" applyFont="1" applyBorder="1" applyAlignment="1" applyProtection="1">
      <alignment horizontal="center" vertical="center"/>
      <protection locked="0"/>
    </xf>
    <xf numFmtId="177" fontId="3" fillId="0" borderId="16" xfId="0" applyNumberFormat="1" applyFont="1" applyBorder="1" applyAlignment="1" applyProtection="1">
      <alignment horizontal="center" vertical="center"/>
      <protection locked="0"/>
    </xf>
    <xf numFmtId="177" fontId="40" fillId="10" borderId="41" xfId="0" applyNumberFormat="1" applyFont="1" applyFill="1" applyBorder="1" applyAlignment="1">
      <alignment horizontal="center" vertical="center"/>
    </xf>
    <xf numFmtId="178" fontId="42" fillId="5" borderId="2" xfId="0" applyNumberFormat="1" applyFont="1" applyFill="1" applyBorder="1" applyAlignment="1">
      <alignment horizontal="center" vertical="center"/>
    </xf>
    <xf numFmtId="178" fontId="43" fillId="5" borderId="2" xfId="0" applyNumberFormat="1" applyFont="1" applyFill="1" applyBorder="1" applyAlignment="1">
      <alignment horizontal="center" vertical="center"/>
    </xf>
    <xf numFmtId="178" fontId="29" fillId="5" borderId="2" xfId="0" applyNumberFormat="1" applyFont="1" applyFill="1" applyBorder="1" applyAlignment="1">
      <alignment horizontal="center" vertical="center"/>
    </xf>
    <xf numFmtId="178" fontId="44" fillId="5" borderId="2" xfId="0" applyNumberFormat="1" applyFont="1" applyFill="1" applyBorder="1" applyAlignment="1">
      <alignment horizontal="center" vertical="center"/>
    </xf>
    <xf numFmtId="178" fontId="29" fillId="5" borderId="7" xfId="0" applyNumberFormat="1" applyFont="1" applyFill="1" applyBorder="1" applyAlignment="1">
      <alignment horizontal="center" vertical="center"/>
    </xf>
    <xf numFmtId="178" fontId="42" fillId="6" borderId="2" xfId="0" applyNumberFormat="1" applyFont="1" applyFill="1" applyBorder="1" applyAlignment="1">
      <alignment horizontal="center" vertical="center"/>
    </xf>
    <xf numFmtId="178" fontId="43" fillId="6" borderId="2" xfId="0" applyNumberFormat="1" applyFont="1" applyFill="1" applyBorder="1" applyAlignment="1">
      <alignment horizontal="center" vertical="center"/>
    </xf>
    <xf numFmtId="178" fontId="29" fillId="6" borderId="2" xfId="0" applyNumberFormat="1" applyFont="1" applyFill="1" applyBorder="1" applyAlignment="1">
      <alignment horizontal="center" vertical="center"/>
    </xf>
    <xf numFmtId="178" fontId="29" fillId="0" borderId="2" xfId="0" applyNumberFormat="1" applyFont="1" applyBorder="1" applyAlignment="1">
      <alignment horizontal="center" vertical="center"/>
    </xf>
    <xf numFmtId="177" fontId="0" fillId="6" borderId="55" xfId="0" applyNumberFormat="1" applyFill="1" applyBorder="1" applyAlignment="1">
      <alignment horizontal="center" vertical="center"/>
    </xf>
    <xf numFmtId="176" fontId="3" fillId="7" borderId="47" xfId="0" applyNumberFormat="1" applyFont="1" applyFill="1" applyBorder="1" applyAlignment="1">
      <alignment horizontal="center" vertical="center" wrapText="1"/>
    </xf>
    <xf numFmtId="177" fontId="0" fillId="7" borderId="50" xfId="0" applyNumberFormat="1" applyFill="1" applyBorder="1" applyAlignment="1">
      <alignment horizontal="center" vertical="center"/>
    </xf>
    <xf numFmtId="176" fontId="3" fillId="7" borderId="49" xfId="0" applyNumberFormat="1" applyFont="1" applyFill="1" applyBorder="1" applyAlignment="1">
      <alignment horizontal="center" vertical="center" wrapText="1"/>
    </xf>
    <xf numFmtId="177" fontId="0" fillId="7" borderId="57" xfId="0" applyNumberFormat="1" applyFill="1" applyBorder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48" fillId="0" borderId="0" xfId="6" applyFont="1" applyAlignment="1" applyProtection="1">
      <alignment horizontal="center" vertical="center"/>
      <protection locked="0"/>
    </xf>
    <xf numFmtId="0" fontId="49" fillId="0" borderId="0" xfId="6" applyFont="1" applyProtection="1">
      <alignment vertical="center"/>
      <protection locked="0"/>
    </xf>
    <xf numFmtId="0" fontId="56" fillId="0" borderId="0" xfId="1" applyFont="1" applyAlignment="1">
      <alignment horizontal="center" vertical="center"/>
    </xf>
    <xf numFmtId="0" fontId="16" fillId="0" borderId="0" xfId="0" applyFont="1"/>
    <xf numFmtId="0" fontId="8" fillId="0" borderId="0" xfId="8" applyAlignment="1">
      <alignment horizontal="left" vertical="top"/>
    </xf>
    <xf numFmtId="0" fontId="21" fillId="0" borderId="0" xfId="1" applyFont="1" applyAlignment="1">
      <alignment horizontal="center" vertical="center"/>
    </xf>
    <xf numFmtId="0" fontId="57" fillId="0" borderId="29" xfId="0" applyFont="1" applyBorder="1" applyAlignment="1">
      <alignment horizontal="center" vertical="center" wrapText="1"/>
    </xf>
    <xf numFmtId="0" fontId="57" fillId="0" borderId="27" xfId="0" applyFont="1" applyBorder="1" applyAlignment="1">
      <alignment horizontal="center" vertical="center" wrapText="1"/>
    </xf>
    <xf numFmtId="1" fontId="58" fillId="0" borderId="29" xfId="0" applyNumberFormat="1" applyFont="1" applyBorder="1" applyAlignment="1">
      <alignment horizontal="center" vertical="center" shrinkToFit="1"/>
    </xf>
    <xf numFmtId="1" fontId="58" fillId="0" borderId="27" xfId="0" applyNumberFormat="1" applyFont="1" applyBorder="1" applyAlignment="1">
      <alignment horizontal="center" vertical="center" shrinkToFit="1"/>
    </xf>
    <xf numFmtId="0" fontId="57" fillId="0" borderId="26" xfId="0" applyFont="1" applyBorder="1" applyAlignment="1">
      <alignment horizontal="center" vertical="center" wrapText="1"/>
    </xf>
    <xf numFmtId="0" fontId="57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5" fillId="0" borderId="7" xfId="1" applyFont="1" applyBorder="1" applyAlignment="1">
      <alignment horizontal="center" vertical="center" wrapText="1"/>
    </xf>
    <xf numFmtId="1" fontId="21" fillId="0" borderId="0" xfId="1" applyNumberFormat="1" applyFont="1" applyAlignment="1">
      <alignment horizontal="center" vertical="center" wrapText="1" shrinkToFit="1"/>
    </xf>
    <xf numFmtId="0" fontId="57" fillId="0" borderId="2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4" fillId="0" borderId="2" xfId="1" applyFont="1" applyBorder="1" applyAlignment="1">
      <alignment horizontal="center" vertical="center" wrapText="1"/>
    </xf>
    <xf numFmtId="0" fontId="59" fillId="0" borderId="0" xfId="2" applyFont="1" applyAlignment="1" applyProtection="1">
      <alignment vertical="center"/>
      <protection locked="0"/>
    </xf>
    <xf numFmtId="0" fontId="16" fillId="0" borderId="0" xfId="2" applyProtection="1">
      <protection locked="0"/>
    </xf>
    <xf numFmtId="0" fontId="7" fillId="0" borderId="0" xfId="2" applyFont="1" applyProtection="1">
      <protection locked="0"/>
    </xf>
    <xf numFmtId="0" fontId="64" fillId="0" borderId="0" xfId="2" applyFont="1" applyProtection="1">
      <protection locked="0"/>
    </xf>
    <xf numFmtId="0" fontId="63" fillId="12" borderId="4" xfId="2" applyFont="1" applyFill="1" applyBorder="1" applyAlignment="1" applyProtection="1">
      <alignment horizontal="center" vertical="center" wrapText="1"/>
      <protection locked="0"/>
    </xf>
    <xf numFmtId="0" fontId="25" fillId="12" borderId="4" xfId="2" applyFont="1" applyFill="1" applyBorder="1" applyAlignment="1" applyProtection="1">
      <alignment horizontal="center" vertical="center" wrapText="1"/>
      <protection locked="0"/>
    </xf>
    <xf numFmtId="0" fontId="65" fillId="0" borderId="2" xfId="2" applyFont="1" applyBorder="1" applyAlignment="1" applyProtection="1">
      <alignment horizontal="center" vertical="center" wrapText="1"/>
      <protection locked="0"/>
    </xf>
    <xf numFmtId="0" fontId="16" fillId="0" borderId="2" xfId="2" applyBorder="1" applyAlignment="1" applyProtection="1">
      <alignment horizontal="center" vertical="center" wrapText="1"/>
      <protection locked="0"/>
    </xf>
    <xf numFmtId="0" fontId="48" fillId="0" borderId="2" xfId="2" applyFont="1" applyBorder="1" applyAlignment="1" applyProtection="1">
      <alignment horizontal="center" vertical="center" wrapText="1"/>
      <protection locked="0"/>
    </xf>
    <xf numFmtId="0" fontId="15" fillId="0" borderId="0" xfId="2" applyFont="1" applyProtection="1">
      <protection locked="0"/>
    </xf>
    <xf numFmtId="0" fontId="16" fillId="0" borderId="2" xfId="2" applyBorder="1" applyAlignment="1" applyProtection="1">
      <alignment horizontal="center" vertical="center"/>
      <protection locked="0"/>
    </xf>
    <xf numFmtId="0" fontId="16" fillId="0" borderId="0" xfId="2" applyAlignment="1" applyProtection="1">
      <alignment horizontal="center" vertical="center"/>
      <protection locked="0"/>
    </xf>
    <xf numFmtId="0" fontId="25" fillId="12" borderId="2" xfId="2" applyFont="1" applyFill="1" applyBorder="1" applyAlignment="1">
      <alignment horizontal="center" vertical="center" wrapText="1"/>
    </xf>
    <xf numFmtId="0" fontId="67" fillId="0" borderId="0" xfId="2" applyFont="1" applyAlignment="1" applyProtection="1">
      <alignment horizontal="left" vertical="center"/>
      <protection locked="0"/>
    </xf>
    <xf numFmtId="0" fontId="68" fillId="0" borderId="0" xfId="2" applyFont="1" applyAlignment="1" applyProtection="1">
      <alignment horizontal="left" vertical="center"/>
      <protection locked="0"/>
    </xf>
    <xf numFmtId="0" fontId="68" fillId="0" borderId="0" xfId="2" applyFont="1" applyAlignment="1" applyProtection="1">
      <alignment horizontal="left"/>
      <protection locked="0"/>
    </xf>
    <xf numFmtId="0" fontId="55" fillId="0" borderId="0" xfId="2" applyFont="1" applyProtection="1">
      <protection locked="0"/>
    </xf>
    <xf numFmtId="0" fontId="69" fillId="0" borderId="0" xfId="2" applyFont="1" applyProtection="1">
      <protection locked="0"/>
    </xf>
    <xf numFmtId="177" fontId="3" fillId="15" borderId="51" xfId="0" applyNumberFormat="1" applyFont="1" applyFill="1" applyBorder="1" applyAlignment="1">
      <alignment horizontal="center" vertical="center"/>
    </xf>
    <xf numFmtId="0" fontId="48" fillId="0" borderId="16" xfId="6" applyFont="1" applyBorder="1" applyAlignment="1">
      <alignment horizontal="center" vertical="center"/>
    </xf>
    <xf numFmtId="0" fontId="48" fillId="0" borderId="5" xfId="6" applyFont="1" applyBorder="1" applyAlignment="1">
      <alignment horizontal="center" vertical="center"/>
    </xf>
    <xf numFmtId="0" fontId="48" fillId="0" borderId="3" xfId="6" applyFont="1" applyBorder="1" applyAlignment="1">
      <alignment horizontal="center" vertical="center"/>
    </xf>
    <xf numFmtId="0" fontId="16" fillId="0" borderId="2" xfId="7" applyFont="1" applyBorder="1" applyAlignment="1">
      <alignment horizontal="center" vertical="center"/>
    </xf>
    <xf numFmtId="0" fontId="49" fillId="0" borderId="2" xfId="6" applyFont="1" applyBorder="1" applyAlignment="1" applyProtection="1">
      <alignment horizontal="center" vertical="center"/>
      <protection locked="0"/>
    </xf>
    <xf numFmtId="0" fontId="49" fillId="0" borderId="3" xfId="6" applyFont="1" applyBorder="1" applyAlignment="1" applyProtection="1">
      <alignment horizontal="center" vertical="center"/>
      <protection locked="0"/>
    </xf>
    <xf numFmtId="0" fontId="57" fillId="6" borderId="2" xfId="0" applyFont="1" applyFill="1" applyBorder="1" applyAlignment="1">
      <alignment horizontal="center" vertical="center" wrapText="1"/>
    </xf>
    <xf numFmtId="0" fontId="57" fillId="6" borderId="26" xfId="0" applyFont="1" applyFill="1" applyBorder="1" applyAlignment="1">
      <alignment horizontal="center" vertical="center" wrapText="1"/>
    </xf>
    <xf numFmtId="0" fontId="57" fillId="6" borderId="27" xfId="0" applyFont="1" applyFill="1" applyBorder="1" applyAlignment="1">
      <alignment horizontal="center" vertical="center" wrapText="1"/>
    </xf>
    <xf numFmtId="1" fontId="58" fillId="6" borderId="29" xfId="0" applyNumberFormat="1" applyFont="1" applyFill="1" applyBorder="1" applyAlignment="1">
      <alignment horizontal="center" vertical="center" shrinkToFit="1"/>
    </xf>
    <xf numFmtId="1" fontId="58" fillId="6" borderId="27" xfId="0" applyNumberFormat="1" applyFont="1" applyFill="1" applyBorder="1" applyAlignment="1">
      <alignment horizontal="center" vertical="center" shrinkToFit="1"/>
    </xf>
    <xf numFmtId="0" fontId="57" fillId="6" borderId="29" xfId="0" applyFont="1" applyFill="1" applyBorder="1" applyAlignment="1">
      <alignment horizontal="center" vertical="center" wrapText="1"/>
    </xf>
    <xf numFmtId="0" fontId="7" fillId="6" borderId="27" xfId="1" applyFont="1" applyFill="1" applyBorder="1" applyAlignment="1">
      <alignment horizontal="center" vertical="center" wrapText="1"/>
    </xf>
    <xf numFmtId="0" fontId="7" fillId="6" borderId="30" xfId="1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center" vertical="center" wrapText="1"/>
    </xf>
    <xf numFmtId="0" fontId="7" fillId="6" borderId="28" xfId="1" applyFont="1" applyFill="1" applyBorder="1" applyAlignment="1">
      <alignment horizontal="center" vertical="center" wrapText="1"/>
    </xf>
    <xf numFmtId="0" fontId="7" fillId="6" borderId="7" xfId="1" applyFont="1" applyFill="1" applyBorder="1" applyAlignment="1">
      <alignment horizontal="center" vertical="center" wrapText="1"/>
    </xf>
    <xf numFmtId="1" fontId="20" fillId="6" borderId="2" xfId="1" applyNumberFormat="1" applyFont="1" applyFill="1" applyBorder="1" applyAlignment="1">
      <alignment horizontal="center" vertical="center" shrinkToFit="1"/>
    </xf>
    <xf numFmtId="1" fontId="20" fillId="6" borderId="7" xfId="1" applyNumberFormat="1" applyFont="1" applyFill="1" applyBorder="1" applyAlignment="1">
      <alignment horizontal="center" vertical="center" shrinkToFit="1"/>
    </xf>
    <xf numFmtId="0" fontId="57" fillId="6" borderId="28" xfId="0" applyFont="1" applyFill="1" applyBorder="1" applyAlignment="1">
      <alignment horizontal="center" vertical="center" wrapText="1"/>
    </xf>
    <xf numFmtId="0" fontId="25" fillId="6" borderId="2" xfId="1" applyFont="1" applyFill="1" applyBorder="1" applyAlignment="1">
      <alignment horizontal="center" vertical="center" wrapText="1"/>
    </xf>
    <xf numFmtId="0" fontId="25" fillId="6" borderId="7" xfId="1" applyFont="1" applyFill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176" fontId="5" fillId="15" borderId="57" xfId="0" applyNumberFormat="1" applyFont="1" applyFill="1" applyBorder="1" applyAlignment="1">
      <alignment horizontal="center" vertical="center" wrapText="1"/>
    </xf>
    <xf numFmtId="176" fontId="3" fillId="5" borderId="23" xfId="0" applyNumberFormat="1" applyFont="1" applyFill="1" applyBorder="1" applyAlignment="1">
      <alignment horizontal="center" vertical="center" wrapText="1"/>
    </xf>
    <xf numFmtId="176" fontId="5" fillId="5" borderId="38" xfId="0" applyNumberFormat="1" applyFont="1" applyFill="1" applyBorder="1" applyAlignment="1">
      <alignment horizontal="center" vertical="center" wrapText="1"/>
    </xf>
    <xf numFmtId="176" fontId="3" fillId="6" borderId="38" xfId="0" applyNumberFormat="1" applyFont="1" applyFill="1" applyBorder="1" applyAlignment="1">
      <alignment horizontal="center" vertical="center" wrapText="1"/>
    </xf>
    <xf numFmtId="176" fontId="3" fillId="6" borderId="61" xfId="0" applyNumberFormat="1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/>
    </xf>
    <xf numFmtId="0" fontId="4" fillId="5" borderId="2" xfId="0" quotePrefix="1" applyFont="1" applyFill="1" applyBorder="1" applyAlignment="1">
      <alignment horizontal="center"/>
    </xf>
    <xf numFmtId="0" fontId="0" fillId="6" borderId="2" xfId="0" quotePrefix="1" applyFill="1" applyBorder="1" applyAlignment="1">
      <alignment horizontal="center"/>
    </xf>
    <xf numFmtId="0" fontId="4" fillId="7" borderId="2" xfId="0" quotePrefix="1" applyFont="1" applyFill="1" applyBorder="1" applyAlignment="1">
      <alignment horizontal="center"/>
    </xf>
    <xf numFmtId="176" fontId="15" fillId="0" borderId="0" xfId="0" applyNumberFormat="1" applyFont="1" applyAlignment="1">
      <alignment vertical="center"/>
    </xf>
    <xf numFmtId="1" fontId="73" fillId="0" borderId="27" xfId="0" applyNumberFormat="1" applyFont="1" applyBorder="1" applyAlignment="1">
      <alignment horizontal="center" vertical="center" shrinkToFit="1"/>
    </xf>
    <xf numFmtId="1" fontId="73" fillId="6" borderId="27" xfId="0" applyNumberFormat="1" applyFont="1" applyFill="1" applyBorder="1" applyAlignment="1">
      <alignment horizontal="center" vertical="center" shrinkToFit="1"/>
    </xf>
    <xf numFmtId="0" fontId="29" fillId="0" borderId="0" xfId="0" applyFont="1"/>
    <xf numFmtId="1" fontId="20" fillId="0" borderId="2" xfId="1" applyNumberFormat="1" applyFont="1" applyBorder="1" applyAlignment="1">
      <alignment horizontal="center" vertical="center" wrapText="1" shrinkToFit="1"/>
    </xf>
    <xf numFmtId="1" fontId="20" fillId="6" borderId="2" xfId="1" applyNumberFormat="1" applyFont="1" applyFill="1" applyBorder="1" applyAlignment="1">
      <alignment horizontal="center" vertical="center" wrapText="1" shrinkToFit="1"/>
    </xf>
    <xf numFmtId="1" fontId="74" fillId="0" borderId="2" xfId="1" applyNumberFormat="1" applyFont="1" applyBorder="1" applyAlignment="1">
      <alignment horizontal="center" vertical="center" wrapText="1" shrinkToFit="1"/>
    </xf>
    <xf numFmtId="1" fontId="74" fillId="6" borderId="2" xfId="1" applyNumberFormat="1" applyFont="1" applyFill="1" applyBorder="1" applyAlignment="1">
      <alignment horizontal="center" vertical="center" wrapText="1" shrinkToFit="1"/>
    </xf>
    <xf numFmtId="0" fontId="0" fillId="5" borderId="10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0" fillId="4" borderId="8" xfId="0" quotePrefix="1" applyFill="1" applyBorder="1" applyAlignment="1">
      <alignment horizontal="center"/>
    </xf>
    <xf numFmtId="176" fontId="5" fillId="4" borderId="23" xfId="0" applyNumberFormat="1" applyFont="1" applyFill="1" applyBorder="1" applyAlignment="1">
      <alignment horizontal="center" vertical="center" wrapText="1"/>
    </xf>
    <xf numFmtId="0" fontId="4" fillId="15" borderId="6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15" borderId="3" xfId="0" applyFont="1" applyFill="1" applyBorder="1" applyAlignment="1">
      <alignment horizontal="center"/>
    </xf>
    <xf numFmtId="176" fontId="3" fillId="2" borderId="47" xfId="0" applyNumberFormat="1" applyFont="1" applyFill="1" applyBorder="1" applyAlignment="1">
      <alignment horizontal="center" vertical="center" wrapText="1"/>
    </xf>
    <xf numFmtId="176" fontId="3" fillId="2" borderId="46" xfId="0" applyNumberFormat="1" applyFont="1" applyFill="1" applyBorder="1" applyAlignment="1">
      <alignment horizontal="center" vertical="center" wrapText="1"/>
    </xf>
    <xf numFmtId="176" fontId="3" fillId="3" borderId="46" xfId="0" applyNumberFormat="1" applyFont="1" applyFill="1" applyBorder="1" applyAlignment="1">
      <alignment horizontal="center" vertical="center" wrapText="1"/>
    </xf>
    <xf numFmtId="0" fontId="4" fillId="6" borderId="7" xfId="0" quotePrefix="1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176" fontId="5" fillId="7" borderId="47" xfId="0" applyNumberFormat="1" applyFont="1" applyFill="1" applyBorder="1" applyAlignment="1">
      <alignment horizontal="center" vertical="center" wrapText="1"/>
    </xf>
    <xf numFmtId="176" fontId="5" fillId="7" borderId="46" xfId="0" applyNumberFormat="1" applyFont="1" applyFill="1" applyBorder="1" applyAlignment="1">
      <alignment horizontal="center" vertical="center" wrapText="1"/>
    </xf>
    <xf numFmtId="176" fontId="3" fillId="7" borderId="46" xfId="0" applyNumberFormat="1" applyFont="1" applyFill="1" applyBorder="1" applyAlignment="1">
      <alignment horizontal="center" vertical="center" wrapText="1"/>
    </xf>
    <xf numFmtId="176" fontId="3" fillId="7" borderId="57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quotePrefix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 wrapText="1"/>
    </xf>
    <xf numFmtId="0" fontId="0" fillId="0" borderId="65" xfId="0" quotePrefix="1" applyBorder="1" applyAlignment="1">
      <alignment horizontal="center" vertical="center"/>
    </xf>
    <xf numFmtId="177" fontId="0" fillId="14" borderId="2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177" fontId="0" fillId="8" borderId="2" xfId="0" applyNumberFormat="1" applyFill="1" applyBorder="1" applyAlignment="1">
      <alignment horizontal="center" vertical="center"/>
    </xf>
    <xf numFmtId="178" fontId="0" fillId="14" borderId="2" xfId="0" applyNumberFormat="1" applyFill="1" applyBorder="1" applyAlignment="1">
      <alignment horizontal="center" vertical="center"/>
    </xf>
    <xf numFmtId="177" fontId="29" fillId="0" borderId="2" xfId="0" applyNumberFormat="1" applyFont="1" applyBorder="1" applyAlignment="1">
      <alignment horizontal="center" vertical="center"/>
    </xf>
    <xf numFmtId="177" fontId="77" fillId="8" borderId="2" xfId="0" applyNumberFormat="1" applyFont="1" applyFill="1" applyBorder="1" applyAlignment="1">
      <alignment horizontal="center" vertical="center"/>
    </xf>
    <xf numFmtId="177" fontId="77" fillId="14" borderId="2" xfId="0" applyNumberFormat="1" applyFont="1" applyFill="1" applyBorder="1" applyAlignment="1">
      <alignment horizontal="center" vertical="center"/>
    </xf>
    <xf numFmtId="177" fontId="78" fillId="0" borderId="2" xfId="0" applyNumberFormat="1" applyFont="1" applyBorder="1" applyAlignment="1">
      <alignment horizontal="center" vertical="center"/>
    </xf>
    <xf numFmtId="177" fontId="32" fillId="8" borderId="2" xfId="0" applyNumberFormat="1" applyFont="1" applyFill="1" applyBorder="1" applyAlignment="1">
      <alignment horizontal="center" vertical="center"/>
    </xf>
    <xf numFmtId="177" fontId="32" fillId="14" borderId="2" xfId="0" applyNumberFormat="1" applyFont="1" applyFill="1" applyBorder="1" applyAlignment="1">
      <alignment horizontal="center" vertical="center"/>
    </xf>
    <xf numFmtId="177" fontId="43" fillId="0" borderId="2" xfId="0" applyNumberFormat="1" applyFont="1" applyBorder="1" applyAlignment="1">
      <alignment horizontal="center" vertical="center"/>
    </xf>
    <xf numFmtId="177" fontId="10" fillId="8" borderId="2" xfId="0" applyNumberFormat="1" applyFont="1" applyFill="1" applyBorder="1" applyAlignment="1">
      <alignment horizontal="center" vertical="center"/>
    </xf>
    <xf numFmtId="177" fontId="10" fillId="14" borderId="2" xfId="0" applyNumberFormat="1" applyFont="1" applyFill="1" applyBorder="1" applyAlignment="1">
      <alignment horizontal="center" vertical="center"/>
    </xf>
    <xf numFmtId="177" fontId="44" fillId="0" borderId="2" xfId="0" applyNumberFormat="1" applyFont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57" fillId="11" borderId="27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57" fillId="0" borderId="2" xfId="1" applyFont="1" applyBorder="1" applyAlignment="1">
      <alignment horizontal="center" vertical="center" wrapText="1"/>
    </xf>
    <xf numFmtId="0" fontId="49" fillId="0" borderId="7" xfId="6" applyFont="1" applyBorder="1" applyAlignment="1" applyProtection="1">
      <alignment horizontal="center" vertical="center"/>
      <protection locked="0"/>
    </xf>
    <xf numFmtId="0" fontId="16" fillId="0" borderId="20" xfId="7" applyFont="1" applyBorder="1" applyAlignment="1">
      <alignment horizontal="center" vertical="center"/>
    </xf>
    <xf numFmtId="0" fontId="57" fillId="4" borderId="68" xfId="1" applyFont="1" applyFill="1" applyBorder="1" applyAlignment="1">
      <alignment horizontal="center" vertical="center" wrapText="1"/>
    </xf>
    <xf numFmtId="0" fontId="21" fillId="0" borderId="30" xfId="1" applyFont="1" applyBorder="1" applyAlignment="1">
      <alignment horizontal="center" vertical="center" wrapText="1"/>
    </xf>
    <xf numFmtId="0" fontId="57" fillId="4" borderId="30" xfId="1" applyFont="1" applyFill="1" applyBorder="1" applyAlignment="1">
      <alignment horizontal="center" vertical="center" wrapText="1"/>
    </xf>
    <xf numFmtId="1" fontId="58" fillId="0" borderId="2" xfId="1" applyNumberFormat="1" applyFont="1" applyBorder="1" applyAlignment="1">
      <alignment horizontal="center" vertical="center" shrinkToFit="1"/>
    </xf>
    <xf numFmtId="1" fontId="58" fillId="4" borderId="2" xfId="1" applyNumberFormat="1" applyFont="1" applyFill="1" applyBorder="1" applyAlignment="1">
      <alignment horizontal="center" vertical="center" shrinkToFit="1"/>
    </xf>
    <xf numFmtId="0" fontId="57" fillId="4" borderId="2" xfId="1" applyFont="1" applyFill="1" applyBorder="1" applyAlignment="1">
      <alignment horizontal="center" vertical="center" wrapText="1"/>
    </xf>
    <xf numFmtId="0" fontId="21" fillId="4" borderId="2" xfId="1" applyFont="1" applyFill="1" applyBorder="1" applyAlignment="1">
      <alignment horizontal="center" vertical="center" wrapText="1"/>
    </xf>
    <xf numFmtId="1" fontId="74" fillId="0" borderId="0" xfId="1" applyNumberFormat="1" applyFont="1" applyAlignment="1">
      <alignment horizontal="center" vertical="center" wrapText="1" shrinkToFit="1"/>
    </xf>
    <xf numFmtId="0" fontId="7" fillId="0" borderId="0" xfId="1" applyFont="1" applyAlignment="1">
      <alignment horizontal="center" vertical="center" wrapText="1"/>
    </xf>
    <xf numFmtId="1" fontId="80" fillId="0" borderId="27" xfId="0" applyNumberFormat="1" applyFont="1" applyBorder="1" applyAlignment="1">
      <alignment horizontal="center" vertical="center" shrinkToFit="1"/>
    </xf>
    <xf numFmtId="1" fontId="73" fillId="11" borderId="27" xfId="0" applyNumberFormat="1" applyFont="1" applyFill="1" applyBorder="1" applyAlignment="1">
      <alignment horizontal="center" vertical="center" shrinkToFit="1"/>
    </xf>
    <xf numFmtId="1" fontId="73" fillId="0" borderId="2" xfId="0" applyNumberFormat="1" applyFont="1" applyBorder="1" applyAlignment="1">
      <alignment horizontal="center" vertical="center" shrinkToFit="1"/>
    </xf>
    <xf numFmtId="179" fontId="81" fillId="0" borderId="2" xfId="0" applyNumberFormat="1" applyFont="1" applyBorder="1" applyAlignment="1">
      <alignment horizontal="center" vertical="center" shrinkToFit="1"/>
    </xf>
    <xf numFmtId="1" fontId="73" fillId="11" borderId="2" xfId="0" applyNumberFormat="1" applyFont="1" applyFill="1" applyBorder="1" applyAlignment="1">
      <alignment horizontal="center" vertical="center" shrinkToFit="1"/>
    </xf>
    <xf numFmtId="0" fontId="57" fillId="11" borderId="2" xfId="0" applyFont="1" applyFill="1" applyBorder="1" applyAlignment="1">
      <alignment horizontal="center" vertical="center" wrapText="1"/>
    </xf>
    <xf numFmtId="1" fontId="80" fillId="6" borderId="27" xfId="0" applyNumberFormat="1" applyFont="1" applyFill="1" applyBorder="1" applyAlignment="1">
      <alignment horizontal="center" vertical="center" shrinkToFit="1"/>
    </xf>
    <xf numFmtId="1" fontId="73" fillId="6" borderId="28" xfId="0" applyNumberFormat="1" applyFont="1" applyFill="1" applyBorder="1" applyAlignment="1">
      <alignment horizontal="center" vertical="center" shrinkToFit="1"/>
    </xf>
    <xf numFmtId="179" fontId="81" fillId="6" borderId="28" xfId="0" applyNumberFormat="1" applyFont="1" applyFill="1" applyBorder="1" applyAlignment="1">
      <alignment horizontal="center" vertical="center" shrinkToFit="1"/>
    </xf>
    <xf numFmtId="1" fontId="73" fillId="6" borderId="30" xfId="0" applyNumberFormat="1" applyFont="1" applyFill="1" applyBorder="1" applyAlignment="1">
      <alignment horizontal="center" vertical="center" shrinkToFit="1"/>
    </xf>
    <xf numFmtId="1" fontId="73" fillId="6" borderId="2" xfId="0" applyNumberFormat="1" applyFont="1" applyFill="1" applyBorder="1" applyAlignment="1">
      <alignment horizontal="center" vertical="center" shrinkToFit="1"/>
    </xf>
    <xf numFmtId="1" fontId="58" fillId="4" borderId="2" xfId="1" applyNumberFormat="1" applyFont="1" applyFill="1" applyBorder="1" applyAlignment="1">
      <alignment horizontal="center" vertical="center" wrapText="1" shrinkToFit="1"/>
    </xf>
    <xf numFmtId="0" fontId="12" fillId="0" borderId="37" xfId="0" applyFont="1" applyBorder="1" applyAlignment="1">
      <alignment horizontal="center" vertical="center"/>
    </xf>
    <xf numFmtId="0" fontId="12" fillId="0" borderId="33" xfId="0" applyFont="1" applyBorder="1" applyAlignment="1">
      <alignment vertical="center"/>
    </xf>
    <xf numFmtId="0" fontId="27" fillId="0" borderId="31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177" fontId="12" fillId="2" borderId="33" xfId="0" applyNumberFormat="1" applyFont="1" applyFill="1" applyBorder="1" applyAlignment="1">
      <alignment horizontal="center" vertical="center"/>
    </xf>
    <xf numFmtId="177" fontId="12" fillId="3" borderId="33" xfId="0" applyNumberFormat="1" applyFont="1" applyFill="1" applyBorder="1" applyAlignment="1">
      <alignment horizontal="center" vertical="center"/>
    </xf>
    <xf numFmtId="177" fontId="12" fillId="15" borderId="34" xfId="0" applyNumberFormat="1" applyFont="1" applyFill="1" applyBorder="1" applyAlignment="1">
      <alignment horizontal="center" vertical="center"/>
    </xf>
    <xf numFmtId="177" fontId="13" fillId="4" borderId="37" xfId="0" applyNumberFormat="1" applyFont="1" applyFill="1" applyBorder="1" applyAlignment="1">
      <alignment vertical="center"/>
    </xf>
    <xf numFmtId="177" fontId="13" fillId="5" borderId="33" xfId="0" applyNumberFormat="1" applyFont="1" applyFill="1" applyBorder="1" applyAlignment="1">
      <alignment vertical="center"/>
    </xf>
    <xf numFmtId="177" fontId="13" fillId="6" borderId="33" xfId="0" applyNumberFormat="1" applyFont="1" applyFill="1" applyBorder="1" applyAlignment="1">
      <alignment vertical="center"/>
    </xf>
    <xf numFmtId="177" fontId="13" fillId="6" borderId="31" xfId="0" applyNumberFormat="1" applyFont="1" applyFill="1" applyBorder="1" applyAlignment="1">
      <alignment vertical="center"/>
    </xf>
    <xf numFmtId="177" fontId="13" fillId="7" borderId="33" xfId="0" applyNumberFormat="1" applyFont="1" applyFill="1" applyBorder="1" applyAlignment="1">
      <alignment vertical="center"/>
    </xf>
    <xf numFmtId="177" fontId="13" fillId="7" borderId="34" xfId="0" applyNumberFormat="1" applyFont="1" applyFill="1" applyBorder="1" applyAlignment="1">
      <alignment vertical="center"/>
    </xf>
    <xf numFmtId="178" fontId="0" fillId="0" borderId="42" xfId="0" applyNumberForma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27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77" fontId="12" fillId="2" borderId="2" xfId="0" applyNumberFormat="1" applyFont="1" applyFill="1" applyBorder="1" applyAlignment="1">
      <alignment horizontal="center" vertical="center"/>
    </xf>
    <xf numFmtId="177" fontId="12" fillId="3" borderId="2" xfId="0" applyNumberFormat="1" applyFont="1" applyFill="1" applyBorder="1" applyAlignment="1">
      <alignment horizontal="center" vertical="center"/>
    </xf>
    <xf numFmtId="177" fontId="12" fillId="15" borderId="3" xfId="0" applyNumberFormat="1" applyFont="1" applyFill="1" applyBorder="1" applyAlignment="1">
      <alignment horizontal="center" vertical="center"/>
    </xf>
    <xf numFmtId="177" fontId="13" fillId="4" borderId="1" xfId="0" applyNumberFormat="1" applyFont="1" applyFill="1" applyBorder="1" applyAlignment="1">
      <alignment vertical="center"/>
    </xf>
    <xf numFmtId="177" fontId="13" fillId="5" borderId="10" xfId="0" applyNumberFormat="1" applyFont="1" applyFill="1" applyBorder="1" applyAlignment="1">
      <alignment vertical="center"/>
    </xf>
    <xf numFmtId="177" fontId="13" fillId="6" borderId="2" xfId="0" applyNumberFormat="1" applyFont="1" applyFill="1" applyBorder="1" applyAlignment="1">
      <alignment vertical="center"/>
    </xf>
    <xf numFmtId="177" fontId="13" fillId="6" borderId="7" xfId="0" applyNumberFormat="1" applyFont="1" applyFill="1" applyBorder="1" applyAlignment="1">
      <alignment vertical="center"/>
    </xf>
    <xf numFmtId="177" fontId="13" fillId="7" borderId="2" xfId="0" applyNumberFormat="1" applyFont="1" applyFill="1" applyBorder="1" applyAlignment="1">
      <alignment vertical="center"/>
    </xf>
    <xf numFmtId="177" fontId="13" fillId="7" borderId="3" xfId="0" applyNumberFormat="1" applyFont="1" applyFill="1" applyBorder="1" applyAlignment="1">
      <alignment vertical="center"/>
    </xf>
    <xf numFmtId="178" fontId="0" fillId="0" borderId="43" xfId="0" applyNumberForma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12" fillId="11" borderId="16" xfId="0" applyFont="1" applyFill="1" applyBorder="1" applyAlignment="1">
      <alignment vertical="center"/>
    </xf>
    <xf numFmtId="0" fontId="27" fillId="11" borderId="18" xfId="0" applyFont="1" applyFill="1" applyBorder="1" applyAlignment="1">
      <alignment horizontal="center" vertical="center"/>
    </xf>
    <xf numFmtId="0" fontId="12" fillId="11" borderId="18" xfId="0" applyFont="1" applyFill="1" applyBorder="1" applyAlignment="1">
      <alignment horizontal="center" vertical="center"/>
    </xf>
    <xf numFmtId="177" fontId="12" fillId="2" borderId="16" xfId="0" applyNumberFormat="1" applyFont="1" applyFill="1" applyBorder="1" applyAlignment="1">
      <alignment horizontal="center" vertical="center"/>
    </xf>
    <xf numFmtId="177" fontId="12" fillId="3" borderId="16" xfId="0" applyNumberFormat="1" applyFont="1" applyFill="1" applyBorder="1" applyAlignment="1">
      <alignment horizontal="center" vertical="center"/>
    </xf>
    <xf numFmtId="177" fontId="12" fillId="15" borderId="5" xfId="0" applyNumberFormat="1" applyFont="1" applyFill="1" applyBorder="1" applyAlignment="1">
      <alignment horizontal="center" vertical="center"/>
    </xf>
    <xf numFmtId="177" fontId="13" fillId="11" borderId="15" xfId="0" applyNumberFormat="1" applyFont="1" applyFill="1" applyBorder="1" applyAlignment="1">
      <alignment vertical="center"/>
    </xf>
    <xf numFmtId="177" fontId="13" fillId="11" borderId="2" xfId="0" applyNumberFormat="1" applyFont="1" applyFill="1" applyBorder="1" applyAlignment="1">
      <alignment vertical="center"/>
    </xf>
    <xf numFmtId="177" fontId="13" fillId="11" borderId="16" xfId="0" applyNumberFormat="1" applyFont="1" applyFill="1" applyBorder="1" applyAlignment="1">
      <alignment vertical="center"/>
    </xf>
    <xf numFmtId="177" fontId="13" fillId="11" borderId="18" xfId="0" applyNumberFormat="1" applyFont="1" applyFill="1" applyBorder="1" applyAlignment="1">
      <alignment vertical="center"/>
    </xf>
    <xf numFmtId="177" fontId="13" fillId="11" borderId="5" xfId="0" applyNumberFormat="1" applyFont="1" applyFill="1" applyBorder="1" applyAlignment="1">
      <alignment vertical="center"/>
    </xf>
    <xf numFmtId="178" fontId="0" fillId="11" borderId="44" xfId="0" applyNumberFormat="1" applyFill="1" applyBorder="1" applyAlignment="1">
      <alignment vertical="center"/>
    </xf>
    <xf numFmtId="177" fontId="13" fillId="5" borderId="2" xfId="0" applyNumberFormat="1" applyFont="1" applyFill="1" applyBorder="1" applyAlignment="1">
      <alignment vertical="center"/>
    </xf>
    <xf numFmtId="0" fontId="12" fillId="11" borderId="2" xfId="0" applyFont="1" applyFill="1" applyBorder="1" applyAlignment="1">
      <alignment vertical="center"/>
    </xf>
    <xf numFmtId="0" fontId="27" fillId="11" borderId="7" xfId="0" applyFont="1" applyFill="1" applyBorder="1" applyAlignment="1">
      <alignment horizontal="center" vertical="center"/>
    </xf>
    <xf numFmtId="0" fontId="12" fillId="11" borderId="7" xfId="0" applyFont="1" applyFill="1" applyBorder="1" applyAlignment="1">
      <alignment horizontal="center" vertical="center"/>
    </xf>
    <xf numFmtId="177" fontId="13" fillId="11" borderId="1" xfId="0" applyNumberFormat="1" applyFont="1" applyFill="1" applyBorder="1" applyAlignment="1">
      <alignment vertical="center"/>
    </xf>
    <xf numFmtId="177" fontId="13" fillId="11" borderId="7" xfId="0" applyNumberFormat="1" applyFont="1" applyFill="1" applyBorder="1" applyAlignment="1">
      <alignment vertical="center"/>
    </xf>
    <xf numFmtId="177" fontId="13" fillId="11" borderId="3" xfId="0" applyNumberFormat="1" applyFont="1" applyFill="1" applyBorder="1" applyAlignment="1">
      <alignment vertical="center"/>
    </xf>
    <xf numFmtId="178" fontId="0" fillId="11" borderId="43" xfId="0" applyNumberFormat="1" applyFill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27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177" fontId="13" fillId="4" borderId="15" xfId="0" applyNumberFormat="1" applyFont="1" applyFill="1" applyBorder="1" applyAlignment="1">
      <alignment vertical="center"/>
    </xf>
    <xf numFmtId="177" fontId="13" fillId="5" borderId="16" xfId="0" applyNumberFormat="1" applyFont="1" applyFill="1" applyBorder="1" applyAlignment="1">
      <alignment vertical="center"/>
    </xf>
    <xf numFmtId="177" fontId="13" fillId="6" borderId="16" xfId="0" applyNumberFormat="1" applyFont="1" applyFill="1" applyBorder="1" applyAlignment="1">
      <alignment vertical="center"/>
    </xf>
    <xf numFmtId="177" fontId="13" fillId="6" borderId="18" xfId="0" applyNumberFormat="1" applyFont="1" applyFill="1" applyBorder="1" applyAlignment="1">
      <alignment vertical="center"/>
    </xf>
    <xf numFmtId="177" fontId="13" fillId="7" borderId="16" xfId="0" applyNumberFormat="1" applyFont="1" applyFill="1" applyBorder="1" applyAlignment="1">
      <alignment vertical="center"/>
    </xf>
    <xf numFmtId="177" fontId="13" fillId="7" borderId="5" xfId="0" applyNumberFormat="1" applyFont="1" applyFill="1" applyBorder="1" applyAlignment="1">
      <alignment vertical="center"/>
    </xf>
    <xf numFmtId="178" fontId="0" fillId="0" borderId="44" xfId="0" applyNumberFormat="1" applyBorder="1" applyAlignment="1">
      <alignment vertical="center"/>
    </xf>
    <xf numFmtId="177" fontId="12" fillId="0" borderId="2" xfId="0" applyNumberFormat="1" applyFont="1" applyBorder="1" applyAlignment="1">
      <alignment horizontal="center" vertical="center"/>
    </xf>
    <xf numFmtId="177" fontId="12" fillId="0" borderId="3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vertical="center"/>
    </xf>
    <xf numFmtId="177" fontId="13" fillId="0" borderId="2" xfId="0" applyNumberFormat="1" applyFont="1" applyBorder="1" applyAlignment="1">
      <alignment vertical="center"/>
    </xf>
    <xf numFmtId="177" fontId="13" fillId="0" borderId="7" xfId="0" applyNumberFormat="1" applyFont="1" applyBorder="1" applyAlignment="1">
      <alignment vertical="center"/>
    </xf>
    <xf numFmtId="177" fontId="13" fillId="0" borderId="3" xfId="0" applyNumberFormat="1" applyFont="1" applyBorder="1" applyAlignment="1">
      <alignment vertical="center"/>
    </xf>
    <xf numFmtId="177" fontId="12" fillId="0" borderId="16" xfId="0" applyNumberFormat="1" applyFont="1" applyBorder="1" applyAlignment="1">
      <alignment horizontal="center" vertical="center"/>
    </xf>
    <xf numFmtId="177" fontId="12" fillId="0" borderId="5" xfId="0" applyNumberFormat="1" applyFont="1" applyBorder="1" applyAlignment="1">
      <alignment horizontal="center" vertical="center"/>
    </xf>
    <xf numFmtId="177" fontId="13" fillId="0" borderId="15" xfId="0" applyNumberFormat="1" applyFont="1" applyBorder="1" applyAlignment="1">
      <alignment vertical="center"/>
    </xf>
    <xf numFmtId="177" fontId="13" fillId="0" borderId="16" xfId="0" applyNumberFormat="1" applyFont="1" applyBorder="1" applyAlignment="1">
      <alignment vertical="center"/>
    </xf>
    <xf numFmtId="177" fontId="13" fillId="0" borderId="18" xfId="0" applyNumberFormat="1" applyFont="1" applyBorder="1" applyAlignment="1">
      <alignment vertical="center"/>
    </xf>
    <xf numFmtId="177" fontId="13" fillId="0" borderId="5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6" fillId="0" borderId="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33" xfId="0" applyFont="1" applyBorder="1" applyAlignment="1">
      <alignment vertical="center"/>
    </xf>
    <xf numFmtId="0" fontId="31" fillId="0" borderId="31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177" fontId="30" fillId="2" borderId="33" xfId="0" applyNumberFormat="1" applyFont="1" applyFill="1" applyBorder="1" applyAlignment="1">
      <alignment horizontal="center" vertical="center"/>
    </xf>
    <xf numFmtId="177" fontId="30" fillId="3" borderId="33" xfId="0" applyNumberFormat="1" applyFont="1" applyFill="1" applyBorder="1" applyAlignment="1">
      <alignment horizontal="center" vertical="center"/>
    </xf>
    <xf numFmtId="177" fontId="30" fillId="15" borderId="34" xfId="0" applyNumberFormat="1" applyFont="1" applyFill="1" applyBorder="1" applyAlignment="1">
      <alignment horizontal="center" vertical="center"/>
    </xf>
    <xf numFmtId="177" fontId="32" fillId="4" borderId="37" xfId="0" applyNumberFormat="1" applyFont="1" applyFill="1" applyBorder="1" applyAlignment="1">
      <alignment vertical="center"/>
    </xf>
    <xf numFmtId="177" fontId="32" fillId="5" borderId="33" xfId="0" applyNumberFormat="1" applyFont="1" applyFill="1" applyBorder="1" applyAlignment="1">
      <alignment vertical="center"/>
    </xf>
    <xf numFmtId="177" fontId="32" fillId="6" borderId="33" xfId="0" applyNumberFormat="1" applyFont="1" applyFill="1" applyBorder="1" applyAlignment="1">
      <alignment vertical="center"/>
    </xf>
    <xf numFmtId="177" fontId="32" fillId="6" borderId="31" xfId="0" applyNumberFormat="1" applyFont="1" applyFill="1" applyBorder="1" applyAlignment="1">
      <alignment vertical="center"/>
    </xf>
    <xf numFmtId="177" fontId="32" fillId="7" borderId="33" xfId="0" applyNumberFormat="1" applyFont="1" applyFill="1" applyBorder="1" applyAlignment="1">
      <alignment vertical="center"/>
    </xf>
    <xf numFmtId="177" fontId="32" fillId="7" borderId="34" xfId="0" applyNumberFormat="1" applyFont="1" applyFill="1" applyBorder="1" applyAlignment="1">
      <alignment vertical="center"/>
    </xf>
    <xf numFmtId="0" fontId="30" fillId="0" borderId="1" xfId="0" applyFont="1" applyBorder="1" applyAlignment="1">
      <alignment horizontal="center" vertical="center"/>
    </xf>
    <xf numFmtId="0" fontId="30" fillId="0" borderId="2" xfId="0" applyFont="1" applyBorder="1" applyAlignment="1">
      <alignment vertical="center"/>
    </xf>
    <xf numFmtId="0" fontId="31" fillId="0" borderId="7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177" fontId="30" fillId="2" borderId="2" xfId="0" applyNumberFormat="1" applyFont="1" applyFill="1" applyBorder="1" applyAlignment="1">
      <alignment horizontal="center" vertical="center"/>
    </xf>
    <xf numFmtId="177" fontId="30" fillId="3" borderId="2" xfId="0" applyNumberFormat="1" applyFont="1" applyFill="1" applyBorder="1" applyAlignment="1">
      <alignment horizontal="center" vertical="center"/>
    </xf>
    <xf numFmtId="177" fontId="30" fillId="15" borderId="3" xfId="0" applyNumberFormat="1" applyFont="1" applyFill="1" applyBorder="1" applyAlignment="1">
      <alignment horizontal="center" vertical="center"/>
    </xf>
    <xf numFmtId="177" fontId="32" fillId="4" borderId="1" xfId="0" applyNumberFormat="1" applyFont="1" applyFill="1" applyBorder="1" applyAlignment="1">
      <alignment vertical="center"/>
    </xf>
    <xf numFmtId="177" fontId="32" fillId="5" borderId="2" xfId="0" applyNumberFormat="1" applyFont="1" applyFill="1" applyBorder="1" applyAlignment="1">
      <alignment vertical="center"/>
    </xf>
    <xf numFmtId="177" fontId="32" fillId="6" borderId="2" xfId="0" applyNumberFormat="1" applyFont="1" applyFill="1" applyBorder="1" applyAlignment="1">
      <alignment vertical="center"/>
    </xf>
    <xf numFmtId="177" fontId="32" fillId="6" borderId="7" xfId="0" applyNumberFormat="1" applyFont="1" applyFill="1" applyBorder="1" applyAlignment="1">
      <alignment vertical="center"/>
    </xf>
    <xf numFmtId="177" fontId="32" fillId="7" borderId="2" xfId="0" applyNumberFormat="1" applyFont="1" applyFill="1" applyBorder="1" applyAlignment="1">
      <alignment vertical="center"/>
    </xf>
    <xf numFmtId="177" fontId="32" fillId="7" borderId="3" xfId="0" applyNumberFormat="1" applyFont="1" applyFill="1" applyBorder="1" applyAlignment="1">
      <alignment vertical="center"/>
    </xf>
    <xf numFmtId="0" fontId="30" fillId="0" borderId="15" xfId="0" applyFont="1" applyBorder="1" applyAlignment="1">
      <alignment horizontal="center" vertical="center"/>
    </xf>
    <xf numFmtId="0" fontId="30" fillId="11" borderId="16" xfId="0" applyFont="1" applyFill="1" applyBorder="1" applyAlignment="1">
      <alignment vertical="center"/>
    </xf>
    <xf numFmtId="0" fontId="31" fillId="11" borderId="18" xfId="0" applyFont="1" applyFill="1" applyBorder="1" applyAlignment="1">
      <alignment horizontal="center" vertical="center"/>
    </xf>
    <xf numFmtId="0" fontId="30" fillId="11" borderId="18" xfId="0" applyFont="1" applyFill="1" applyBorder="1" applyAlignment="1">
      <alignment horizontal="center" vertical="center"/>
    </xf>
    <xf numFmtId="177" fontId="30" fillId="2" borderId="16" xfId="0" applyNumberFormat="1" applyFont="1" applyFill="1" applyBorder="1" applyAlignment="1">
      <alignment horizontal="center" vertical="center"/>
    </xf>
    <xf numFmtId="177" fontId="30" fillId="3" borderId="16" xfId="0" applyNumberFormat="1" applyFont="1" applyFill="1" applyBorder="1" applyAlignment="1">
      <alignment horizontal="center" vertical="center"/>
    </xf>
    <xf numFmtId="177" fontId="30" fillId="15" borderId="5" xfId="0" applyNumberFormat="1" applyFont="1" applyFill="1" applyBorder="1" applyAlignment="1">
      <alignment horizontal="center" vertical="center"/>
    </xf>
    <xf numFmtId="177" fontId="32" fillId="11" borderId="15" xfId="0" applyNumberFormat="1" applyFont="1" applyFill="1" applyBorder="1" applyAlignment="1">
      <alignment vertical="center"/>
    </xf>
    <xf numFmtId="177" fontId="32" fillId="11" borderId="2" xfId="0" applyNumberFormat="1" applyFont="1" applyFill="1" applyBorder="1" applyAlignment="1">
      <alignment vertical="center"/>
    </xf>
    <xf numFmtId="177" fontId="32" fillId="11" borderId="16" xfId="0" applyNumberFormat="1" applyFont="1" applyFill="1" applyBorder="1" applyAlignment="1">
      <alignment vertical="center"/>
    </xf>
    <xf numFmtId="177" fontId="32" fillId="11" borderId="18" xfId="0" applyNumberFormat="1" applyFont="1" applyFill="1" applyBorder="1" applyAlignment="1">
      <alignment vertical="center"/>
    </xf>
    <xf numFmtId="177" fontId="32" fillId="11" borderId="5" xfId="0" applyNumberFormat="1" applyFont="1" applyFill="1" applyBorder="1" applyAlignment="1">
      <alignment vertical="center"/>
    </xf>
    <xf numFmtId="0" fontId="30" fillId="11" borderId="2" xfId="0" applyFont="1" applyFill="1" applyBorder="1" applyAlignment="1">
      <alignment vertical="center"/>
    </xf>
    <xf numFmtId="0" fontId="31" fillId="11" borderId="7" xfId="0" applyFont="1" applyFill="1" applyBorder="1" applyAlignment="1">
      <alignment horizontal="center" vertical="center"/>
    </xf>
    <xf numFmtId="0" fontId="30" fillId="11" borderId="7" xfId="0" applyFont="1" applyFill="1" applyBorder="1" applyAlignment="1">
      <alignment horizontal="center" vertical="center"/>
    </xf>
    <xf numFmtId="177" fontId="32" fillId="11" borderId="1" xfId="0" applyNumberFormat="1" applyFont="1" applyFill="1" applyBorder="1" applyAlignment="1">
      <alignment vertical="center"/>
    </xf>
    <xf numFmtId="177" fontId="32" fillId="11" borderId="7" xfId="0" applyNumberFormat="1" applyFont="1" applyFill="1" applyBorder="1" applyAlignment="1">
      <alignment vertical="center"/>
    </xf>
    <xf numFmtId="177" fontId="32" fillId="11" borderId="3" xfId="0" applyNumberFormat="1" applyFont="1" applyFill="1" applyBorder="1" applyAlignment="1">
      <alignment vertical="center"/>
    </xf>
    <xf numFmtId="0" fontId="30" fillId="0" borderId="16" xfId="0" applyFont="1" applyBorder="1" applyAlignment="1">
      <alignment vertical="center"/>
    </xf>
    <xf numFmtId="0" fontId="31" fillId="0" borderId="18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177" fontId="32" fillId="4" borderId="15" xfId="0" applyNumberFormat="1" applyFont="1" applyFill="1" applyBorder="1" applyAlignment="1">
      <alignment vertical="center"/>
    </xf>
    <xf numFmtId="177" fontId="32" fillId="5" borderId="16" xfId="0" applyNumberFormat="1" applyFont="1" applyFill="1" applyBorder="1" applyAlignment="1">
      <alignment vertical="center"/>
    </xf>
    <xf numFmtId="177" fontId="32" fillId="6" borderId="16" xfId="0" applyNumberFormat="1" applyFont="1" applyFill="1" applyBorder="1" applyAlignment="1">
      <alignment vertical="center"/>
    </xf>
    <xf numFmtId="177" fontId="32" fillId="6" borderId="18" xfId="0" applyNumberFormat="1" applyFont="1" applyFill="1" applyBorder="1" applyAlignment="1">
      <alignment vertical="center"/>
    </xf>
    <xf numFmtId="177" fontId="32" fillId="7" borderId="16" xfId="0" applyNumberFormat="1" applyFont="1" applyFill="1" applyBorder="1" applyAlignment="1">
      <alignment vertical="center"/>
    </xf>
    <xf numFmtId="177" fontId="32" fillId="7" borderId="5" xfId="0" applyNumberFormat="1" applyFont="1" applyFill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26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77" fontId="3" fillId="2" borderId="33" xfId="0" applyNumberFormat="1" applyFont="1" applyFill="1" applyBorder="1" applyAlignment="1">
      <alignment horizontal="center" vertical="center"/>
    </xf>
    <xf numFmtId="177" fontId="3" fillId="3" borderId="33" xfId="0" applyNumberFormat="1" applyFont="1" applyFill="1" applyBorder="1" applyAlignment="1">
      <alignment horizontal="center" vertical="center"/>
    </xf>
    <xf numFmtId="177" fontId="3" fillId="15" borderId="34" xfId="0" applyNumberFormat="1" applyFont="1" applyFill="1" applyBorder="1" applyAlignment="1">
      <alignment horizontal="center" vertical="center"/>
    </xf>
    <xf numFmtId="177" fontId="0" fillId="4" borderId="37" xfId="0" applyNumberFormat="1" applyFill="1" applyBorder="1" applyAlignment="1">
      <alignment vertical="center"/>
    </xf>
    <xf numFmtId="177" fontId="0" fillId="5" borderId="33" xfId="0" applyNumberFormat="1" applyFill="1" applyBorder="1" applyAlignment="1">
      <alignment vertical="center"/>
    </xf>
    <xf numFmtId="177" fontId="0" fillId="6" borderId="33" xfId="0" applyNumberFormat="1" applyFill="1" applyBorder="1" applyAlignment="1">
      <alignment vertical="center"/>
    </xf>
    <xf numFmtId="177" fontId="0" fillId="6" borderId="31" xfId="0" applyNumberFormat="1" applyFill="1" applyBorder="1" applyAlignment="1">
      <alignment vertical="center"/>
    </xf>
    <xf numFmtId="177" fontId="0" fillId="7" borderId="33" xfId="0" applyNumberFormat="1" applyFill="1" applyBorder="1" applyAlignment="1">
      <alignment vertical="center"/>
    </xf>
    <xf numFmtId="177" fontId="0" fillId="7" borderId="34" xfId="0" applyNumberForma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177" fontId="3" fillId="15" borderId="3" xfId="0" applyNumberFormat="1" applyFont="1" applyFill="1" applyBorder="1" applyAlignment="1">
      <alignment horizontal="center" vertical="center"/>
    </xf>
    <xf numFmtId="177" fontId="0" fillId="4" borderId="1" xfId="0" applyNumberFormat="1" applyFill="1" applyBorder="1" applyAlignment="1">
      <alignment vertical="center"/>
    </xf>
    <xf numFmtId="177" fontId="0" fillId="5" borderId="2" xfId="0" applyNumberFormat="1" applyFill="1" applyBorder="1" applyAlignment="1">
      <alignment vertical="center"/>
    </xf>
    <xf numFmtId="177" fontId="0" fillId="6" borderId="2" xfId="0" applyNumberFormat="1" applyFill="1" applyBorder="1" applyAlignment="1">
      <alignment vertical="center"/>
    </xf>
    <xf numFmtId="177" fontId="0" fillId="6" borderId="7" xfId="0" applyNumberFormat="1" applyFill="1" applyBorder="1" applyAlignment="1">
      <alignment vertical="center"/>
    </xf>
    <xf numFmtId="177" fontId="0" fillId="7" borderId="2" xfId="0" applyNumberFormat="1" applyFill="1" applyBorder="1" applyAlignment="1">
      <alignment vertical="center"/>
    </xf>
    <xf numFmtId="177" fontId="0" fillId="7" borderId="3" xfId="0" applyNumberFormat="1" applyFill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11" borderId="16" xfId="0" applyFont="1" applyFill="1" applyBorder="1" applyAlignment="1">
      <alignment vertical="center"/>
    </xf>
    <xf numFmtId="0" fontId="26" fillId="11" borderId="18" xfId="0" applyFont="1" applyFill="1" applyBorder="1" applyAlignment="1">
      <alignment horizontal="center" vertical="center"/>
    </xf>
    <xf numFmtId="0" fontId="3" fillId="11" borderId="18" xfId="0" applyFont="1" applyFill="1" applyBorder="1" applyAlignment="1">
      <alignment horizontal="center" vertical="center"/>
    </xf>
    <xf numFmtId="177" fontId="3" fillId="2" borderId="16" xfId="0" applyNumberFormat="1" applyFont="1" applyFill="1" applyBorder="1" applyAlignment="1">
      <alignment horizontal="center" vertical="center"/>
    </xf>
    <xf numFmtId="177" fontId="3" fillId="3" borderId="16" xfId="0" applyNumberFormat="1" applyFont="1" applyFill="1" applyBorder="1" applyAlignment="1">
      <alignment horizontal="center" vertical="center"/>
    </xf>
    <xf numFmtId="177" fontId="3" fillId="15" borderId="5" xfId="0" applyNumberFormat="1" applyFont="1" applyFill="1" applyBorder="1" applyAlignment="1">
      <alignment horizontal="center" vertical="center"/>
    </xf>
    <xf numFmtId="177" fontId="0" fillId="11" borderId="15" xfId="0" applyNumberFormat="1" applyFill="1" applyBorder="1" applyAlignment="1">
      <alignment vertical="center"/>
    </xf>
    <xf numFmtId="177" fontId="0" fillId="11" borderId="2" xfId="0" applyNumberFormat="1" applyFill="1" applyBorder="1" applyAlignment="1">
      <alignment vertical="center"/>
    </xf>
    <xf numFmtId="177" fontId="0" fillId="11" borderId="16" xfId="0" applyNumberFormat="1" applyFill="1" applyBorder="1" applyAlignment="1">
      <alignment vertical="center"/>
    </xf>
    <xf numFmtId="177" fontId="0" fillId="11" borderId="18" xfId="0" applyNumberFormat="1" applyFill="1" applyBorder="1" applyAlignment="1">
      <alignment vertical="center"/>
    </xf>
    <xf numFmtId="177" fontId="0" fillId="11" borderId="5" xfId="0" applyNumberFormat="1" applyFill="1" applyBorder="1" applyAlignment="1">
      <alignment vertical="center"/>
    </xf>
    <xf numFmtId="0" fontId="3" fillId="11" borderId="2" xfId="0" applyFont="1" applyFill="1" applyBorder="1" applyAlignment="1">
      <alignment vertical="center"/>
    </xf>
    <xf numFmtId="0" fontId="26" fillId="11" borderId="7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177" fontId="0" fillId="11" borderId="1" xfId="0" applyNumberFormat="1" applyFill="1" applyBorder="1" applyAlignment="1">
      <alignment vertical="center"/>
    </xf>
    <xf numFmtId="177" fontId="0" fillId="11" borderId="7" xfId="0" applyNumberFormat="1" applyFill="1" applyBorder="1" applyAlignment="1">
      <alignment vertical="center"/>
    </xf>
    <xf numFmtId="177" fontId="0" fillId="11" borderId="3" xfId="0" applyNumberFormat="1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26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7" fontId="3" fillId="0" borderId="16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0" fillId="0" borderId="15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5" xfId="0" applyNumberFormat="1" applyBorder="1" applyAlignment="1">
      <alignment vertical="center"/>
    </xf>
    <xf numFmtId="0" fontId="9" fillId="0" borderId="37" xfId="0" applyFont="1" applyBorder="1" applyAlignment="1">
      <alignment horizontal="center" vertical="center"/>
    </xf>
    <xf numFmtId="0" fontId="9" fillId="0" borderId="33" xfId="0" applyFont="1" applyBorder="1" applyAlignment="1">
      <alignment vertical="center"/>
    </xf>
    <xf numFmtId="0" fontId="28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77" fontId="9" fillId="2" borderId="33" xfId="0" applyNumberFormat="1" applyFont="1" applyFill="1" applyBorder="1" applyAlignment="1">
      <alignment horizontal="center" vertical="center"/>
    </xf>
    <xf numFmtId="177" fontId="9" fillId="3" borderId="33" xfId="0" applyNumberFormat="1" applyFont="1" applyFill="1" applyBorder="1" applyAlignment="1">
      <alignment horizontal="center" vertical="center"/>
    </xf>
    <xf numFmtId="177" fontId="9" fillId="15" borderId="34" xfId="0" applyNumberFormat="1" applyFont="1" applyFill="1" applyBorder="1" applyAlignment="1">
      <alignment horizontal="center" vertical="center"/>
    </xf>
    <xf numFmtId="177" fontId="10" fillId="4" borderId="37" xfId="0" applyNumberFormat="1" applyFont="1" applyFill="1" applyBorder="1" applyAlignment="1">
      <alignment vertical="center"/>
    </xf>
    <xf numFmtId="177" fontId="10" fillId="5" borderId="33" xfId="0" applyNumberFormat="1" applyFont="1" applyFill="1" applyBorder="1" applyAlignment="1">
      <alignment vertical="center"/>
    </xf>
    <xf numFmtId="177" fontId="10" fillId="6" borderId="33" xfId="0" applyNumberFormat="1" applyFont="1" applyFill="1" applyBorder="1" applyAlignment="1">
      <alignment vertical="center"/>
    </xf>
    <xf numFmtId="177" fontId="10" fillId="6" borderId="31" xfId="0" applyNumberFormat="1" applyFont="1" applyFill="1" applyBorder="1" applyAlignment="1">
      <alignment vertical="center"/>
    </xf>
    <xf numFmtId="177" fontId="10" fillId="7" borderId="33" xfId="0" applyNumberFormat="1" applyFont="1" applyFill="1" applyBorder="1" applyAlignment="1">
      <alignment vertical="center"/>
    </xf>
    <xf numFmtId="177" fontId="10" fillId="7" borderId="34" xfId="0" applyNumberFormat="1" applyFont="1" applyFill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28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77" fontId="9" fillId="2" borderId="16" xfId="0" applyNumberFormat="1" applyFont="1" applyFill="1" applyBorder="1" applyAlignment="1">
      <alignment horizontal="center" vertical="center"/>
    </xf>
    <xf numFmtId="177" fontId="9" fillId="3" borderId="16" xfId="0" applyNumberFormat="1" applyFont="1" applyFill="1" applyBorder="1" applyAlignment="1">
      <alignment horizontal="center" vertical="center"/>
    </xf>
    <xf numFmtId="177" fontId="9" fillId="15" borderId="5" xfId="0" applyNumberFormat="1" applyFont="1" applyFill="1" applyBorder="1" applyAlignment="1">
      <alignment horizontal="center" vertical="center"/>
    </xf>
    <xf numFmtId="177" fontId="10" fillId="4" borderId="15" xfId="0" applyNumberFormat="1" applyFont="1" applyFill="1" applyBorder="1" applyAlignment="1">
      <alignment vertical="center"/>
    </xf>
    <xf numFmtId="177" fontId="10" fillId="5" borderId="16" xfId="0" applyNumberFormat="1" applyFont="1" applyFill="1" applyBorder="1" applyAlignment="1">
      <alignment vertical="center"/>
    </xf>
    <xf numFmtId="177" fontId="10" fillId="6" borderId="16" xfId="0" applyNumberFormat="1" applyFont="1" applyFill="1" applyBorder="1" applyAlignment="1">
      <alignment vertical="center"/>
    </xf>
    <xf numFmtId="177" fontId="10" fillId="6" borderId="18" xfId="0" applyNumberFormat="1" applyFont="1" applyFill="1" applyBorder="1" applyAlignment="1">
      <alignment vertical="center"/>
    </xf>
    <xf numFmtId="177" fontId="10" fillId="7" borderId="16" xfId="0" applyNumberFormat="1" applyFont="1" applyFill="1" applyBorder="1" applyAlignment="1">
      <alignment vertical="center"/>
    </xf>
    <xf numFmtId="177" fontId="10" fillId="7" borderId="5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28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7" fontId="9" fillId="2" borderId="2" xfId="0" applyNumberFormat="1" applyFont="1" applyFill="1" applyBorder="1" applyAlignment="1">
      <alignment horizontal="center" vertical="center"/>
    </xf>
    <xf numFmtId="177" fontId="9" fillId="3" borderId="2" xfId="0" applyNumberFormat="1" applyFont="1" applyFill="1" applyBorder="1" applyAlignment="1">
      <alignment horizontal="center" vertical="center"/>
    </xf>
    <xf numFmtId="177" fontId="9" fillId="15" borderId="3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vertical="center"/>
    </xf>
    <xf numFmtId="177" fontId="10" fillId="5" borderId="2" xfId="0" applyNumberFormat="1" applyFont="1" applyFill="1" applyBorder="1" applyAlignment="1">
      <alignment vertical="center"/>
    </xf>
    <xf numFmtId="177" fontId="10" fillId="6" borderId="2" xfId="0" applyNumberFormat="1" applyFont="1" applyFill="1" applyBorder="1" applyAlignment="1">
      <alignment vertical="center"/>
    </xf>
    <xf numFmtId="177" fontId="10" fillId="6" borderId="7" xfId="0" applyNumberFormat="1" applyFont="1" applyFill="1" applyBorder="1" applyAlignment="1">
      <alignment vertical="center"/>
    </xf>
    <xf numFmtId="177" fontId="10" fillId="7" borderId="2" xfId="0" applyNumberFormat="1" applyFont="1" applyFill="1" applyBorder="1" applyAlignment="1">
      <alignment vertical="center"/>
    </xf>
    <xf numFmtId="177" fontId="10" fillId="7" borderId="3" xfId="0" applyNumberFormat="1" applyFont="1" applyFill="1" applyBorder="1" applyAlignment="1">
      <alignment vertical="center"/>
    </xf>
    <xf numFmtId="177" fontId="9" fillId="0" borderId="2" xfId="0" applyNumberFormat="1" applyFont="1" applyBorder="1" applyAlignment="1">
      <alignment horizontal="center" vertical="center"/>
    </xf>
    <xf numFmtId="177" fontId="9" fillId="0" borderId="3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vertical="center"/>
    </xf>
    <xf numFmtId="177" fontId="10" fillId="0" borderId="2" xfId="0" applyNumberFormat="1" applyFont="1" applyBorder="1" applyAlignment="1">
      <alignment vertical="center"/>
    </xf>
    <xf numFmtId="177" fontId="10" fillId="0" borderId="7" xfId="0" applyNumberFormat="1" applyFont="1" applyBorder="1" applyAlignment="1">
      <alignment vertical="center"/>
    </xf>
    <xf numFmtId="177" fontId="10" fillId="0" borderId="3" xfId="0" applyNumberFormat="1" applyFont="1" applyBorder="1" applyAlignment="1">
      <alignment vertical="center"/>
    </xf>
    <xf numFmtId="177" fontId="9" fillId="0" borderId="16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177" fontId="10" fillId="0" borderId="15" xfId="0" applyNumberFormat="1" applyFont="1" applyBorder="1" applyAlignment="1">
      <alignment vertical="center"/>
    </xf>
    <xf numFmtId="177" fontId="10" fillId="0" borderId="16" xfId="0" applyNumberFormat="1" applyFont="1" applyBorder="1" applyAlignment="1">
      <alignment vertical="center"/>
    </xf>
    <xf numFmtId="177" fontId="10" fillId="0" borderId="18" xfId="0" applyNumberFormat="1" applyFont="1" applyBorder="1" applyAlignment="1">
      <alignment vertical="center"/>
    </xf>
    <xf numFmtId="177" fontId="10" fillId="0" borderId="5" xfId="0" applyNumberFormat="1" applyFont="1" applyBorder="1" applyAlignment="1">
      <alignment vertical="center"/>
    </xf>
    <xf numFmtId="177" fontId="84" fillId="0" borderId="33" xfId="0" applyNumberFormat="1" applyFont="1" applyBorder="1" applyAlignment="1" applyProtection="1">
      <alignment horizontal="center" vertical="center"/>
      <protection locked="0"/>
    </xf>
    <xf numFmtId="177" fontId="84" fillId="0" borderId="2" xfId="0" applyNumberFormat="1" applyFont="1" applyBorder="1" applyAlignment="1" applyProtection="1">
      <alignment horizontal="center" vertical="center"/>
      <protection locked="0"/>
    </xf>
    <xf numFmtId="177" fontId="84" fillId="0" borderId="16" xfId="0" applyNumberFormat="1" applyFont="1" applyBorder="1" applyAlignment="1" applyProtection="1">
      <alignment horizontal="center" vertical="center"/>
      <protection locked="0"/>
    </xf>
    <xf numFmtId="177" fontId="85" fillId="0" borderId="33" xfId="0" applyNumberFormat="1" applyFont="1" applyBorder="1" applyAlignment="1" applyProtection="1">
      <alignment horizontal="center" vertical="center"/>
      <protection locked="0"/>
    </xf>
    <xf numFmtId="177" fontId="85" fillId="0" borderId="2" xfId="0" applyNumberFormat="1" applyFont="1" applyBorder="1" applyAlignment="1" applyProtection="1">
      <alignment horizontal="center" vertical="center"/>
      <protection locked="0"/>
    </xf>
    <xf numFmtId="177" fontId="85" fillId="0" borderId="16" xfId="0" applyNumberFormat="1" applyFont="1" applyBorder="1" applyAlignment="1" applyProtection="1">
      <alignment horizontal="center" vertical="center"/>
      <protection locked="0"/>
    </xf>
    <xf numFmtId="177" fontId="86" fillId="0" borderId="33" xfId="0" applyNumberFormat="1" applyFont="1" applyBorder="1" applyAlignment="1" applyProtection="1">
      <alignment horizontal="center" vertical="center"/>
      <protection locked="0"/>
    </xf>
    <xf numFmtId="177" fontId="86" fillId="0" borderId="2" xfId="0" applyNumberFormat="1" applyFont="1" applyBorder="1" applyAlignment="1" applyProtection="1">
      <alignment horizontal="center" vertical="center"/>
      <protection locked="0"/>
    </xf>
    <xf numFmtId="177" fontId="86" fillId="0" borderId="16" xfId="0" applyNumberFormat="1" applyFont="1" applyBorder="1" applyAlignment="1" applyProtection="1">
      <alignment horizontal="center" vertical="center"/>
      <protection locked="0"/>
    </xf>
    <xf numFmtId="177" fontId="87" fillId="0" borderId="33" xfId="0" applyNumberFormat="1" applyFont="1" applyBorder="1" applyAlignment="1" applyProtection="1">
      <alignment horizontal="center" vertical="center"/>
      <protection locked="0"/>
    </xf>
    <xf numFmtId="177" fontId="87" fillId="0" borderId="16" xfId="0" applyNumberFormat="1" applyFont="1" applyBorder="1" applyAlignment="1" applyProtection="1">
      <alignment horizontal="center" vertical="center"/>
      <protection locked="0"/>
    </xf>
    <xf numFmtId="177" fontId="87" fillId="0" borderId="2" xfId="0" applyNumberFormat="1" applyFont="1" applyBorder="1" applyAlignment="1" applyProtection="1">
      <alignment horizontal="center" vertical="center"/>
      <protection locked="0"/>
    </xf>
    <xf numFmtId="177" fontId="84" fillId="11" borderId="16" xfId="0" applyNumberFormat="1" applyFont="1" applyFill="1" applyBorder="1" applyAlignment="1" applyProtection="1">
      <alignment horizontal="center" vertical="center"/>
      <protection locked="0"/>
    </xf>
    <xf numFmtId="177" fontId="84" fillId="11" borderId="2" xfId="0" applyNumberFormat="1" applyFont="1" applyFill="1" applyBorder="1" applyAlignment="1" applyProtection="1">
      <alignment horizontal="center" vertical="center"/>
      <protection locked="0"/>
    </xf>
    <xf numFmtId="177" fontId="85" fillId="11" borderId="16" xfId="0" applyNumberFormat="1" applyFont="1" applyFill="1" applyBorder="1" applyAlignment="1" applyProtection="1">
      <alignment horizontal="center" vertical="center"/>
      <protection locked="0"/>
    </xf>
    <xf numFmtId="177" fontId="85" fillId="11" borderId="2" xfId="0" applyNumberFormat="1" applyFont="1" applyFill="1" applyBorder="1" applyAlignment="1" applyProtection="1">
      <alignment horizontal="center" vertical="center"/>
      <protection locked="0"/>
    </xf>
    <xf numFmtId="177" fontId="86" fillId="11" borderId="16" xfId="0" applyNumberFormat="1" applyFont="1" applyFill="1" applyBorder="1" applyAlignment="1" applyProtection="1">
      <alignment horizontal="center" vertical="center"/>
      <protection locked="0"/>
    </xf>
    <xf numFmtId="177" fontId="86" fillId="11" borderId="2" xfId="0" applyNumberFormat="1" applyFont="1" applyFill="1" applyBorder="1" applyAlignment="1" applyProtection="1">
      <alignment horizontal="center" vertical="center"/>
      <protection locked="0"/>
    </xf>
    <xf numFmtId="177" fontId="84" fillId="0" borderId="37" xfId="0" applyNumberFormat="1" applyFont="1" applyBorder="1" applyAlignment="1" applyProtection="1">
      <alignment horizontal="center" vertical="center"/>
      <protection locked="0"/>
    </xf>
    <xf numFmtId="177" fontId="84" fillId="0" borderId="1" xfId="0" applyNumberFormat="1" applyFont="1" applyBorder="1" applyAlignment="1" applyProtection="1">
      <alignment horizontal="center" vertical="center"/>
      <protection locked="0"/>
    </xf>
    <xf numFmtId="177" fontId="84" fillId="0" borderId="15" xfId="0" applyNumberFormat="1" applyFont="1" applyBorder="1" applyAlignment="1" applyProtection="1">
      <alignment horizontal="center" vertical="center"/>
      <protection locked="0"/>
    </xf>
    <xf numFmtId="177" fontId="85" fillId="0" borderId="37" xfId="0" applyNumberFormat="1" applyFont="1" applyBorder="1" applyAlignment="1" applyProtection="1">
      <alignment horizontal="center" vertical="center"/>
      <protection locked="0"/>
    </xf>
    <xf numFmtId="177" fontId="85" fillId="0" borderId="1" xfId="0" applyNumberFormat="1" applyFont="1" applyBorder="1" applyAlignment="1" applyProtection="1">
      <alignment horizontal="center" vertical="center"/>
      <protection locked="0"/>
    </xf>
    <xf numFmtId="177" fontId="85" fillId="0" borderId="15" xfId="0" applyNumberFormat="1" applyFont="1" applyBorder="1" applyAlignment="1" applyProtection="1">
      <alignment horizontal="center" vertical="center"/>
      <protection locked="0"/>
    </xf>
    <xf numFmtId="177" fontId="86" fillId="0" borderId="37" xfId="0" applyNumberFormat="1" applyFont="1" applyBorder="1" applyAlignment="1" applyProtection="1">
      <alignment horizontal="center" vertical="center"/>
      <protection locked="0"/>
    </xf>
    <xf numFmtId="177" fontId="86" fillId="0" borderId="1" xfId="0" applyNumberFormat="1" applyFont="1" applyBorder="1" applyAlignment="1" applyProtection="1">
      <alignment horizontal="center" vertical="center"/>
      <protection locked="0"/>
    </xf>
    <xf numFmtId="177" fontId="86" fillId="0" borderId="15" xfId="0" applyNumberFormat="1" applyFont="1" applyBorder="1" applyAlignment="1" applyProtection="1">
      <alignment horizontal="center" vertical="center"/>
      <protection locked="0"/>
    </xf>
    <xf numFmtId="177" fontId="87" fillId="0" borderId="37" xfId="0" applyNumberFormat="1" applyFont="1" applyBorder="1" applyAlignment="1" applyProtection="1">
      <alignment horizontal="center" vertical="center"/>
      <protection locked="0"/>
    </xf>
    <xf numFmtId="177" fontId="87" fillId="0" borderId="15" xfId="0" applyNumberFormat="1" applyFont="1" applyBorder="1" applyAlignment="1" applyProtection="1">
      <alignment horizontal="center" vertical="center"/>
      <protection locked="0"/>
    </xf>
    <xf numFmtId="177" fontId="87" fillId="0" borderId="1" xfId="0" applyNumberFormat="1" applyFont="1" applyBorder="1" applyAlignment="1" applyProtection="1">
      <alignment horizontal="center" vertical="center"/>
      <protection locked="0"/>
    </xf>
    <xf numFmtId="177" fontId="88" fillId="0" borderId="37" xfId="0" applyNumberFormat="1" applyFont="1" applyBorder="1" applyAlignment="1" applyProtection="1">
      <alignment vertical="center"/>
      <protection locked="0"/>
    </xf>
    <xf numFmtId="177" fontId="88" fillId="0" borderId="1" xfId="0" applyNumberFormat="1" applyFont="1" applyBorder="1" applyAlignment="1" applyProtection="1">
      <alignment vertical="center"/>
      <protection locked="0"/>
    </xf>
    <xf numFmtId="177" fontId="88" fillId="11" borderId="15" xfId="0" applyNumberFormat="1" applyFont="1" applyFill="1" applyBorder="1" applyAlignment="1" applyProtection="1">
      <alignment vertical="center"/>
      <protection locked="0"/>
    </xf>
    <xf numFmtId="177" fontId="88" fillId="11" borderId="1" xfId="0" applyNumberFormat="1" applyFont="1" applyFill="1" applyBorder="1" applyAlignment="1" applyProtection="1">
      <alignment vertical="center"/>
      <protection locked="0"/>
    </xf>
    <xf numFmtId="177" fontId="88" fillId="0" borderId="15" xfId="0" applyNumberFormat="1" applyFont="1" applyBorder="1" applyAlignment="1" applyProtection="1">
      <alignment vertical="center"/>
      <protection locked="0"/>
    </xf>
    <xf numFmtId="177" fontId="89" fillId="0" borderId="37" xfId="0" applyNumberFormat="1" applyFont="1" applyBorder="1" applyAlignment="1" applyProtection="1">
      <alignment vertical="center"/>
      <protection locked="0"/>
    </xf>
    <xf numFmtId="177" fontId="89" fillId="0" borderId="1" xfId="0" applyNumberFormat="1" applyFont="1" applyBorder="1" applyAlignment="1" applyProtection="1">
      <alignment vertical="center"/>
      <protection locked="0"/>
    </xf>
    <xf numFmtId="177" fontId="89" fillId="11" borderId="15" xfId="0" applyNumberFormat="1" applyFont="1" applyFill="1" applyBorder="1" applyAlignment="1" applyProtection="1">
      <alignment vertical="center"/>
      <protection locked="0"/>
    </xf>
    <xf numFmtId="177" fontId="89" fillId="11" borderId="1" xfId="0" applyNumberFormat="1" applyFont="1" applyFill="1" applyBorder="1" applyAlignment="1" applyProtection="1">
      <alignment vertical="center"/>
      <protection locked="0"/>
    </xf>
    <xf numFmtId="177" fontId="89" fillId="0" borderId="15" xfId="0" applyNumberFormat="1" applyFont="1" applyBorder="1" applyAlignment="1" applyProtection="1">
      <alignment vertical="center"/>
      <protection locked="0"/>
    </xf>
    <xf numFmtId="177" fontId="90" fillId="0" borderId="37" xfId="0" applyNumberFormat="1" applyFont="1" applyBorder="1" applyAlignment="1" applyProtection="1">
      <alignment vertical="center"/>
      <protection locked="0"/>
    </xf>
    <xf numFmtId="177" fontId="90" fillId="0" borderId="1" xfId="0" applyNumberFormat="1" applyFont="1" applyBorder="1" applyAlignment="1" applyProtection="1">
      <alignment vertical="center"/>
      <protection locked="0"/>
    </xf>
    <xf numFmtId="177" fontId="90" fillId="11" borderId="15" xfId="0" applyNumberFormat="1" applyFont="1" applyFill="1" applyBorder="1" applyAlignment="1" applyProtection="1">
      <alignment vertical="center"/>
      <protection locked="0"/>
    </xf>
    <xf numFmtId="177" fontId="90" fillId="11" borderId="1" xfId="0" applyNumberFormat="1" applyFont="1" applyFill="1" applyBorder="1" applyAlignment="1" applyProtection="1">
      <alignment vertical="center"/>
      <protection locked="0"/>
    </xf>
    <xf numFmtId="177" fontId="90" fillId="0" borderId="15" xfId="0" applyNumberFormat="1" applyFont="1" applyBorder="1" applyAlignment="1" applyProtection="1">
      <alignment vertical="center"/>
      <protection locked="0"/>
    </xf>
    <xf numFmtId="177" fontId="91" fillId="0" borderId="37" xfId="0" applyNumberFormat="1" applyFont="1" applyBorder="1" applyAlignment="1" applyProtection="1">
      <alignment vertical="center"/>
      <protection locked="0"/>
    </xf>
    <xf numFmtId="177" fontId="91" fillId="0" borderId="15" xfId="0" applyNumberFormat="1" applyFont="1" applyBorder="1" applyAlignment="1" applyProtection="1">
      <alignment vertical="center"/>
      <protection locked="0"/>
    </xf>
    <xf numFmtId="177" fontId="91" fillId="0" borderId="1" xfId="0" applyNumberFormat="1" applyFont="1" applyBorder="1" applyAlignment="1" applyProtection="1">
      <alignment vertical="center"/>
      <protection locked="0"/>
    </xf>
    <xf numFmtId="177" fontId="88" fillId="0" borderId="33" xfId="0" applyNumberFormat="1" applyFont="1" applyBorder="1" applyAlignment="1" applyProtection="1">
      <alignment vertical="center"/>
      <protection locked="0"/>
    </xf>
    <xf numFmtId="177" fontId="88" fillId="0" borderId="2" xfId="0" applyNumberFormat="1" applyFont="1" applyBorder="1" applyAlignment="1" applyProtection="1">
      <alignment vertical="center"/>
      <protection locked="0"/>
    </xf>
    <xf numFmtId="177" fontId="88" fillId="11" borderId="16" xfId="0" applyNumberFormat="1" applyFont="1" applyFill="1" applyBorder="1" applyAlignment="1" applyProtection="1">
      <alignment vertical="center"/>
      <protection locked="0"/>
    </xf>
    <xf numFmtId="177" fontId="88" fillId="11" borderId="2" xfId="0" applyNumberFormat="1" applyFont="1" applyFill="1" applyBorder="1" applyAlignment="1" applyProtection="1">
      <alignment vertical="center"/>
      <protection locked="0"/>
    </xf>
    <xf numFmtId="177" fontId="88" fillId="0" borderId="16" xfId="0" applyNumberFormat="1" applyFont="1" applyBorder="1" applyAlignment="1" applyProtection="1">
      <alignment vertical="center"/>
      <protection locked="0"/>
    </xf>
    <xf numFmtId="177" fontId="89" fillId="0" borderId="33" xfId="0" applyNumberFormat="1" applyFont="1" applyBorder="1" applyAlignment="1" applyProtection="1">
      <alignment vertical="center"/>
      <protection locked="0"/>
    </xf>
    <xf numFmtId="177" fontId="89" fillId="0" borderId="2" xfId="0" applyNumberFormat="1" applyFont="1" applyBorder="1" applyAlignment="1" applyProtection="1">
      <alignment vertical="center"/>
      <protection locked="0"/>
    </xf>
    <xf numFmtId="177" fontId="89" fillId="11" borderId="16" xfId="0" applyNumberFormat="1" applyFont="1" applyFill="1" applyBorder="1" applyAlignment="1" applyProtection="1">
      <alignment vertical="center"/>
      <protection locked="0"/>
    </xf>
    <xf numFmtId="177" fontId="89" fillId="11" borderId="2" xfId="0" applyNumberFormat="1" applyFont="1" applyFill="1" applyBorder="1" applyAlignment="1" applyProtection="1">
      <alignment vertical="center"/>
      <protection locked="0"/>
    </xf>
    <xf numFmtId="177" fontId="89" fillId="0" borderId="16" xfId="0" applyNumberFormat="1" applyFont="1" applyBorder="1" applyAlignment="1" applyProtection="1">
      <alignment vertical="center"/>
      <protection locked="0"/>
    </xf>
    <xf numFmtId="177" fontId="90" fillId="0" borderId="33" xfId="0" applyNumberFormat="1" applyFont="1" applyBorder="1" applyAlignment="1" applyProtection="1">
      <alignment vertical="center"/>
      <protection locked="0"/>
    </xf>
    <xf numFmtId="177" fontId="90" fillId="0" borderId="2" xfId="0" applyNumberFormat="1" applyFont="1" applyBorder="1" applyAlignment="1" applyProtection="1">
      <alignment vertical="center"/>
      <protection locked="0"/>
    </xf>
    <xf numFmtId="177" fontId="90" fillId="11" borderId="16" xfId="0" applyNumberFormat="1" applyFont="1" applyFill="1" applyBorder="1" applyAlignment="1" applyProtection="1">
      <alignment vertical="center"/>
      <protection locked="0"/>
    </xf>
    <xf numFmtId="177" fontId="90" fillId="11" borderId="2" xfId="0" applyNumberFormat="1" applyFont="1" applyFill="1" applyBorder="1" applyAlignment="1" applyProtection="1">
      <alignment vertical="center"/>
      <protection locked="0"/>
    </xf>
    <xf numFmtId="177" fontId="90" fillId="0" borderId="16" xfId="0" applyNumberFormat="1" applyFont="1" applyBorder="1" applyAlignment="1" applyProtection="1">
      <alignment vertical="center"/>
      <protection locked="0"/>
    </xf>
    <xf numFmtId="177" fontId="91" fillId="0" borderId="33" xfId="0" applyNumberFormat="1" applyFont="1" applyBorder="1" applyAlignment="1" applyProtection="1">
      <alignment vertical="center"/>
      <protection locked="0"/>
    </xf>
    <xf numFmtId="177" fontId="91" fillId="0" borderId="16" xfId="0" applyNumberFormat="1" applyFont="1" applyBorder="1" applyAlignment="1" applyProtection="1">
      <alignment vertical="center"/>
      <protection locked="0"/>
    </xf>
    <xf numFmtId="177" fontId="91" fillId="0" borderId="2" xfId="0" applyNumberFormat="1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93" fillId="0" borderId="0" xfId="0" applyFont="1" applyAlignment="1" applyProtection="1">
      <alignment vertical="center"/>
      <protection locked="0"/>
    </xf>
    <xf numFmtId="0" fontId="94" fillId="0" borderId="0" xfId="0" applyFont="1" applyAlignment="1" applyProtection="1">
      <alignment vertical="center"/>
      <protection locked="0"/>
    </xf>
    <xf numFmtId="178" fontId="0" fillId="0" borderId="0" xfId="0" applyNumberFormat="1"/>
    <xf numFmtId="41" fontId="99" fillId="0" borderId="10" xfId="0" applyNumberFormat="1" applyFont="1" applyBorder="1" applyAlignment="1">
      <alignment vertical="center"/>
    </xf>
    <xf numFmtId="41" fontId="99" fillId="0" borderId="2" xfId="0" applyNumberFormat="1" applyFont="1" applyBorder="1" applyAlignment="1">
      <alignment vertical="center"/>
    </xf>
    <xf numFmtId="41" fontId="0" fillId="0" borderId="0" xfId="0" applyNumberFormat="1"/>
    <xf numFmtId="0" fontId="2" fillId="0" borderId="0" xfId="0" applyFont="1" applyAlignment="1">
      <alignment horizontal="center" wrapText="1"/>
    </xf>
    <xf numFmtId="0" fontId="98" fillId="0" borderId="2" xfId="0" applyFont="1" applyBorder="1" applyAlignment="1" applyProtection="1">
      <alignment horizontal="center" vertical="center"/>
      <protection locked="0"/>
    </xf>
    <xf numFmtId="0" fontId="94" fillId="0" borderId="2" xfId="0" applyFont="1" applyBorder="1" applyAlignment="1" applyProtection="1">
      <alignment horizontal="center" vertical="center"/>
      <protection locked="0"/>
    </xf>
    <xf numFmtId="0" fontId="94" fillId="0" borderId="7" xfId="0" applyFont="1" applyBorder="1" applyAlignment="1" applyProtection="1">
      <alignment horizontal="center" vertical="center" wrapText="1"/>
      <protection locked="0"/>
    </xf>
    <xf numFmtId="0" fontId="94" fillId="16" borderId="33" xfId="0" applyFont="1" applyFill="1" applyBorder="1" applyAlignment="1">
      <alignment horizontal="center" vertical="center"/>
    </xf>
    <xf numFmtId="0" fontId="100" fillId="16" borderId="33" xfId="0" applyFont="1" applyFill="1" applyBorder="1" applyAlignment="1">
      <alignment horizontal="center" vertical="center" wrapText="1"/>
    </xf>
    <xf numFmtId="0" fontId="98" fillId="16" borderId="2" xfId="0" applyFont="1" applyFill="1" applyBorder="1" applyAlignment="1">
      <alignment horizontal="center" vertical="center"/>
    </xf>
    <xf numFmtId="41" fontId="94" fillId="16" borderId="10" xfId="0" applyNumberFormat="1" applyFont="1" applyFill="1" applyBorder="1" applyAlignment="1">
      <alignment vertical="center"/>
    </xf>
    <xf numFmtId="41" fontId="98" fillId="16" borderId="2" xfId="0" applyNumberFormat="1" applyFont="1" applyFill="1" applyBorder="1" applyAlignment="1">
      <alignment vertical="center"/>
    </xf>
    <xf numFmtId="0" fontId="0" fillId="16" borderId="35" xfId="0" applyFill="1" applyBorder="1"/>
    <xf numFmtId="0" fontId="0" fillId="16" borderId="36" xfId="0" applyFill="1" applyBorder="1"/>
    <xf numFmtId="0" fontId="7" fillId="16" borderId="16" xfId="0" applyFont="1" applyFill="1" applyBorder="1" applyAlignment="1">
      <alignment horizontal="center" vertical="center"/>
    </xf>
    <xf numFmtId="180" fontId="17" fillId="16" borderId="16" xfId="9" applyNumberFormat="1" applyFont="1" applyFill="1" applyBorder="1" applyAlignment="1" applyProtection="1">
      <alignment horizontal="center" vertical="center"/>
    </xf>
    <xf numFmtId="0" fontId="105" fillId="0" borderId="0" xfId="0" applyFont="1" applyAlignment="1" applyProtection="1">
      <alignment horizontal="center" vertical="center"/>
      <protection locked="0"/>
    </xf>
    <xf numFmtId="0" fontId="94" fillId="0" borderId="12" xfId="0" applyFont="1" applyBorder="1" applyAlignment="1" applyProtection="1">
      <alignment horizontal="center" vertical="center"/>
      <protection locked="0"/>
    </xf>
    <xf numFmtId="0" fontId="94" fillId="0" borderId="0" xfId="0" applyFont="1" applyAlignment="1">
      <alignment vertical="center"/>
    </xf>
    <xf numFmtId="178" fontId="7" fillId="0" borderId="0" xfId="0" applyNumberFormat="1" applyFont="1" applyAlignment="1">
      <alignment vertical="center"/>
    </xf>
    <xf numFmtId="178" fontId="94" fillId="0" borderId="0" xfId="0" applyNumberFormat="1" applyFont="1" applyAlignment="1">
      <alignment vertical="center"/>
    </xf>
    <xf numFmtId="178" fontId="96" fillId="0" borderId="0" xfId="0" applyNumberFormat="1" applyFont="1" applyAlignment="1" applyProtection="1">
      <alignment vertical="center"/>
      <protection locked="0"/>
    </xf>
    <xf numFmtId="0" fontId="49" fillId="0" borderId="2" xfId="6" applyFont="1" applyBorder="1" applyAlignment="1" applyProtection="1">
      <alignment horizontal="center" vertical="center" shrinkToFit="1"/>
      <protection locked="0"/>
    </xf>
    <xf numFmtId="0" fontId="98" fillId="11" borderId="2" xfId="0" applyFont="1" applyFill="1" applyBorder="1" applyAlignment="1" applyProtection="1">
      <alignment horizontal="center" vertical="center"/>
      <protection locked="0"/>
    </xf>
    <xf numFmtId="0" fontId="105" fillId="0" borderId="0" xfId="0" applyFont="1" applyAlignment="1" applyProtection="1">
      <alignment horizontal="right" vertical="center"/>
      <protection locked="0"/>
    </xf>
    <xf numFmtId="0" fontId="106" fillId="0" borderId="0" xfId="0" applyFont="1" applyAlignment="1" applyProtection="1">
      <alignment horizontal="center" vertical="center"/>
      <protection locked="0"/>
    </xf>
    <xf numFmtId="0" fontId="105" fillId="0" borderId="0" xfId="0" applyFont="1" applyAlignment="1" applyProtection="1">
      <alignment horizontal="left" vertical="center"/>
      <protection locked="0"/>
    </xf>
    <xf numFmtId="0" fontId="94" fillId="0" borderId="7" xfId="0" applyFont="1" applyBorder="1" applyAlignment="1" applyProtection="1">
      <alignment vertical="center"/>
      <protection locked="0"/>
    </xf>
    <xf numFmtId="0" fontId="109" fillId="8" borderId="8" xfId="0" applyFont="1" applyFill="1" applyBorder="1" applyAlignment="1" applyProtection="1">
      <alignment horizontal="center" vertical="center"/>
      <protection locked="0"/>
    </xf>
    <xf numFmtId="0" fontId="109" fillId="8" borderId="2" xfId="0" applyFont="1" applyFill="1" applyBorder="1" applyAlignment="1" applyProtection="1">
      <alignment horizontal="center" vertical="center"/>
      <protection locked="0"/>
    </xf>
    <xf numFmtId="0" fontId="51" fillId="0" borderId="7" xfId="6" applyFont="1" applyBorder="1" applyProtection="1">
      <alignment vertical="center"/>
      <protection locked="0"/>
    </xf>
    <xf numFmtId="0" fontId="51" fillId="0" borderId="0" xfId="6" applyFont="1" applyProtection="1">
      <alignment vertical="center"/>
      <protection locked="0"/>
    </xf>
    <xf numFmtId="0" fontId="16" fillId="0" borderId="0" xfId="7" applyFont="1" applyAlignment="1">
      <alignment vertical="center"/>
    </xf>
    <xf numFmtId="0" fontId="98" fillId="0" borderId="0" xfId="0" applyFont="1" applyAlignment="1" applyProtection="1">
      <alignment horizontal="center" vertical="center" wrapText="1"/>
      <protection locked="0"/>
    </xf>
    <xf numFmtId="0" fontId="100" fillId="0" borderId="0" xfId="0" applyFont="1" applyAlignment="1" applyProtection="1">
      <alignment vertical="center" wrapText="1"/>
      <protection locked="0"/>
    </xf>
    <xf numFmtId="0" fontId="101" fillId="0" borderId="7" xfId="0" quotePrefix="1" applyFont="1" applyBorder="1" applyAlignment="1" applyProtection="1">
      <alignment horizontal="center" vertical="center" wrapText="1"/>
      <protection locked="0"/>
    </xf>
    <xf numFmtId="0" fontId="101" fillId="6" borderId="65" xfId="0" quotePrefix="1" applyFont="1" applyFill="1" applyBorder="1" applyAlignment="1" applyProtection="1">
      <alignment horizontal="center" vertical="center" wrapText="1"/>
      <protection locked="0"/>
    </xf>
    <xf numFmtId="0" fontId="107" fillId="6" borderId="78" xfId="0" applyFont="1" applyFill="1" applyBorder="1" applyAlignment="1" applyProtection="1">
      <alignment horizontal="center" vertical="center" wrapText="1"/>
      <protection locked="0"/>
    </xf>
    <xf numFmtId="0" fontId="50" fillId="0" borderId="0" xfId="6" applyFont="1" applyAlignment="1" applyProtection="1">
      <alignment horizontal="center" vertical="center"/>
      <protection locked="0"/>
    </xf>
    <xf numFmtId="0" fontId="16" fillId="0" borderId="16" xfId="7" applyFont="1" applyBorder="1" applyAlignment="1">
      <alignment horizontal="center" vertical="center"/>
    </xf>
    <xf numFmtId="0" fontId="47" fillId="0" borderId="0" xfId="6" applyFont="1" applyProtection="1">
      <alignment vertical="center"/>
      <protection locked="0"/>
    </xf>
    <xf numFmtId="0" fontId="53" fillId="0" borderId="37" xfId="6" applyFont="1" applyBorder="1" applyAlignment="1" applyProtection="1">
      <alignment horizontal="center" vertical="center" wrapText="1"/>
      <protection locked="0"/>
    </xf>
    <xf numFmtId="0" fontId="53" fillId="0" borderId="33" xfId="6" applyFont="1" applyBorder="1" applyAlignment="1" applyProtection="1">
      <alignment horizontal="center" vertical="center" wrapText="1"/>
      <protection locked="0"/>
    </xf>
    <xf numFmtId="178" fontId="95" fillId="6" borderId="81" xfId="0" applyNumberFormat="1" applyFont="1" applyFill="1" applyBorder="1" applyAlignment="1">
      <alignment horizontal="center" vertical="center"/>
    </xf>
    <xf numFmtId="0" fontId="16" fillId="0" borderId="18" xfId="7" applyFont="1" applyBorder="1" applyAlignment="1">
      <alignment horizontal="center" vertical="center"/>
    </xf>
    <xf numFmtId="0" fontId="24" fillId="6" borderId="27" xfId="1" applyFont="1" applyFill="1" applyBorder="1" applyAlignment="1">
      <alignment horizontal="center" vertical="center" wrapText="1"/>
    </xf>
    <xf numFmtId="0" fontId="7" fillId="6" borderId="26" xfId="1" applyFont="1" applyFill="1" applyBorder="1" applyAlignment="1">
      <alignment horizontal="center" vertical="center" wrapText="1"/>
    </xf>
    <xf numFmtId="0" fontId="25" fillId="6" borderId="26" xfId="1" applyFont="1" applyFill="1" applyBorder="1" applyAlignment="1">
      <alignment horizontal="center" vertical="center" wrapText="1"/>
    </xf>
    <xf numFmtId="0" fontId="25" fillId="6" borderId="28" xfId="1" applyFont="1" applyFill="1" applyBorder="1" applyAlignment="1">
      <alignment horizontal="center" vertical="center" wrapText="1"/>
    </xf>
    <xf numFmtId="0" fontId="41" fillId="14" borderId="2" xfId="7" applyFont="1" applyFill="1" applyBorder="1" applyAlignment="1" applyProtection="1">
      <alignment horizontal="center" vertical="center"/>
      <protection locked="0"/>
    </xf>
    <xf numFmtId="0" fontId="52" fillId="14" borderId="2" xfId="7" applyFont="1" applyFill="1" applyBorder="1" applyAlignment="1" applyProtection="1">
      <alignment horizontal="center" vertical="center"/>
      <protection locked="0"/>
    </xf>
    <xf numFmtId="0" fontId="41" fillId="14" borderId="16" xfId="7" applyFont="1" applyFill="1" applyBorder="1" applyAlignment="1" applyProtection="1">
      <alignment horizontal="center" vertical="center"/>
      <protection locked="0"/>
    </xf>
    <xf numFmtId="0" fontId="41" fillId="14" borderId="18" xfId="7" applyFont="1" applyFill="1" applyBorder="1" applyAlignment="1" applyProtection="1">
      <alignment vertical="center"/>
      <protection locked="0"/>
    </xf>
    <xf numFmtId="0" fontId="94" fillId="11" borderId="10" xfId="0" applyFont="1" applyFill="1" applyBorder="1" applyAlignment="1" applyProtection="1">
      <alignment horizontal="center" vertical="center"/>
      <protection locked="0"/>
    </xf>
    <xf numFmtId="0" fontId="108" fillId="0" borderId="0" xfId="0" applyFont="1" applyAlignment="1" applyProtection="1">
      <alignment vertical="center" wrapText="1"/>
      <protection locked="0"/>
    </xf>
    <xf numFmtId="0" fontId="99" fillId="0" borderId="8" xfId="0" applyFont="1" applyBorder="1" applyAlignment="1" applyProtection="1">
      <alignment horizontal="center" vertical="center" wrapText="1"/>
      <protection locked="0"/>
    </xf>
    <xf numFmtId="0" fontId="94" fillId="0" borderId="9" xfId="0" applyFont="1" applyBorder="1" applyAlignment="1" applyProtection="1">
      <alignment vertical="center"/>
      <protection locked="0"/>
    </xf>
    <xf numFmtId="0" fontId="98" fillId="11" borderId="1" xfId="0" applyFont="1" applyFill="1" applyBorder="1" applyAlignment="1" applyProtection="1">
      <alignment horizontal="center" vertical="center"/>
      <protection locked="0"/>
    </xf>
    <xf numFmtId="0" fontId="98" fillId="11" borderId="3" xfId="0" applyFont="1" applyFill="1" applyBorder="1" applyAlignment="1" applyProtection="1">
      <alignment horizontal="center" vertical="center"/>
      <protection locked="0"/>
    </xf>
    <xf numFmtId="0" fontId="109" fillId="8" borderId="1" xfId="0" applyFont="1" applyFill="1" applyBorder="1" applyAlignment="1" applyProtection="1">
      <alignment horizontal="center" vertical="center"/>
      <protection locked="0"/>
    </xf>
    <xf numFmtId="41" fontId="99" fillId="0" borderId="70" xfId="0" applyNumberFormat="1" applyFont="1" applyBorder="1" applyAlignment="1">
      <alignment vertical="center"/>
    </xf>
    <xf numFmtId="41" fontId="99" fillId="0" borderId="47" xfId="0" applyNumberFormat="1" applyFont="1" applyBorder="1" applyAlignment="1">
      <alignment vertical="center"/>
    </xf>
    <xf numFmtId="41" fontId="99" fillId="0" borderId="46" xfId="0" applyNumberFormat="1" applyFont="1" applyBorder="1" applyAlignment="1">
      <alignment vertical="center"/>
    </xf>
    <xf numFmtId="41" fontId="99" fillId="0" borderId="57" xfId="0" applyNumberFormat="1" applyFont="1" applyBorder="1" applyAlignment="1">
      <alignment vertical="center"/>
    </xf>
    <xf numFmtId="0" fontId="94" fillId="11" borderId="70" xfId="0" applyFont="1" applyFill="1" applyBorder="1" applyAlignment="1" applyProtection="1">
      <alignment horizontal="center" vertical="center"/>
      <protection locked="0"/>
    </xf>
    <xf numFmtId="0" fontId="99" fillId="11" borderId="84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98" fillId="0" borderId="1" xfId="0" applyFont="1" applyBorder="1" applyAlignment="1" applyProtection="1">
      <alignment horizontal="center" vertical="center"/>
      <protection locked="0"/>
    </xf>
    <xf numFmtId="0" fontId="98" fillId="0" borderId="3" xfId="0" applyFont="1" applyBorder="1" applyAlignment="1" applyProtection="1">
      <alignment horizontal="center" vertical="center"/>
      <protection locked="0"/>
    </xf>
    <xf numFmtId="0" fontId="109" fillId="8" borderId="88" xfId="0" applyFont="1" applyFill="1" applyBorder="1" applyAlignment="1" applyProtection="1">
      <alignment horizontal="center" vertical="center"/>
      <protection locked="0"/>
    </xf>
    <xf numFmtId="41" fontId="99" fillId="0" borderId="3" xfId="0" applyNumberFormat="1" applyFont="1" applyBorder="1" applyAlignment="1">
      <alignment vertical="center"/>
    </xf>
    <xf numFmtId="41" fontId="99" fillId="0" borderId="16" xfId="0" applyNumberFormat="1" applyFont="1" applyBorder="1" applyAlignment="1">
      <alignment vertical="center"/>
    </xf>
    <xf numFmtId="41" fontId="99" fillId="0" borderId="5" xfId="0" applyNumberFormat="1" applyFont="1" applyBorder="1" applyAlignment="1">
      <alignment vertical="center"/>
    </xf>
    <xf numFmtId="0" fontId="99" fillId="0" borderId="37" xfId="0" applyFont="1" applyBorder="1" applyAlignment="1" applyProtection="1">
      <alignment horizontal="center" vertical="center" wrapText="1"/>
      <protection locked="0"/>
    </xf>
    <xf numFmtId="41" fontId="99" fillId="0" borderId="45" xfId="0" applyNumberFormat="1" applyFont="1" applyBorder="1" applyAlignment="1">
      <alignment vertical="center"/>
    </xf>
    <xf numFmtId="41" fontId="99" fillId="0" borderId="24" xfId="0" applyNumberFormat="1" applyFont="1" applyBorder="1" applyAlignment="1">
      <alignment vertical="center"/>
    </xf>
    <xf numFmtId="41" fontId="99" fillId="0" borderId="89" xfId="0" applyNumberFormat="1" applyFont="1" applyBorder="1" applyAlignment="1">
      <alignment vertical="center"/>
    </xf>
    <xf numFmtId="41" fontId="99" fillId="0" borderId="90" xfId="0" applyNumberFormat="1" applyFont="1" applyBorder="1" applyAlignment="1">
      <alignment vertical="center"/>
    </xf>
    <xf numFmtId="180" fontId="7" fillId="0" borderId="5" xfId="9" applyNumberFormat="1" applyFont="1" applyFill="1" applyBorder="1" applyAlignment="1" applyProtection="1">
      <alignment horizontal="center" vertical="center"/>
    </xf>
    <xf numFmtId="0" fontId="112" fillId="10" borderId="0" xfId="0" applyFont="1" applyFill="1" applyAlignment="1" applyProtection="1">
      <alignment vertical="center"/>
      <protection locked="0"/>
    </xf>
    <xf numFmtId="0" fontId="112" fillId="0" borderId="0" xfId="0" applyFont="1" applyAlignment="1" applyProtection="1">
      <alignment vertical="center"/>
      <protection locked="0"/>
    </xf>
    <xf numFmtId="0" fontId="114" fillId="0" borderId="0" xfId="0" applyFont="1" applyAlignment="1" applyProtection="1">
      <alignment vertical="center" wrapText="1"/>
      <protection locked="0"/>
    </xf>
    <xf numFmtId="177" fontId="8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Font="1"/>
    <xf numFmtId="41" fontId="0" fillId="0" borderId="0" xfId="0" applyNumberFormat="1" applyFont="1"/>
    <xf numFmtId="41" fontId="0" fillId="0" borderId="0" xfId="0" applyNumberFormat="1" applyAlignment="1"/>
    <xf numFmtId="0" fontId="0" fillId="0" borderId="0" xfId="0" applyAlignment="1">
      <alignment horizontal="center"/>
    </xf>
    <xf numFmtId="41" fontId="0" fillId="0" borderId="0" xfId="0" applyNumberFormat="1" applyAlignment="1">
      <alignment horizontal="center"/>
    </xf>
    <xf numFmtId="41" fontId="0" fillId="0" borderId="0" xfId="0" applyNumberFormat="1" applyFont="1" applyAlignment="1">
      <alignment horizontal="center"/>
    </xf>
    <xf numFmtId="0" fontId="47" fillId="0" borderId="0" xfId="6" applyFont="1" applyAlignment="1" applyProtection="1">
      <alignment horizontal="center" vertical="center"/>
      <protection locked="0"/>
    </xf>
    <xf numFmtId="0" fontId="108" fillId="11" borderId="37" xfId="0" applyFont="1" applyFill="1" applyBorder="1" applyAlignment="1" applyProtection="1">
      <alignment horizontal="center" vertical="center" wrapText="1"/>
      <protection locked="0"/>
    </xf>
    <xf numFmtId="0" fontId="108" fillId="11" borderId="33" xfId="0" applyFont="1" applyFill="1" applyBorder="1" applyAlignment="1" applyProtection="1">
      <alignment horizontal="center" vertical="center" wrapText="1"/>
      <protection locked="0"/>
    </xf>
    <xf numFmtId="0" fontId="108" fillId="11" borderId="64" xfId="0" applyFont="1" applyFill="1" applyBorder="1" applyAlignment="1" applyProtection="1">
      <alignment horizontal="center" vertical="center" wrapText="1"/>
      <protection locked="0"/>
    </xf>
    <xf numFmtId="0" fontId="104" fillId="16" borderId="36" xfId="0" applyFont="1" applyFill="1" applyBorder="1" applyAlignment="1">
      <alignment horizontal="center" vertical="center"/>
    </xf>
    <xf numFmtId="0" fontId="114" fillId="6" borderId="0" xfId="0" applyFont="1" applyFill="1" applyAlignment="1" applyProtection="1">
      <alignment horizontal="center" vertical="center" wrapText="1"/>
      <protection locked="0"/>
    </xf>
    <xf numFmtId="0" fontId="49" fillId="0" borderId="7" xfId="6" applyFont="1" applyBorder="1" applyAlignment="1" applyProtection="1">
      <alignment horizontal="center" vertical="center"/>
      <protection locked="0"/>
    </xf>
    <xf numFmtId="0" fontId="49" fillId="0" borderId="12" xfId="6" applyFont="1" applyBorder="1" applyAlignment="1" applyProtection="1">
      <alignment horizontal="center" vertical="center"/>
      <protection locked="0"/>
    </xf>
    <xf numFmtId="0" fontId="49" fillId="0" borderId="8" xfId="6" applyFont="1" applyBorder="1" applyAlignment="1" applyProtection="1">
      <alignment horizontal="center" vertical="center"/>
      <protection locked="0"/>
    </xf>
    <xf numFmtId="0" fontId="41" fillId="6" borderId="31" xfId="6" applyFont="1" applyFill="1" applyBorder="1" applyAlignment="1" applyProtection="1">
      <alignment horizontal="center" vertical="center"/>
      <protection locked="0"/>
    </xf>
    <xf numFmtId="0" fontId="41" fillId="6" borderId="59" xfId="6" applyFont="1" applyFill="1" applyBorder="1" applyAlignment="1" applyProtection="1">
      <alignment horizontal="center" vertical="center"/>
      <protection locked="0"/>
    </xf>
    <xf numFmtId="178" fontId="94" fillId="0" borderId="0" xfId="0" applyNumberFormat="1" applyFont="1" applyAlignment="1">
      <alignment vertical="center"/>
    </xf>
    <xf numFmtId="0" fontId="49" fillId="6" borderId="31" xfId="6" applyFont="1" applyFill="1" applyBorder="1" applyAlignment="1" applyProtection="1">
      <alignment horizontal="center" vertical="center"/>
      <protection locked="0"/>
    </xf>
    <xf numFmtId="0" fontId="49" fillId="6" borderId="59" xfId="6" applyFont="1" applyFill="1" applyBorder="1" applyAlignment="1" applyProtection="1">
      <alignment horizontal="center" vertical="center"/>
      <protection locked="0"/>
    </xf>
    <xf numFmtId="0" fontId="49" fillId="6" borderId="60" xfId="6" applyFont="1" applyFill="1" applyBorder="1" applyAlignment="1" applyProtection="1">
      <alignment horizontal="center" vertical="center"/>
      <protection locked="0"/>
    </xf>
    <xf numFmtId="0" fontId="49" fillId="0" borderId="18" xfId="6" applyFont="1" applyBorder="1" applyAlignment="1" applyProtection="1">
      <alignment horizontal="center" vertical="center"/>
      <protection locked="0"/>
    </xf>
    <xf numFmtId="0" fontId="49" fillId="0" borderId="19" xfId="6" applyFont="1" applyBorder="1" applyAlignment="1" applyProtection="1">
      <alignment horizontal="center" vertical="center"/>
      <protection locked="0"/>
    </xf>
    <xf numFmtId="0" fontId="49" fillId="0" borderId="17" xfId="6" applyFont="1" applyBorder="1" applyAlignment="1" applyProtection="1">
      <alignment horizontal="center" vertical="center"/>
      <protection locked="0"/>
    </xf>
    <xf numFmtId="0" fontId="94" fillId="0" borderId="7" xfId="0" applyFont="1" applyBorder="1" applyAlignment="1" applyProtection="1">
      <alignment horizontal="center" vertical="center"/>
      <protection locked="0"/>
    </xf>
    <xf numFmtId="0" fontId="94" fillId="0" borderId="12" xfId="0" applyFont="1" applyBorder="1" applyAlignment="1" applyProtection="1">
      <alignment horizontal="center" vertical="center"/>
      <protection locked="0"/>
    </xf>
    <xf numFmtId="0" fontId="94" fillId="0" borderId="8" xfId="0" applyFont="1" applyBorder="1" applyAlignment="1" applyProtection="1">
      <alignment horizontal="center" vertical="center"/>
      <protection locked="0"/>
    </xf>
    <xf numFmtId="0" fontId="94" fillId="0" borderId="7" xfId="0" applyFont="1" applyBorder="1" applyAlignment="1">
      <alignment horizontal="center" vertical="center"/>
    </xf>
    <xf numFmtId="0" fontId="94" fillId="0" borderId="12" xfId="0" applyFont="1" applyBorder="1" applyAlignment="1">
      <alignment horizontal="center" vertical="center"/>
    </xf>
    <xf numFmtId="0" fontId="94" fillId="0" borderId="8" xfId="0" applyFont="1" applyBorder="1" applyAlignment="1">
      <alignment horizontal="center" vertical="center"/>
    </xf>
    <xf numFmtId="0" fontId="94" fillId="0" borderId="20" xfId="0" applyFont="1" applyBorder="1" applyAlignment="1">
      <alignment horizontal="center" vertical="center"/>
    </xf>
    <xf numFmtId="0" fontId="94" fillId="0" borderId="25" xfId="0" applyFont="1" applyBorder="1" applyAlignment="1">
      <alignment horizontal="center" vertical="center"/>
    </xf>
    <xf numFmtId="0" fontId="94" fillId="0" borderId="14" xfId="0" applyFont="1" applyBorder="1" applyAlignment="1">
      <alignment horizontal="center" vertical="center"/>
    </xf>
    <xf numFmtId="178" fontId="111" fillId="8" borderId="2" xfId="0" applyNumberFormat="1" applyFont="1" applyFill="1" applyBorder="1" applyAlignment="1" applyProtection="1">
      <alignment horizontal="center" vertical="center"/>
      <protection locked="0"/>
    </xf>
    <xf numFmtId="178" fontId="7" fillId="0" borderId="2" xfId="0" applyNumberFormat="1" applyFont="1" applyBorder="1" applyAlignment="1">
      <alignment horizontal="center" vertical="center"/>
    </xf>
    <xf numFmtId="178" fontId="7" fillId="0" borderId="4" xfId="0" applyNumberFormat="1" applyFont="1" applyBorder="1" applyAlignment="1">
      <alignment horizontal="center" vertical="center"/>
    </xf>
    <xf numFmtId="0" fontId="108" fillId="0" borderId="37" xfId="0" applyFont="1" applyBorder="1" applyAlignment="1" applyProtection="1">
      <alignment horizontal="center" vertical="center"/>
      <protection locked="0"/>
    </xf>
    <xf numFmtId="0" fontId="108" fillId="0" borderId="33" xfId="0" applyFont="1" applyBorder="1" applyAlignment="1" applyProtection="1">
      <alignment horizontal="center" vertical="center"/>
      <protection locked="0"/>
    </xf>
    <xf numFmtId="0" fontId="108" fillId="0" borderId="34" xfId="0" applyFont="1" applyBorder="1" applyAlignment="1" applyProtection="1">
      <alignment horizontal="center" vertical="center"/>
      <protection locked="0"/>
    </xf>
    <xf numFmtId="0" fontId="53" fillId="0" borderId="7" xfId="6" applyFont="1" applyBorder="1" applyAlignment="1" applyProtection="1">
      <alignment horizontal="center" vertical="center" wrapText="1" shrinkToFit="1"/>
      <protection locked="0"/>
    </xf>
    <xf numFmtId="0" fontId="53" fillId="0" borderId="12" xfId="6" applyFont="1" applyBorder="1" applyAlignment="1" applyProtection="1">
      <alignment horizontal="center" vertical="center" shrinkToFit="1"/>
      <protection locked="0"/>
    </xf>
    <xf numFmtId="0" fontId="53" fillId="0" borderId="8" xfId="6" applyFont="1" applyBorder="1" applyAlignment="1" applyProtection="1">
      <alignment horizontal="center" vertical="center" shrinkToFit="1"/>
      <protection locked="0"/>
    </xf>
    <xf numFmtId="0" fontId="49" fillId="0" borderId="37" xfId="6" applyFont="1" applyBorder="1" applyAlignment="1" applyProtection="1">
      <alignment horizontal="center" vertical="center" textRotation="255"/>
      <protection locked="0"/>
    </xf>
    <xf numFmtId="0" fontId="49" fillId="0" borderId="1" xfId="6" applyFont="1" applyBorder="1" applyAlignment="1" applyProtection="1">
      <alignment horizontal="center" vertical="center" textRotation="255"/>
      <protection locked="0"/>
    </xf>
    <xf numFmtId="0" fontId="49" fillId="0" borderId="15" xfId="6" applyFont="1" applyBorder="1" applyAlignment="1" applyProtection="1">
      <alignment horizontal="center" vertical="center" textRotation="255"/>
      <protection locked="0"/>
    </xf>
    <xf numFmtId="0" fontId="49" fillId="0" borderId="31" xfId="6" applyFont="1" applyBorder="1" applyAlignment="1" applyProtection="1">
      <alignment horizontal="center" vertical="center"/>
      <protection locked="0"/>
    </xf>
    <xf numFmtId="0" fontId="49" fillId="0" borderId="59" xfId="6" applyFont="1" applyBorder="1" applyAlignment="1" applyProtection="1">
      <alignment horizontal="center" vertical="center"/>
      <protection locked="0"/>
    </xf>
    <xf numFmtId="0" fontId="49" fillId="0" borderId="32" xfId="6" applyFont="1" applyBorder="1" applyAlignment="1" applyProtection="1">
      <alignment horizontal="center" vertical="center"/>
      <protection locked="0"/>
    </xf>
    <xf numFmtId="0" fontId="54" fillId="13" borderId="31" xfId="6" applyFont="1" applyFill="1" applyBorder="1" applyAlignment="1" applyProtection="1">
      <alignment horizontal="center" vertical="center"/>
      <protection locked="0"/>
    </xf>
    <xf numFmtId="0" fontId="54" fillId="13" borderId="59" xfId="6" applyFont="1" applyFill="1" applyBorder="1" applyAlignment="1" applyProtection="1">
      <alignment horizontal="center" vertical="center"/>
      <protection locked="0"/>
    </xf>
    <xf numFmtId="0" fontId="54" fillId="13" borderId="60" xfId="6" applyFont="1" applyFill="1" applyBorder="1" applyAlignment="1" applyProtection="1">
      <alignment horizontal="center" vertical="center"/>
      <protection locked="0"/>
    </xf>
    <xf numFmtId="0" fontId="54" fillId="6" borderId="58" xfId="6" applyFont="1" applyFill="1" applyBorder="1" applyAlignment="1" applyProtection="1">
      <alignment horizontal="center" vertical="center" textRotation="255"/>
      <protection locked="0"/>
    </xf>
    <xf numFmtId="0" fontId="54" fillId="6" borderId="40" xfId="6" applyFont="1" applyFill="1" applyBorder="1" applyAlignment="1" applyProtection="1">
      <alignment horizontal="center" vertical="center" textRotation="255"/>
      <protection locked="0"/>
    </xf>
    <xf numFmtId="0" fontId="54" fillId="6" borderId="35" xfId="6" applyFont="1" applyFill="1" applyBorder="1" applyAlignment="1" applyProtection="1">
      <alignment horizontal="center" vertical="center" textRotation="255"/>
      <protection locked="0"/>
    </xf>
    <xf numFmtId="41" fontId="98" fillId="16" borderId="7" xfId="0" applyNumberFormat="1" applyFont="1" applyFill="1" applyBorder="1" applyAlignment="1">
      <alignment horizontal="center" vertical="center"/>
    </xf>
    <xf numFmtId="41" fontId="98" fillId="16" borderId="8" xfId="0" applyNumberFormat="1" applyFont="1" applyFill="1" applyBorder="1" applyAlignment="1">
      <alignment horizontal="center" vertical="center"/>
    </xf>
    <xf numFmtId="0" fontId="94" fillId="16" borderId="71" xfId="0" applyFont="1" applyFill="1" applyBorder="1" applyAlignment="1">
      <alignment vertical="center"/>
    </xf>
    <xf numFmtId="0" fontId="94" fillId="16" borderId="70" xfId="0" applyFont="1" applyFill="1" applyBorder="1" applyAlignment="1">
      <alignment vertical="center"/>
    </xf>
    <xf numFmtId="0" fontId="98" fillId="16" borderId="7" xfId="0" applyFont="1" applyFill="1" applyBorder="1" applyAlignment="1">
      <alignment horizontal="center" vertical="center"/>
    </xf>
    <xf numFmtId="0" fontId="98" fillId="16" borderId="8" xfId="0" applyFont="1" applyFill="1" applyBorder="1" applyAlignment="1">
      <alignment horizontal="center" vertical="center"/>
    </xf>
    <xf numFmtId="0" fontId="107" fillId="0" borderId="73" xfId="0" applyFont="1" applyBorder="1" applyAlignment="1" applyProtection="1">
      <alignment horizontal="center" vertical="center"/>
      <protection locked="0"/>
    </xf>
    <xf numFmtId="0" fontId="107" fillId="0" borderId="74" xfId="0" applyFont="1" applyBorder="1" applyAlignment="1" applyProtection="1">
      <alignment horizontal="center" vertical="center"/>
      <protection locked="0"/>
    </xf>
    <xf numFmtId="0" fontId="107" fillId="0" borderId="75" xfId="0" applyFont="1" applyBorder="1" applyAlignment="1" applyProtection="1">
      <alignment horizontal="center" vertical="center"/>
      <protection locked="0"/>
    </xf>
    <xf numFmtId="178" fontId="107" fillId="0" borderId="76" xfId="0" applyNumberFormat="1" applyFont="1" applyBorder="1" applyAlignment="1">
      <alignment horizontal="center" vertical="center"/>
    </xf>
    <xf numFmtId="178" fontId="107" fillId="0" borderId="77" xfId="0" applyNumberFormat="1" applyFont="1" applyBorder="1" applyAlignment="1">
      <alignment horizontal="center" vertical="center"/>
    </xf>
    <xf numFmtId="180" fontId="7" fillId="16" borderId="4" xfId="9" applyNumberFormat="1" applyFont="1" applyFill="1" applyBorder="1" applyAlignment="1" applyProtection="1">
      <alignment horizontal="center" vertical="center"/>
    </xf>
    <xf numFmtId="180" fontId="7" fillId="16" borderId="10" xfId="9" applyNumberFormat="1" applyFont="1" applyFill="1" applyBorder="1" applyAlignment="1" applyProtection="1">
      <alignment horizontal="center" vertical="center"/>
    </xf>
    <xf numFmtId="178" fontId="94" fillId="16" borderId="4" xfId="0" applyNumberFormat="1" applyFont="1" applyFill="1" applyBorder="1" applyAlignment="1">
      <alignment horizontal="center" vertical="center"/>
    </xf>
    <xf numFmtId="0" fontId="94" fillId="16" borderId="10" xfId="0" applyFont="1" applyFill="1" applyBorder="1" applyAlignment="1">
      <alignment horizontal="center" vertical="center"/>
    </xf>
    <xf numFmtId="0" fontId="101" fillId="16" borderId="33" xfId="0" applyFont="1" applyFill="1" applyBorder="1" applyAlignment="1">
      <alignment horizontal="center" vertical="center" wrapText="1"/>
    </xf>
    <xf numFmtId="0" fontId="101" fillId="16" borderId="2" xfId="0" applyFont="1" applyFill="1" applyBorder="1" applyAlignment="1">
      <alignment horizontal="center" vertical="center" wrapText="1"/>
    </xf>
    <xf numFmtId="0" fontId="100" fillId="16" borderId="7" xfId="0" applyFont="1" applyFill="1" applyBorder="1" applyAlignment="1">
      <alignment horizontal="center" vertical="center" wrapText="1"/>
    </xf>
    <xf numFmtId="0" fontId="100" fillId="16" borderId="8" xfId="0" applyFont="1" applyFill="1" applyBorder="1" applyAlignment="1">
      <alignment horizontal="center" vertical="center" wrapText="1"/>
    </xf>
    <xf numFmtId="180" fontId="7" fillId="16" borderId="6" xfId="9" applyNumberFormat="1" applyFont="1" applyFill="1" applyBorder="1" applyAlignment="1" applyProtection="1">
      <alignment horizontal="center" vertical="center"/>
    </xf>
    <xf numFmtId="180" fontId="7" fillId="16" borderId="84" xfId="9" applyNumberFormat="1" applyFont="1" applyFill="1" applyBorder="1" applyAlignment="1" applyProtection="1">
      <alignment horizontal="center" vertical="center"/>
    </xf>
    <xf numFmtId="49" fontId="99" fillId="16" borderId="33" xfId="0" applyNumberFormat="1" applyFont="1" applyFill="1" applyBorder="1" applyAlignment="1">
      <alignment horizontal="center" vertical="center" wrapText="1"/>
    </xf>
    <xf numFmtId="49" fontId="99" fillId="16" borderId="2" xfId="0" applyNumberFormat="1" applyFont="1" applyFill="1" applyBorder="1" applyAlignment="1">
      <alignment horizontal="center" vertical="center" wrapText="1"/>
    </xf>
    <xf numFmtId="0" fontId="99" fillId="16" borderId="64" xfId="0" applyFont="1" applyFill="1" applyBorder="1" applyAlignment="1">
      <alignment horizontal="center" vertical="center" wrapText="1"/>
    </xf>
    <xf numFmtId="0" fontId="99" fillId="16" borderId="84" xfId="0" applyFont="1" applyFill="1" applyBorder="1" applyAlignment="1">
      <alignment horizontal="center" vertical="center" wrapText="1"/>
    </xf>
    <xf numFmtId="0" fontId="99" fillId="16" borderId="33" xfId="0" applyFont="1" applyFill="1" applyBorder="1" applyAlignment="1">
      <alignment horizontal="center" vertical="center" wrapText="1"/>
    </xf>
    <xf numFmtId="0" fontId="99" fillId="16" borderId="2" xfId="0" applyFont="1" applyFill="1" applyBorder="1" applyAlignment="1">
      <alignment horizontal="center" vertical="center" wrapText="1"/>
    </xf>
    <xf numFmtId="0" fontId="94" fillId="16" borderId="31" xfId="0" applyFont="1" applyFill="1" applyBorder="1" applyAlignment="1">
      <alignment horizontal="center" vertical="center" wrapText="1"/>
    </xf>
    <xf numFmtId="0" fontId="94" fillId="16" borderId="32" xfId="0" applyFont="1" applyFill="1" applyBorder="1" applyAlignment="1">
      <alignment horizontal="center" vertical="center" wrapText="1"/>
    </xf>
    <xf numFmtId="0" fontId="94" fillId="16" borderId="31" xfId="0" applyFont="1" applyFill="1" applyBorder="1" applyAlignment="1">
      <alignment horizontal="center" vertical="center"/>
    </xf>
    <xf numFmtId="0" fontId="94" fillId="16" borderId="32" xfId="0" applyFont="1" applyFill="1" applyBorder="1" applyAlignment="1">
      <alignment horizontal="center" vertical="center"/>
    </xf>
    <xf numFmtId="0" fontId="94" fillId="16" borderId="71" xfId="0" applyFont="1" applyFill="1" applyBorder="1" applyAlignment="1">
      <alignment horizontal="center" vertical="center"/>
    </xf>
    <xf numFmtId="0" fontId="94" fillId="16" borderId="70" xfId="0" applyFont="1" applyFill="1" applyBorder="1" applyAlignment="1">
      <alignment horizontal="center" vertical="center"/>
    </xf>
    <xf numFmtId="41" fontId="98" fillId="17" borderId="88" xfId="0" applyNumberFormat="1" applyFont="1" applyFill="1" applyBorder="1" applyAlignment="1">
      <alignment horizontal="center" vertical="center"/>
    </xf>
    <xf numFmtId="41" fontId="98" fillId="17" borderId="12" xfId="0" applyNumberFormat="1" applyFont="1" applyFill="1" applyBorder="1" applyAlignment="1">
      <alignment horizontal="center" vertical="center"/>
    </xf>
    <xf numFmtId="0" fontId="109" fillId="8" borderId="7" xfId="0" applyFont="1" applyFill="1" applyBorder="1" applyAlignment="1" applyProtection="1">
      <alignment horizontal="center" vertical="center" shrinkToFit="1"/>
      <protection locked="0"/>
    </xf>
    <xf numFmtId="0" fontId="109" fillId="8" borderId="13" xfId="0" applyFont="1" applyFill="1" applyBorder="1" applyAlignment="1" applyProtection="1">
      <alignment horizontal="center" vertical="center" shrinkToFit="1"/>
      <protection locked="0"/>
    </xf>
    <xf numFmtId="0" fontId="109" fillId="8" borderId="7" xfId="0" applyFont="1" applyFill="1" applyBorder="1" applyAlignment="1" applyProtection="1">
      <alignment horizontal="center" vertical="center"/>
      <protection locked="0"/>
    </xf>
    <xf numFmtId="0" fontId="109" fillId="8" borderId="12" xfId="0" applyFont="1" applyFill="1" applyBorder="1" applyAlignment="1" applyProtection="1">
      <alignment horizontal="center" vertical="center"/>
      <protection locked="0"/>
    </xf>
    <xf numFmtId="0" fontId="94" fillId="0" borderId="87" xfId="0" applyFont="1" applyBorder="1" applyAlignment="1" applyProtection="1">
      <alignment horizontal="center" vertical="center"/>
      <protection locked="0"/>
    </xf>
    <xf numFmtId="0" fontId="94" fillId="0" borderId="14" xfId="0" applyFont="1" applyBorder="1" applyAlignment="1" applyProtection="1">
      <alignment horizontal="center" vertical="center"/>
      <protection locked="0"/>
    </xf>
    <xf numFmtId="0" fontId="109" fillId="8" borderId="88" xfId="0" applyFont="1" applyFill="1" applyBorder="1" applyAlignment="1" applyProtection="1">
      <alignment horizontal="center" vertical="center"/>
      <protection locked="0"/>
    </xf>
    <xf numFmtId="0" fontId="109" fillId="8" borderId="8" xfId="0" applyFont="1" applyFill="1" applyBorder="1" applyAlignment="1" applyProtection="1">
      <alignment horizontal="center" vertical="center"/>
      <protection locked="0"/>
    </xf>
    <xf numFmtId="0" fontId="94" fillId="16" borderId="82" xfId="0" applyFont="1" applyFill="1" applyBorder="1" applyAlignment="1">
      <alignment horizontal="left" vertical="center" wrapText="1"/>
    </xf>
    <xf numFmtId="0" fontId="94" fillId="16" borderId="83" xfId="0" applyFont="1" applyFill="1" applyBorder="1" applyAlignment="1">
      <alignment horizontal="left" vertical="center"/>
    </xf>
    <xf numFmtId="0" fontId="94" fillId="16" borderId="21" xfId="0" applyFont="1" applyFill="1" applyBorder="1" applyAlignment="1">
      <alignment horizontal="center" vertical="center"/>
    </xf>
    <xf numFmtId="0" fontId="94" fillId="16" borderId="72" xfId="0" applyFont="1" applyFill="1" applyBorder="1" applyAlignment="1">
      <alignment horizontal="center" vertical="center"/>
    </xf>
    <xf numFmtId="41" fontId="109" fillId="17" borderId="12" xfId="0" applyNumberFormat="1" applyFont="1" applyFill="1" applyBorder="1" applyAlignment="1">
      <alignment horizontal="center" vertical="center"/>
    </xf>
    <xf numFmtId="41" fontId="109" fillId="17" borderId="8" xfId="0" applyNumberFormat="1" applyFont="1" applyFill="1" applyBorder="1" applyAlignment="1">
      <alignment horizontal="center" vertical="center"/>
    </xf>
    <xf numFmtId="0" fontId="94" fillId="0" borderId="20" xfId="0" applyFont="1" applyBorder="1" applyAlignment="1" applyProtection="1">
      <alignment horizontal="center" vertical="center"/>
      <protection locked="0"/>
    </xf>
    <xf numFmtId="0" fontId="94" fillId="0" borderId="45" xfId="0" applyFont="1" applyBorder="1" applyAlignment="1" applyProtection="1">
      <alignment horizontal="center" vertical="center"/>
      <protection locked="0"/>
    </xf>
    <xf numFmtId="41" fontId="98" fillId="17" borderId="8" xfId="0" applyNumberFormat="1" applyFont="1" applyFill="1" applyBorder="1" applyAlignment="1">
      <alignment horizontal="center" vertical="center"/>
    </xf>
    <xf numFmtId="0" fontId="96" fillId="0" borderId="20" xfId="0" applyFont="1" applyBorder="1" applyAlignment="1" applyProtection="1">
      <alignment horizontal="center" vertical="center"/>
      <protection locked="0"/>
    </xf>
    <xf numFmtId="0" fontId="96" fillId="0" borderId="45" xfId="0" applyFont="1" applyBorder="1" applyAlignment="1" applyProtection="1">
      <alignment horizontal="center" vertical="center"/>
      <protection locked="0"/>
    </xf>
    <xf numFmtId="0" fontId="96" fillId="6" borderId="79" xfId="0" applyFont="1" applyFill="1" applyBorder="1" applyAlignment="1" applyProtection="1">
      <alignment horizontal="center" vertical="center"/>
      <protection locked="0"/>
    </xf>
    <xf numFmtId="0" fontId="96" fillId="6" borderId="80" xfId="0" applyFont="1" applyFill="1" applyBorder="1" applyAlignment="1" applyProtection="1">
      <alignment horizontal="center" vertical="center"/>
      <protection locked="0"/>
    </xf>
    <xf numFmtId="178" fontId="94" fillId="0" borderId="71" xfId="0" applyNumberFormat="1" applyFont="1" applyBorder="1" applyAlignment="1">
      <alignment horizontal="center" vertical="center"/>
    </xf>
    <xf numFmtId="178" fontId="94" fillId="0" borderId="70" xfId="0" applyNumberFormat="1" applyFont="1" applyBorder="1" applyAlignment="1">
      <alignment horizontal="center" vertical="center"/>
    </xf>
    <xf numFmtId="41" fontId="98" fillId="17" borderId="7" xfId="0" applyNumberFormat="1" applyFont="1" applyFill="1" applyBorder="1" applyAlignment="1">
      <alignment horizontal="center" vertical="center"/>
    </xf>
    <xf numFmtId="41" fontId="98" fillId="17" borderId="13" xfId="0" applyNumberFormat="1" applyFont="1" applyFill="1" applyBorder="1" applyAlignment="1">
      <alignment horizontal="center" vertical="center"/>
    </xf>
    <xf numFmtId="41" fontId="109" fillId="17" borderId="7" xfId="0" applyNumberFormat="1" applyFont="1" applyFill="1" applyBorder="1" applyAlignment="1">
      <alignment horizontal="center" vertical="center"/>
    </xf>
    <xf numFmtId="41" fontId="109" fillId="17" borderId="13" xfId="0" applyNumberFormat="1" applyFont="1" applyFill="1" applyBorder="1" applyAlignment="1">
      <alignment horizontal="center" vertical="center"/>
    </xf>
    <xf numFmtId="0" fontId="94" fillId="0" borderId="7" xfId="0" applyFont="1" applyBorder="1" applyAlignment="1" applyProtection="1">
      <alignment horizontal="center" vertical="center" wrapText="1"/>
      <protection locked="0"/>
    </xf>
    <xf numFmtId="0" fontId="94" fillId="0" borderId="8" xfId="0" applyFont="1" applyBorder="1" applyAlignment="1" applyProtection="1">
      <alignment horizontal="center" vertical="center" wrapText="1"/>
      <protection locked="0"/>
    </xf>
    <xf numFmtId="0" fontId="94" fillId="0" borderId="13" xfId="0" applyFont="1" applyBorder="1" applyAlignment="1" applyProtection="1">
      <alignment horizontal="center" vertical="center"/>
      <protection locked="0"/>
    </xf>
    <xf numFmtId="0" fontId="94" fillId="0" borderId="85" xfId="0" applyFont="1" applyBorder="1" applyAlignment="1" applyProtection="1">
      <alignment horizontal="left" vertical="center" wrapText="1"/>
      <protection locked="0"/>
    </xf>
    <xf numFmtId="0" fontId="94" fillId="0" borderId="86" xfId="0" applyFont="1" applyBorder="1" applyAlignment="1" applyProtection="1">
      <alignment horizontal="left" vertical="center"/>
      <protection locked="0"/>
    </xf>
    <xf numFmtId="41" fontId="98" fillId="17" borderId="69" xfId="0" applyNumberFormat="1" applyFont="1" applyFill="1" applyBorder="1" applyAlignment="1">
      <alignment horizontal="center" vertical="center"/>
    </xf>
    <xf numFmtId="41" fontId="98" fillId="17" borderId="17" xfId="0" applyNumberFormat="1" applyFont="1" applyFill="1" applyBorder="1" applyAlignment="1">
      <alignment horizontal="center" vertical="center"/>
    </xf>
    <xf numFmtId="0" fontId="66" fillId="12" borderId="20" xfId="2" applyFont="1" applyFill="1" applyBorder="1" applyAlignment="1">
      <alignment horizontal="center" vertical="center" wrapText="1"/>
    </xf>
    <xf numFmtId="0" fontId="66" fillId="12" borderId="25" xfId="2" applyFont="1" applyFill="1" applyBorder="1" applyAlignment="1">
      <alignment horizontal="center" vertical="center" wrapText="1"/>
    </xf>
    <xf numFmtId="0" fontId="66" fillId="12" borderId="14" xfId="2" applyFont="1" applyFill="1" applyBorder="1" applyAlignment="1">
      <alignment horizontal="center" vertical="center" wrapText="1"/>
    </xf>
    <xf numFmtId="0" fontId="66" fillId="12" borderId="45" xfId="2" applyFont="1" applyFill="1" applyBorder="1" applyAlignment="1">
      <alignment horizontal="center" vertical="center" wrapText="1"/>
    </xf>
    <xf numFmtId="0" fontId="66" fillId="12" borderId="9" xfId="2" applyFont="1" applyFill="1" applyBorder="1" applyAlignment="1">
      <alignment horizontal="center" vertical="center" wrapText="1"/>
    </xf>
    <xf numFmtId="0" fontId="66" fillId="12" borderId="24" xfId="2" applyFont="1" applyFill="1" applyBorder="1" applyAlignment="1">
      <alignment horizontal="center" vertical="center" wrapText="1"/>
    </xf>
    <xf numFmtId="0" fontId="25" fillId="12" borderId="7" xfId="2" applyFont="1" applyFill="1" applyBorder="1" applyAlignment="1">
      <alignment horizontal="center" vertical="center" wrapText="1"/>
    </xf>
    <xf numFmtId="0" fontId="25" fillId="12" borderId="8" xfId="2" applyFont="1" applyFill="1" applyBorder="1" applyAlignment="1">
      <alignment horizontal="center" vertical="center" wrapText="1"/>
    </xf>
    <xf numFmtId="0" fontId="59" fillId="0" borderId="0" xfId="2" applyFont="1" applyAlignment="1" applyProtection="1">
      <alignment horizontal="center" vertical="center"/>
      <protection locked="0"/>
    </xf>
    <xf numFmtId="0" fontId="60" fillId="0" borderId="9" xfId="2" applyFont="1" applyBorder="1" applyAlignment="1" applyProtection="1">
      <alignment horizontal="center" wrapText="1"/>
      <protection locked="0"/>
    </xf>
    <xf numFmtId="0" fontId="25" fillId="12" borderId="2" xfId="2" applyFont="1" applyFill="1" applyBorder="1" applyAlignment="1" applyProtection="1">
      <alignment horizontal="center" vertical="center" wrapText="1"/>
      <protection locked="0"/>
    </xf>
    <xf numFmtId="0" fontId="25" fillId="12" borderId="4" xfId="2" applyFont="1" applyFill="1" applyBorder="1" applyAlignment="1" applyProtection="1">
      <alignment horizontal="center" vertical="center" wrapText="1"/>
      <protection locked="0"/>
    </xf>
    <xf numFmtId="0" fontId="63" fillId="12" borderId="4" xfId="2" applyFont="1" applyFill="1" applyBorder="1" applyAlignment="1" applyProtection="1">
      <alignment horizontal="center" vertical="center" wrapText="1"/>
      <protection locked="0"/>
    </xf>
    <xf numFmtId="0" fontId="63" fillId="12" borderId="38" xfId="2" applyFont="1" applyFill="1" applyBorder="1" applyAlignment="1" applyProtection="1">
      <alignment horizontal="center" vertical="center" wrapText="1"/>
      <protection locked="0"/>
    </xf>
    <xf numFmtId="0" fontId="63" fillId="12" borderId="7" xfId="2" applyFont="1" applyFill="1" applyBorder="1" applyAlignment="1" applyProtection="1">
      <alignment horizontal="center" vertical="center" wrapText="1"/>
      <protection locked="0"/>
    </xf>
    <xf numFmtId="0" fontId="63" fillId="12" borderId="8" xfId="2" applyFont="1" applyFill="1" applyBorder="1" applyAlignment="1" applyProtection="1">
      <alignment horizontal="center" vertical="center" wrapText="1"/>
      <protection locked="0"/>
    </xf>
    <xf numFmtId="0" fontId="22" fillId="0" borderId="0" xfId="8" applyFont="1" applyAlignment="1">
      <alignment horizontal="center" vertical="center"/>
    </xf>
    <xf numFmtId="0" fontId="57" fillId="0" borderId="2" xfId="1" applyFont="1" applyBorder="1" applyAlignment="1">
      <alignment horizontal="center" vertical="center" wrapText="1"/>
    </xf>
    <xf numFmtId="0" fontId="57" fillId="0" borderId="4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57" fillId="0" borderId="39" xfId="1" applyFont="1" applyBorder="1" applyAlignment="1">
      <alignment horizontal="center" vertical="center" wrapText="1"/>
    </xf>
    <xf numFmtId="0" fontId="21" fillId="0" borderId="39" xfId="1" applyFont="1" applyBorder="1" applyAlignment="1">
      <alignment horizontal="center" vertical="center" wrapText="1"/>
    </xf>
    <xf numFmtId="0" fontId="21" fillId="0" borderId="26" xfId="1" applyFont="1" applyBorder="1" applyAlignment="1">
      <alignment horizontal="center" vertical="center" wrapText="1"/>
    </xf>
    <xf numFmtId="0" fontId="57" fillId="0" borderId="28" xfId="1" applyFont="1" applyBorder="1" applyAlignment="1">
      <alignment horizontal="center" vertical="center" wrapText="1"/>
    </xf>
    <xf numFmtId="176" fontId="38" fillId="0" borderId="2" xfId="0" quotePrefix="1" applyNumberFormat="1" applyFont="1" applyBorder="1" applyAlignment="1">
      <alignment horizontal="right" vertical="center"/>
    </xf>
    <xf numFmtId="0" fontId="16" fillId="0" borderId="2" xfId="0" applyFont="1" applyBorder="1" applyAlignment="1">
      <alignment horizontal="right"/>
    </xf>
    <xf numFmtId="177" fontId="16" fillId="8" borderId="4" xfId="0" applyNumberFormat="1" applyFont="1" applyFill="1" applyBorder="1" applyAlignment="1">
      <alignment horizontal="center" vertical="center" wrapText="1"/>
    </xf>
    <xf numFmtId="177" fontId="16" fillId="8" borderId="10" xfId="0" applyNumberFormat="1" applyFont="1" applyFill="1" applyBorder="1" applyAlignment="1">
      <alignment horizontal="center" vertical="center" wrapText="1"/>
    </xf>
    <xf numFmtId="176" fontId="33" fillId="0" borderId="2" xfId="0" quotePrefix="1" applyNumberFormat="1" applyFont="1" applyBorder="1" applyAlignment="1">
      <alignment horizontal="right" vertical="center"/>
    </xf>
    <xf numFmtId="176" fontId="35" fillId="0" borderId="2" xfId="0" quotePrefix="1" applyNumberFormat="1" applyFont="1" applyBorder="1" applyAlignment="1">
      <alignment horizontal="right" vertical="center"/>
    </xf>
    <xf numFmtId="176" fontId="0" fillId="0" borderId="45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75" fillId="0" borderId="2" xfId="0" applyNumberFormat="1" applyFont="1" applyBorder="1" applyAlignment="1">
      <alignment horizontal="center" vertical="center" wrapText="1"/>
    </xf>
    <xf numFmtId="0" fontId="82" fillId="0" borderId="25" xfId="0" applyFont="1" applyBorder="1" applyAlignment="1">
      <alignment horizontal="center" vertical="center" wrapText="1"/>
    </xf>
    <xf numFmtId="0" fontId="82" fillId="0" borderId="14" xfId="0" applyFont="1" applyBorder="1" applyAlignment="1">
      <alignment horizontal="center" vertical="center" wrapText="1"/>
    </xf>
    <xf numFmtId="0" fontId="82" fillId="0" borderId="9" xfId="0" applyFont="1" applyBorder="1" applyAlignment="1">
      <alignment horizontal="center" vertical="center" wrapText="1"/>
    </xf>
    <xf numFmtId="0" fontId="82" fillId="0" borderId="2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6" fontId="16" fillId="0" borderId="2" xfId="0" quotePrefix="1" applyNumberFormat="1" applyFont="1" applyBorder="1" applyAlignment="1">
      <alignment horizontal="right" vertical="center"/>
    </xf>
    <xf numFmtId="177" fontId="16" fillId="14" borderId="4" xfId="0" applyNumberFormat="1" applyFont="1" applyFill="1" applyBorder="1" applyAlignment="1">
      <alignment horizontal="center" vertical="center" wrapText="1"/>
    </xf>
    <xf numFmtId="177" fontId="16" fillId="14" borderId="10" xfId="0" applyNumberFormat="1" applyFont="1" applyFill="1" applyBorder="1" applyAlignment="1">
      <alignment horizontal="center" vertical="center" wrapText="1"/>
    </xf>
    <xf numFmtId="177" fontId="41" fillId="0" borderId="4" xfId="0" applyNumberFormat="1" applyFont="1" applyBorder="1" applyAlignment="1">
      <alignment horizontal="center" vertical="center" wrapText="1"/>
    </xf>
    <xf numFmtId="177" fontId="41" fillId="0" borderId="10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0" fillId="0" borderId="40" xfId="0" applyFont="1" applyBorder="1" applyAlignment="1">
      <alignment horizontal="center" wrapText="1"/>
    </xf>
    <xf numFmtId="0" fontId="40" fillId="0" borderId="35" xfId="0" applyFont="1" applyBorder="1" applyAlignment="1">
      <alignment horizontal="center" wrapText="1"/>
    </xf>
    <xf numFmtId="176" fontId="72" fillId="0" borderId="0" xfId="0" applyNumberFormat="1" applyFont="1" applyAlignment="1" applyProtection="1">
      <alignment horizontal="center" vertical="center" wrapText="1"/>
      <protection locked="0"/>
    </xf>
    <xf numFmtId="176" fontId="72" fillId="0" borderId="0" xfId="0" applyNumberFormat="1" applyFont="1" applyAlignment="1" applyProtection="1">
      <alignment horizontal="center" vertical="center"/>
      <protection locked="0"/>
    </xf>
    <xf numFmtId="0" fontId="0" fillId="7" borderId="58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0" fillId="7" borderId="22" xfId="0" applyFill="1" applyBorder="1" applyAlignment="1">
      <alignment horizontal="center" vertical="center" wrapText="1"/>
    </xf>
    <xf numFmtId="176" fontId="0" fillId="0" borderId="11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45" fillId="3" borderId="63" xfId="0" applyFont="1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92" fillId="0" borderId="66" xfId="0" applyFont="1" applyBorder="1" applyAlignment="1">
      <alignment horizontal="center" vertical="top" wrapText="1"/>
    </xf>
    <xf numFmtId="0" fontId="0" fillId="0" borderId="67" xfId="0" applyBorder="1" applyAlignment="1">
      <alignment horizontal="center" vertical="top" wrapText="1"/>
    </xf>
    <xf numFmtId="0" fontId="83" fillId="0" borderId="0" xfId="0" applyFont="1" applyAlignment="1">
      <alignment horizontal="center" vertical="top" wrapText="1"/>
    </xf>
    <xf numFmtId="0" fontId="83" fillId="0" borderId="23" xfId="0" applyFont="1" applyBorder="1" applyAlignment="1">
      <alignment horizontal="center" vertical="top" wrapText="1"/>
    </xf>
  </cellXfs>
  <cellStyles count="10">
    <cellStyle name="一般" xfId="0" builtinId="0"/>
    <cellStyle name="一般 2" xfId="1"/>
    <cellStyle name="一般 3" xfId="2"/>
    <cellStyle name="一般 4" xfId="5"/>
    <cellStyle name="一般 4 2" xfId="7"/>
    <cellStyle name="一般 4 3" xfId="8"/>
    <cellStyle name="一般 5" xfId="6"/>
    <cellStyle name="千分位 2" xfId="4"/>
    <cellStyle name="千分位 3" xfId="9"/>
    <cellStyle name="百分比 2" xfId="3"/>
  </cellStyles>
  <dxfs count="0"/>
  <tableStyles count="0" defaultTableStyle="TableStyleMedium9" defaultPivotStyle="PivotStyleLight16"/>
  <colors>
    <mruColors>
      <color rgb="FF0000FF"/>
      <color rgb="FFF7E6E5"/>
      <color rgb="FFF3DEDD"/>
      <color rgb="FFFFFFCC"/>
      <color rgb="FFF9E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55"/>
  <sheetViews>
    <sheetView tabSelected="1" topLeftCell="A6" zoomScale="80" zoomScaleNormal="80" workbookViewId="0">
      <selection activeCell="L31" sqref="L31"/>
    </sheetView>
  </sheetViews>
  <sheetFormatPr defaultRowHeight="14.25" x14ac:dyDescent="0.25"/>
  <cols>
    <col min="1" max="1" width="9.1640625" style="542" customWidth="1"/>
    <col min="2" max="11" width="7.6640625" style="542" customWidth="1"/>
    <col min="12" max="13" width="9.33203125" style="542" customWidth="1"/>
    <col min="14" max="16" width="10.83203125" style="542" customWidth="1"/>
    <col min="17" max="17" width="16.1640625" style="542" customWidth="1"/>
    <col min="18" max="18" width="15.6640625" style="542" customWidth="1"/>
    <col min="19" max="19" width="16.33203125" style="542" customWidth="1"/>
    <col min="20" max="20" width="13.83203125" style="542" customWidth="1"/>
    <col min="21" max="25" width="9.1640625" customWidth="1"/>
  </cols>
  <sheetData>
    <row r="1" spans="1:25" ht="30" customHeight="1" x14ac:dyDescent="0.25">
      <c r="A1" s="625" t="s">
        <v>297</v>
      </c>
      <c r="B1" s="625"/>
      <c r="C1" s="625"/>
      <c r="D1" s="625"/>
      <c r="E1" s="625"/>
      <c r="F1" s="625"/>
      <c r="G1" s="625"/>
      <c r="H1" s="625"/>
      <c r="I1" s="625"/>
      <c r="M1" s="640" t="s">
        <v>295</v>
      </c>
      <c r="N1" s="640"/>
      <c r="O1" s="640"/>
      <c r="P1" s="640"/>
      <c r="Q1" s="640"/>
      <c r="R1" s="640"/>
      <c r="S1" s="640"/>
      <c r="T1" s="627"/>
      <c r="U1" s="627"/>
    </row>
    <row r="2" spans="1:25" ht="30" x14ac:dyDescent="0.25">
      <c r="A2" s="625" t="s">
        <v>296</v>
      </c>
      <c r="B2" s="625"/>
      <c r="C2" s="625"/>
      <c r="D2" s="625"/>
      <c r="E2" s="625"/>
      <c r="F2" s="625"/>
      <c r="G2" s="625"/>
      <c r="H2" s="625"/>
      <c r="I2" s="625"/>
      <c r="M2" s="640"/>
      <c r="N2" s="640"/>
      <c r="O2" s="640"/>
      <c r="P2" s="640"/>
      <c r="Q2" s="640"/>
      <c r="R2" s="640"/>
      <c r="S2" s="640"/>
      <c r="T2" s="627"/>
      <c r="U2" s="627"/>
    </row>
    <row r="3" spans="1:25" ht="14.25" customHeight="1" x14ac:dyDescent="0.25">
      <c r="A3" s="626"/>
      <c r="B3" s="626"/>
      <c r="C3" s="626"/>
      <c r="D3" s="626"/>
      <c r="E3" s="626"/>
      <c r="F3" s="626"/>
      <c r="G3" s="626"/>
      <c r="H3" s="626"/>
      <c r="I3" s="626"/>
      <c r="U3" s="542"/>
    </row>
    <row r="4" spans="1:25" ht="34.5" customHeight="1" thickBot="1" x14ac:dyDescent="0.3">
      <c r="A4" s="635" t="s">
        <v>287</v>
      </c>
      <c r="B4" s="635"/>
      <c r="C4" s="635"/>
      <c r="D4" s="635"/>
      <c r="E4" s="635"/>
      <c r="F4" s="635"/>
      <c r="G4" s="635"/>
      <c r="H4" s="635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586"/>
    </row>
    <row r="5" spans="1:25" ht="24.95" customHeight="1" x14ac:dyDescent="0.25">
      <c r="A5" s="671" t="s">
        <v>196</v>
      </c>
      <c r="B5" s="674" t="s">
        <v>122</v>
      </c>
      <c r="C5" s="675"/>
      <c r="D5" s="676"/>
      <c r="E5" s="677"/>
      <c r="F5" s="678"/>
      <c r="G5" s="678"/>
      <c r="H5" s="678"/>
      <c r="I5" s="678"/>
      <c r="J5" s="678"/>
      <c r="K5" s="679"/>
      <c r="L5" s="584"/>
      <c r="M5" s="680" t="s">
        <v>197</v>
      </c>
      <c r="N5" s="644" t="s">
        <v>123</v>
      </c>
      <c r="O5" s="645"/>
      <c r="P5" s="645"/>
      <c r="Q5" s="647" t="s">
        <v>124</v>
      </c>
      <c r="R5" s="648"/>
      <c r="S5" s="649"/>
      <c r="T5" s="106"/>
    </row>
    <row r="6" spans="1:25" ht="24.95" customHeight="1" x14ac:dyDescent="0.25">
      <c r="A6" s="672"/>
      <c r="B6" s="641" t="s">
        <v>125</v>
      </c>
      <c r="C6" s="642"/>
      <c r="D6" s="643"/>
      <c r="E6" s="146" t="s">
        <v>269</v>
      </c>
      <c r="F6" s="146" t="s">
        <v>270</v>
      </c>
      <c r="G6" s="146" t="s">
        <v>271</v>
      </c>
      <c r="H6" s="146" t="s">
        <v>272</v>
      </c>
      <c r="I6" s="146" t="s">
        <v>273</v>
      </c>
      <c r="J6" s="146" t="s">
        <v>274</v>
      </c>
      <c r="K6" s="147" t="s">
        <v>126</v>
      </c>
      <c r="L6" s="105"/>
      <c r="M6" s="681"/>
      <c r="N6" s="641" t="s">
        <v>156</v>
      </c>
      <c r="O6" s="642"/>
      <c r="P6" s="595"/>
      <c r="Q6" s="568" t="s">
        <v>127</v>
      </c>
      <c r="R6" s="576" t="s">
        <v>128</v>
      </c>
      <c r="S6" s="147" t="s">
        <v>126</v>
      </c>
      <c r="T6" s="577"/>
    </row>
    <row r="7" spans="1:25" ht="24.95" customHeight="1" thickBot="1" x14ac:dyDescent="0.3">
      <c r="A7" s="672"/>
      <c r="B7" s="641" t="s">
        <v>129</v>
      </c>
      <c r="C7" s="642"/>
      <c r="D7" s="643"/>
      <c r="E7" s="595"/>
      <c r="F7" s="595"/>
      <c r="G7" s="595"/>
      <c r="H7" s="595"/>
      <c r="I7" s="595"/>
      <c r="J7" s="595"/>
      <c r="K7" s="144">
        <f>SUM(E7:J7)</f>
        <v>0</v>
      </c>
      <c r="L7" s="105"/>
      <c r="M7" s="681"/>
      <c r="N7" s="641" t="s">
        <v>152</v>
      </c>
      <c r="O7" s="642"/>
      <c r="P7" s="643"/>
      <c r="Q7" s="145">
        <f>花東B表!F34</f>
        <v>0</v>
      </c>
      <c r="R7" s="226">
        <f>花東B表!G34</f>
        <v>0</v>
      </c>
      <c r="S7" s="144">
        <f>Q7+R7</f>
        <v>0</v>
      </c>
      <c r="T7" s="578"/>
    </row>
    <row r="8" spans="1:25" ht="25.5" customHeight="1" x14ac:dyDescent="0.25">
      <c r="A8" s="672"/>
      <c r="B8" s="668" t="s">
        <v>288</v>
      </c>
      <c r="C8" s="669"/>
      <c r="D8" s="670"/>
      <c r="E8" s="596"/>
      <c r="F8" s="596"/>
      <c r="G8" s="596"/>
      <c r="H8" s="596"/>
      <c r="I8" s="596"/>
      <c r="J8" s="596"/>
      <c r="K8" s="144">
        <f>SUM(E8:J8)</f>
        <v>0</v>
      </c>
      <c r="L8" s="105"/>
      <c r="M8" s="681"/>
      <c r="N8" s="146" t="s">
        <v>130</v>
      </c>
      <c r="O8" s="225" t="s">
        <v>131</v>
      </c>
      <c r="P8" s="146" t="s">
        <v>126</v>
      </c>
      <c r="Q8" s="587" t="s">
        <v>285</v>
      </c>
      <c r="R8" s="588" t="s">
        <v>286</v>
      </c>
      <c r="S8" s="147" t="s">
        <v>126</v>
      </c>
      <c r="T8" s="106"/>
    </row>
    <row r="9" spans="1:25" ht="24.95" customHeight="1" thickBot="1" x14ac:dyDescent="0.3">
      <c r="A9" s="673"/>
      <c r="B9" s="650" t="s">
        <v>132</v>
      </c>
      <c r="C9" s="651"/>
      <c r="D9" s="652"/>
      <c r="E9" s="142">
        <f>E7-E8</f>
        <v>0</v>
      </c>
      <c r="F9" s="142">
        <f t="shared" ref="F9:J9" si="0">F7-F8</f>
        <v>0</v>
      </c>
      <c r="G9" s="142">
        <f t="shared" si="0"/>
        <v>0</v>
      </c>
      <c r="H9" s="142">
        <f t="shared" si="0"/>
        <v>0</v>
      </c>
      <c r="I9" s="142">
        <f t="shared" si="0"/>
        <v>0</v>
      </c>
      <c r="J9" s="142">
        <f t="shared" si="0"/>
        <v>0</v>
      </c>
      <c r="K9" s="143">
        <f>SUM(E9:J9)</f>
        <v>0</v>
      </c>
      <c r="L9" s="105"/>
      <c r="M9" s="682"/>
      <c r="N9" s="597"/>
      <c r="O9" s="598"/>
      <c r="P9" s="142">
        <f>N9+O9</f>
        <v>0</v>
      </c>
      <c r="Q9" s="585">
        <f>花東B表!D34</f>
        <v>0</v>
      </c>
      <c r="R9" s="590">
        <f>花東B表!E34</f>
        <v>0</v>
      </c>
      <c r="S9" s="143">
        <f>Q9+R9</f>
        <v>0</v>
      </c>
      <c r="T9" s="578"/>
    </row>
    <row r="10" spans="1:25" ht="11.25" customHeight="1" thickBot="1" x14ac:dyDescent="0.3">
      <c r="B10" s="562"/>
      <c r="E10" s="570"/>
      <c r="F10" s="571"/>
      <c r="G10" s="571"/>
      <c r="H10" s="571"/>
      <c r="I10" s="571"/>
      <c r="J10" s="572"/>
      <c r="K10" s="562"/>
      <c r="L10" s="562"/>
      <c r="M10" s="562"/>
      <c r="N10" s="562"/>
      <c r="O10" s="562"/>
      <c r="P10" s="562"/>
      <c r="Q10" s="562"/>
      <c r="R10" s="562"/>
      <c r="S10" s="562"/>
    </row>
    <row r="11" spans="1:25" ht="20.25" customHeight="1" thickBot="1" x14ac:dyDescent="0.3">
      <c r="A11" s="612" t="s">
        <v>278</v>
      </c>
      <c r="B11" s="665" t="s">
        <v>277</v>
      </c>
      <c r="C11" s="666"/>
      <c r="D11" s="666"/>
      <c r="E11" s="666"/>
      <c r="F11" s="666"/>
      <c r="G11" s="666"/>
      <c r="H11" s="666"/>
      <c r="I11" s="666"/>
      <c r="J11" s="666"/>
      <c r="K11" s="666"/>
      <c r="L11" s="666"/>
      <c r="M11" s="667"/>
      <c r="N11" s="636" t="s">
        <v>292</v>
      </c>
      <c r="O11" s="637"/>
      <c r="P11" s="637"/>
      <c r="Q11" s="638"/>
      <c r="R11" s="600"/>
      <c r="S11" s="600"/>
    </row>
    <row r="12" spans="1:25" ht="36.950000000000003" customHeight="1" x14ac:dyDescent="0.25">
      <c r="A12" s="748" t="s">
        <v>267</v>
      </c>
      <c r="B12" s="722" t="s">
        <v>133</v>
      </c>
      <c r="C12" s="723"/>
      <c r="D12" s="653" t="s">
        <v>134</v>
      </c>
      <c r="E12" s="655"/>
      <c r="F12" s="653" t="s">
        <v>135</v>
      </c>
      <c r="G12" s="655"/>
      <c r="H12" s="653" t="s">
        <v>136</v>
      </c>
      <c r="I12" s="655"/>
      <c r="J12" s="745" t="s">
        <v>195</v>
      </c>
      <c r="K12" s="746"/>
      <c r="L12" s="653" t="s">
        <v>137</v>
      </c>
      <c r="M12" s="747"/>
      <c r="N12" s="610" t="s">
        <v>266</v>
      </c>
      <c r="O12" s="599" t="s">
        <v>265</v>
      </c>
      <c r="P12" s="611" t="s">
        <v>268</v>
      </c>
      <c r="Q12" s="619" t="s">
        <v>279</v>
      </c>
      <c r="R12" s="552" t="s">
        <v>281</v>
      </c>
      <c r="S12" s="583" t="s">
        <v>282</v>
      </c>
      <c r="T12" s="579"/>
      <c r="U12" s="632" t="s">
        <v>298</v>
      </c>
      <c r="V12" s="632"/>
      <c r="W12" s="632"/>
      <c r="X12" s="632"/>
    </row>
    <row r="13" spans="1:25" ht="24" customHeight="1" x14ac:dyDescent="0.25">
      <c r="A13" s="749"/>
      <c r="B13" s="613" t="s">
        <v>138</v>
      </c>
      <c r="C13" s="550" t="s">
        <v>139</v>
      </c>
      <c r="D13" s="550" t="s">
        <v>138</v>
      </c>
      <c r="E13" s="550" t="s">
        <v>139</v>
      </c>
      <c r="F13" s="550" t="s">
        <v>138</v>
      </c>
      <c r="G13" s="550" t="s">
        <v>139</v>
      </c>
      <c r="H13" s="550" t="s">
        <v>138</v>
      </c>
      <c r="I13" s="550" t="s">
        <v>139</v>
      </c>
      <c r="J13" s="550" t="s">
        <v>138</v>
      </c>
      <c r="K13" s="550" t="s">
        <v>139</v>
      </c>
      <c r="L13" s="550" t="s">
        <v>138</v>
      </c>
      <c r="M13" s="614" t="s">
        <v>139</v>
      </c>
      <c r="N13" s="603" t="s">
        <v>138</v>
      </c>
      <c r="O13" s="569" t="s">
        <v>138</v>
      </c>
      <c r="P13" s="604" t="s">
        <v>138</v>
      </c>
      <c r="Q13" s="601" t="s">
        <v>280</v>
      </c>
      <c r="R13" s="581" t="s">
        <v>283</v>
      </c>
      <c r="S13" s="582" t="s">
        <v>284</v>
      </c>
      <c r="T13" s="580"/>
      <c r="U13" s="629" t="s">
        <v>18</v>
      </c>
      <c r="V13" s="629" t="s">
        <v>19</v>
      </c>
      <c r="X13" s="549"/>
      <c r="Y13" s="549"/>
    </row>
    <row r="14" spans="1:25" ht="20.25" customHeight="1" x14ac:dyDescent="0.25">
      <c r="A14" s="732" t="s">
        <v>263</v>
      </c>
      <c r="B14" s="724" t="s">
        <v>190</v>
      </c>
      <c r="C14" s="725"/>
      <c r="D14" s="721" t="s">
        <v>190</v>
      </c>
      <c r="E14" s="721"/>
      <c r="F14" s="720" t="s">
        <v>190</v>
      </c>
      <c r="G14" s="721"/>
      <c r="H14" s="730">
        <v>0</v>
      </c>
      <c r="I14" s="731"/>
      <c r="J14" s="743">
        <v>0</v>
      </c>
      <c r="K14" s="731"/>
      <c r="L14" s="743">
        <v>0</v>
      </c>
      <c r="M14" s="744"/>
      <c r="N14" s="605" t="s">
        <v>190</v>
      </c>
      <c r="O14" s="743">
        <v>0</v>
      </c>
      <c r="P14" s="744"/>
      <c r="Q14" s="739">
        <f>SUM(B15:P15)</f>
        <v>0</v>
      </c>
      <c r="R14" s="735">
        <f>Q14*E9</f>
        <v>0</v>
      </c>
      <c r="S14" s="737">
        <f>Q14*E8</f>
        <v>0</v>
      </c>
      <c r="T14" s="646"/>
      <c r="U14" s="634">
        <f>SUM(B15:G15)*E9</f>
        <v>0</v>
      </c>
      <c r="V14" s="634">
        <f>SUM(N15)*E9</f>
        <v>0</v>
      </c>
      <c r="W14" s="633">
        <f>V14+U14</f>
        <v>0</v>
      </c>
      <c r="X14" s="633">
        <f>R14-W14</f>
        <v>0</v>
      </c>
      <c r="Y14" s="548"/>
    </row>
    <row r="15" spans="1:25" ht="20.25" customHeight="1" x14ac:dyDescent="0.25">
      <c r="A15" s="733"/>
      <c r="B15" s="606" t="str">
        <f>VLOOKUP(B14,工作表2!$A$5:$BG$9,6,FALSE)</f>
        <v>金額</v>
      </c>
      <c r="C15" s="546" t="str">
        <f>VLOOKUP(B14,工作表2!$A$5:$BG$9,7,FALSE)</f>
        <v>金額</v>
      </c>
      <c r="D15" s="546" t="str">
        <f>VLOOKUP(D14,工作表2!$A$5:$BG$9,2,FALSE)</f>
        <v>金額</v>
      </c>
      <c r="E15" s="620" t="str">
        <f>VLOOKUP(D14,工作表2!$A$5:$BG$9,3,FALSE)</f>
        <v>金額</v>
      </c>
      <c r="F15" s="547" t="str">
        <f>VLOOKUP(F14,工作表2!$A$5:$BG$9,4,FALSE)</f>
        <v>金額</v>
      </c>
      <c r="G15" s="547" t="str">
        <f>VLOOKUP(F14,工作表2!$A$5:$BG$9,5,FALSE)</f>
        <v>金額</v>
      </c>
      <c r="H15" s="717">
        <v>0</v>
      </c>
      <c r="I15" s="734"/>
      <c r="J15" s="741">
        <v>0</v>
      </c>
      <c r="K15" s="734"/>
      <c r="L15" s="741">
        <v>0</v>
      </c>
      <c r="M15" s="742"/>
      <c r="N15" s="606">
        <f>VLOOKUP(N14,工作表2!$A$5:$BG$9,8,FALSE)</f>
        <v>0</v>
      </c>
      <c r="O15" s="741">
        <v>0</v>
      </c>
      <c r="P15" s="742"/>
      <c r="Q15" s="740"/>
      <c r="R15" s="736"/>
      <c r="S15" s="738"/>
      <c r="T15" s="646"/>
      <c r="U15" s="634"/>
      <c r="V15" s="634"/>
      <c r="W15" s="633"/>
      <c r="X15" s="633"/>
      <c r="Y15" s="548"/>
    </row>
    <row r="16" spans="1:25" ht="20.25" customHeight="1" x14ac:dyDescent="0.25">
      <c r="A16" s="732" t="s">
        <v>262</v>
      </c>
      <c r="B16" s="724" t="s">
        <v>190</v>
      </c>
      <c r="C16" s="721"/>
      <c r="D16" s="720" t="s">
        <v>190</v>
      </c>
      <c r="E16" s="721"/>
      <c r="F16" s="720" t="s">
        <v>190</v>
      </c>
      <c r="G16" s="721"/>
      <c r="H16" s="730">
        <v>0</v>
      </c>
      <c r="I16" s="731"/>
      <c r="J16" s="743">
        <v>0</v>
      </c>
      <c r="K16" s="731"/>
      <c r="L16" s="743">
        <v>0</v>
      </c>
      <c r="M16" s="744"/>
      <c r="N16" s="605" t="s">
        <v>190</v>
      </c>
      <c r="O16" s="743">
        <v>0</v>
      </c>
      <c r="P16" s="744"/>
      <c r="Q16" s="739">
        <f>SUM(B17:P17)</f>
        <v>0</v>
      </c>
      <c r="R16" s="735">
        <f>Q16*F9</f>
        <v>0</v>
      </c>
      <c r="S16" s="737">
        <f>Q16*F8</f>
        <v>0</v>
      </c>
      <c r="T16" s="646"/>
      <c r="U16" s="634">
        <f>SUM(B17:G17)*F9</f>
        <v>0</v>
      </c>
      <c r="V16" s="634">
        <f>SUM(N17)*F9</f>
        <v>0</v>
      </c>
      <c r="W16" s="633">
        <f>V16+U16</f>
        <v>0</v>
      </c>
      <c r="X16" s="633">
        <f>R16-W16</f>
        <v>0</v>
      </c>
      <c r="Y16" s="548"/>
    </row>
    <row r="17" spans="1:26" ht="20.25" customHeight="1" x14ac:dyDescent="0.25">
      <c r="A17" s="733"/>
      <c r="B17" s="606" t="str">
        <f>VLOOKUP(B16,工作表2!$A$5:$BG$9,13,FALSE)</f>
        <v>金額</v>
      </c>
      <c r="C17" s="546" t="str">
        <f>VLOOKUP(B16,工作表2!$A$5:$BG$9,14,FALSE)</f>
        <v>金額</v>
      </c>
      <c r="D17" s="546" t="str">
        <f>VLOOKUP(D16,工作表2!$A$5:$BG$9,9,FALSE)</f>
        <v>金額</v>
      </c>
      <c r="E17" s="620" t="str">
        <f>VLOOKUP(D16,工作表2!$A$5:$BG$9,10,FALSE)</f>
        <v>金額</v>
      </c>
      <c r="F17" s="547" t="str">
        <f>VLOOKUP(F16,工作表2!$A$5:$BG$9,11,FALSE)</f>
        <v>金額</v>
      </c>
      <c r="G17" s="547" t="str">
        <f>VLOOKUP(F16,工作表2!$A$5:$BG$9,12,FALSE)</f>
        <v>金額</v>
      </c>
      <c r="H17" s="717">
        <v>0</v>
      </c>
      <c r="I17" s="734"/>
      <c r="J17" s="741">
        <v>0</v>
      </c>
      <c r="K17" s="734"/>
      <c r="L17" s="741">
        <v>0</v>
      </c>
      <c r="M17" s="742"/>
      <c r="N17" s="606">
        <f>VLOOKUP(N16,工作表2!$A$5:$BG$9,15,FALSE)</f>
        <v>0</v>
      </c>
      <c r="O17" s="741">
        <v>0</v>
      </c>
      <c r="P17" s="742"/>
      <c r="Q17" s="740"/>
      <c r="R17" s="736"/>
      <c r="S17" s="738"/>
      <c r="T17" s="646"/>
      <c r="U17" s="634"/>
      <c r="V17" s="634"/>
      <c r="W17" s="633"/>
      <c r="X17" s="633"/>
      <c r="Y17" s="548"/>
    </row>
    <row r="18" spans="1:26" ht="20.25" customHeight="1" x14ac:dyDescent="0.25">
      <c r="A18" s="732" t="s">
        <v>261</v>
      </c>
      <c r="B18" s="716">
        <v>0</v>
      </c>
      <c r="C18" s="717"/>
      <c r="D18" s="720" t="s">
        <v>190</v>
      </c>
      <c r="E18" s="721"/>
      <c r="F18" s="720" t="s">
        <v>190</v>
      </c>
      <c r="G18" s="721"/>
      <c r="H18" s="720" t="s">
        <v>190</v>
      </c>
      <c r="I18" s="725"/>
      <c r="J18" s="720" t="s">
        <v>190</v>
      </c>
      <c r="K18" s="725"/>
      <c r="L18" s="718" t="s">
        <v>190</v>
      </c>
      <c r="M18" s="719"/>
      <c r="N18" s="615" t="s">
        <v>190</v>
      </c>
      <c r="O18" s="575" t="s">
        <v>190</v>
      </c>
      <c r="P18" s="574" t="s">
        <v>190</v>
      </c>
      <c r="Q18" s="739">
        <f>SUM(B19:P19)</f>
        <v>0</v>
      </c>
      <c r="R18" s="735">
        <f>Q18*G9</f>
        <v>0</v>
      </c>
      <c r="S18" s="737">
        <f>Q18*G8</f>
        <v>0</v>
      </c>
      <c r="T18" s="646"/>
      <c r="U18" s="634">
        <f>SUM(D19:M19)*G9</f>
        <v>0</v>
      </c>
      <c r="V18" s="634">
        <f>SUM(N19:P19)*G9</f>
        <v>0</v>
      </c>
      <c r="W18" s="633">
        <f>V18+U18</f>
        <v>0</v>
      </c>
      <c r="X18" s="633">
        <f>R18-W18</f>
        <v>0</v>
      </c>
      <c r="Y18" s="548"/>
    </row>
    <row r="19" spans="1:26" ht="20.25" customHeight="1" x14ac:dyDescent="0.25">
      <c r="A19" s="733"/>
      <c r="B19" s="716">
        <v>0</v>
      </c>
      <c r="C19" s="734"/>
      <c r="D19" s="546" t="str">
        <f>VLOOKUP(D18,工作表2!$A$5:$BG$9,19,FALSE)</f>
        <v>金額</v>
      </c>
      <c r="E19" s="620" t="str">
        <f>VLOOKUP(D18,工作表2!$A$5:$BG$9,20,FALSE)</f>
        <v>金額</v>
      </c>
      <c r="F19" s="547" t="str">
        <f>VLOOKUP(F18,工作表2!$A$5:$BG$9,21,FALSE)</f>
        <v>金額</v>
      </c>
      <c r="G19" s="547" t="str">
        <f>VLOOKUP(F18,工作表2!$A$5:$BG$9,22,FALSE)</f>
        <v>金額</v>
      </c>
      <c r="H19" s="621" t="str">
        <f>VLOOKUP(H18,工作表2!$A$5:$BG$9,23,FALSE)</f>
        <v>金額</v>
      </c>
      <c r="I19" s="547" t="str">
        <f>VLOOKUP(H18,工作表2!$A$5:$BG$9,24,FALSE)</f>
        <v>金額</v>
      </c>
      <c r="J19" s="621" t="str">
        <f>VLOOKUP(J18,工作表2!$A$5:$BG$9,16,FALSE)</f>
        <v>金額</v>
      </c>
      <c r="K19" s="546" t="str">
        <f>VLOOKUP(J18,工作表2!$A$5:$BG$9,17,FALSE)</f>
        <v>金額</v>
      </c>
      <c r="L19" s="547" t="str">
        <f>VLOOKUP(L18,工作表2!$A$15:$G$19,2,FALSE)</f>
        <v>金額</v>
      </c>
      <c r="M19" s="616" t="str">
        <f>VLOOKUP(L18,工作表2!$A$15:$G$19,3,FALSE)</f>
        <v>金額</v>
      </c>
      <c r="N19" s="622">
        <f>VLOOKUP(N18,工作表2!$A$5:$BG$9,25,FALSE)</f>
        <v>0</v>
      </c>
      <c r="O19" s="547">
        <f>VLOOKUP(O18,工作表2!$A$5:$BG$9,18,FALSE)</f>
        <v>0</v>
      </c>
      <c r="P19" s="623">
        <f>VLOOKUP(P18,工作表2!$A$5:$BG$9,26,FALSE)</f>
        <v>0</v>
      </c>
      <c r="Q19" s="740"/>
      <c r="R19" s="736"/>
      <c r="S19" s="738"/>
      <c r="T19" s="646"/>
      <c r="U19" s="634"/>
      <c r="V19" s="634"/>
      <c r="W19" s="633"/>
      <c r="X19" s="633"/>
      <c r="Y19" s="548"/>
    </row>
    <row r="20" spans="1:26" ht="20.25" customHeight="1" x14ac:dyDescent="0.25">
      <c r="A20" s="732" t="s">
        <v>260</v>
      </c>
      <c r="B20" s="716">
        <v>0</v>
      </c>
      <c r="C20" s="717"/>
      <c r="D20" s="720" t="s">
        <v>190</v>
      </c>
      <c r="E20" s="721"/>
      <c r="F20" s="720" t="s">
        <v>190</v>
      </c>
      <c r="G20" s="721"/>
      <c r="H20" s="720" t="s">
        <v>190</v>
      </c>
      <c r="I20" s="725"/>
      <c r="J20" s="720" t="s">
        <v>190</v>
      </c>
      <c r="K20" s="725"/>
      <c r="L20" s="718" t="s">
        <v>190</v>
      </c>
      <c r="M20" s="719"/>
      <c r="N20" s="615" t="s">
        <v>190</v>
      </c>
      <c r="O20" s="575" t="s">
        <v>190</v>
      </c>
      <c r="P20" s="574" t="s">
        <v>190</v>
      </c>
      <c r="Q20" s="739">
        <f>SUM(B21:P21)</f>
        <v>0</v>
      </c>
      <c r="R20" s="735">
        <f>Q20*H9</f>
        <v>0</v>
      </c>
      <c r="S20" s="737">
        <f>Q20*H8</f>
        <v>0</v>
      </c>
      <c r="T20" s="646"/>
      <c r="U20" s="634">
        <f>SUM(D21:M21)*H9</f>
        <v>0</v>
      </c>
      <c r="V20" s="634">
        <f>SUM(N21:P21)*H9</f>
        <v>0</v>
      </c>
      <c r="W20" s="633">
        <f>V20+U20</f>
        <v>0</v>
      </c>
      <c r="X20" s="633">
        <f>R20-W20</f>
        <v>0</v>
      </c>
      <c r="Y20" s="548"/>
    </row>
    <row r="21" spans="1:26" ht="20.25" customHeight="1" x14ac:dyDescent="0.25">
      <c r="A21" s="733"/>
      <c r="B21" s="716">
        <v>0</v>
      </c>
      <c r="C21" s="734"/>
      <c r="D21" s="546" t="str">
        <f>VLOOKUP(D20,工作表2!$A$5:$BG$9,27,FALSE)</f>
        <v>金額</v>
      </c>
      <c r="E21" s="620" t="str">
        <f>VLOOKUP(D20,工作表2!$A$5:$BG$9,28,FALSE)</f>
        <v>金額</v>
      </c>
      <c r="F21" s="547" t="str">
        <f>VLOOKUP(F20,工作表2!$A$5:$BG$9,29,FALSE)</f>
        <v>金額</v>
      </c>
      <c r="G21" s="547" t="str">
        <f>VLOOKUP(F20,工作表2!$A$5:$BG$9,30,FALSE)</f>
        <v>金額</v>
      </c>
      <c r="H21" s="621" t="str">
        <f>VLOOKUP(H20,工作表2!$A$5:$BG$9,31,FALSE)</f>
        <v>金額</v>
      </c>
      <c r="I21" s="547" t="str">
        <f>VLOOKUP(H20,工作表2!$A$5:$BG$9,32,FALSE)</f>
        <v>金額</v>
      </c>
      <c r="J21" s="621" t="str">
        <f>VLOOKUP(J20,工作表2!$A$5:$BG$9,33,FALSE)</f>
        <v>金額</v>
      </c>
      <c r="K21" s="546" t="str">
        <f>VLOOKUP(J20,工作表2!$A$5:$BG$9,34,FALSE)</f>
        <v>金額</v>
      </c>
      <c r="L21" s="547" t="str">
        <f>VLOOKUP(L20,工作表2!$A$15:$G$19,4,FALSE)</f>
        <v>金額</v>
      </c>
      <c r="M21" s="616" t="str">
        <f>VLOOKUP(L20,工作表2!$A$15:$G$19,5,FALSE)</f>
        <v>金額</v>
      </c>
      <c r="N21" s="622">
        <f>VLOOKUP(N20,工作表2!$A$5:$BG$9,35,FALSE)</f>
        <v>0</v>
      </c>
      <c r="O21" s="547">
        <f>VLOOKUP(O20,工作表2!$A$5:$BG$9,36,FALSE)</f>
        <v>0</v>
      </c>
      <c r="P21" s="623">
        <f>VLOOKUP(P20,工作表2!$A$5:$BG$9,37,FALSE)</f>
        <v>0</v>
      </c>
      <c r="Q21" s="740"/>
      <c r="R21" s="736"/>
      <c r="S21" s="738"/>
      <c r="T21" s="646"/>
      <c r="U21" s="634"/>
      <c r="V21" s="634"/>
      <c r="W21" s="633"/>
      <c r="X21" s="633"/>
    </row>
    <row r="22" spans="1:26" ht="20.25" customHeight="1" x14ac:dyDescent="0.25">
      <c r="A22" s="732" t="s">
        <v>259</v>
      </c>
      <c r="B22" s="716">
        <v>0</v>
      </c>
      <c r="C22" s="717"/>
      <c r="D22" s="720" t="s">
        <v>190</v>
      </c>
      <c r="E22" s="721"/>
      <c r="F22" s="720" t="s">
        <v>190</v>
      </c>
      <c r="G22" s="721"/>
      <c r="H22" s="720" t="s">
        <v>190</v>
      </c>
      <c r="I22" s="725"/>
      <c r="J22" s="720" t="s">
        <v>190</v>
      </c>
      <c r="K22" s="725"/>
      <c r="L22" s="718" t="s">
        <v>190</v>
      </c>
      <c r="M22" s="719"/>
      <c r="N22" s="615" t="s">
        <v>190</v>
      </c>
      <c r="O22" s="575" t="s">
        <v>190</v>
      </c>
      <c r="P22" s="574" t="s">
        <v>190</v>
      </c>
      <c r="Q22" s="739">
        <f>SUM(B23:P23)</f>
        <v>0</v>
      </c>
      <c r="R22" s="735">
        <f>Q22*I9</f>
        <v>0</v>
      </c>
      <c r="S22" s="737">
        <f>Q22*I8</f>
        <v>0</v>
      </c>
      <c r="T22" s="646"/>
      <c r="U22" s="634">
        <f>SUM(D23:M23)*I9</f>
        <v>0</v>
      </c>
      <c r="V22" s="634">
        <f>SUM(N23:P23)*I9</f>
        <v>0</v>
      </c>
      <c r="W22" s="633">
        <f>V22+U22</f>
        <v>0</v>
      </c>
      <c r="X22" s="633">
        <f>R22-W22</f>
        <v>0</v>
      </c>
    </row>
    <row r="23" spans="1:26" ht="20.25" customHeight="1" x14ac:dyDescent="0.25">
      <c r="A23" s="733"/>
      <c r="B23" s="716">
        <v>0</v>
      </c>
      <c r="C23" s="734"/>
      <c r="D23" s="546" t="str">
        <f>VLOOKUP(D22,工作表2!$A$5:$BG$9,38,FALSE)</f>
        <v>金額</v>
      </c>
      <c r="E23" s="620" t="str">
        <f>VLOOKUP(D22,工作表2!$A$5:$BG$9,39,FALSE)</f>
        <v>金額</v>
      </c>
      <c r="F23" s="547" t="str">
        <f>VLOOKUP(F22,工作表2!$A$5:$BG$9,40,FALSE)</f>
        <v>金額</v>
      </c>
      <c r="G23" s="547" t="str">
        <f>VLOOKUP(F22,工作表2!$A$5:$BG$9,41,FALSE)</f>
        <v>金額</v>
      </c>
      <c r="H23" s="621" t="str">
        <f>VLOOKUP(H22,工作表2!$A$5:$BG$9,42,FALSE)</f>
        <v>金額</v>
      </c>
      <c r="I23" s="547" t="str">
        <f>VLOOKUP(H22,工作表2!$A$5:$BG$9,43,FALSE)</f>
        <v>金額</v>
      </c>
      <c r="J23" s="621" t="str">
        <f>VLOOKUP(J22,工作表2!$A$5:$BG$9,44,FALSE)</f>
        <v>金額</v>
      </c>
      <c r="K23" s="546" t="str">
        <f>VLOOKUP(J22,工作表2!$A$5:$BG$9,45,FALSE)</f>
        <v>金額</v>
      </c>
      <c r="L23" s="547" t="str">
        <f>VLOOKUP(L22,工作表2!$A$15:$G$19,6,FALSE)</f>
        <v>金額</v>
      </c>
      <c r="M23" s="616" t="str">
        <f>VLOOKUP(L22,工作表2!$A$15:$G$19,7,FALSE)</f>
        <v>金額</v>
      </c>
      <c r="N23" s="622">
        <f>VLOOKUP(N22,工作表2!$A$5:$BG$9,46,FALSE)</f>
        <v>0</v>
      </c>
      <c r="O23" s="547">
        <f>VLOOKUP(O22,工作表2!$A$5:$BG$9,47,FALSE)</f>
        <v>0</v>
      </c>
      <c r="P23" s="547">
        <f>VLOOKUP(P22,工作表2!$A$5:$BG$9,48,FALSE)</f>
        <v>0</v>
      </c>
      <c r="Q23" s="740"/>
      <c r="R23" s="736"/>
      <c r="S23" s="738"/>
      <c r="T23" s="646"/>
      <c r="U23" s="634"/>
      <c r="V23" s="634"/>
      <c r="W23" s="633"/>
      <c r="X23" s="633"/>
    </row>
    <row r="24" spans="1:26" ht="20.25" customHeight="1" x14ac:dyDescent="0.25">
      <c r="A24" s="732" t="s">
        <v>258</v>
      </c>
      <c r="B24" s="716">
        <v>0</v>
      </c>
      <c r="C24" s="717"/>
      <c r="D24" s="720" t="s">
        <v>190</v>
      </c>
      <c r="E24" s="721"/>
      <c r="F24" s="720" t="s">
        <v>190</v>
      </c>
      <c r="G24" s="721"/>
      <c r="H24" s="720" t="s">
        <v>190</v>
      </c>
      <c r="I24" s="725"/>
      <c r="J24" s="720" t="s">
        <v>190</v>
      </c>
      <c r="K24" s="725"/>
      <c r="L24" s="718" t="s">
        <v>190</v>
      </c>
      <c r="M24" s="719"/>
      <c r="N24" s="615" t="s">
        <v>190</v>
      </c>
      <c r="O24" s="575" t="s">
        <v>190</v>
      </c>
      <c r="P24" s="574" t="s">
        <v>190</v>
      </c>
      <c r="Q24" s="739">
        <f>SUM(B25:P25)</f>
        <v>0</v>
      </c>
      <c r="R24" s="735">
        <f>Q24*J9</f>
        <v>0</v>
      </c>
      <c r="S24" s="737">
        <f>Q24*J8</f>
        <v>0</v>
      </c>
      <c r="T24" s="646"/>
      <c r="U24" s="634">
        <f>SUM(D25:M25)*J9</f>
        <v>0</v>
      </c>
      <c r="V24" s="634">
        <f>SUM(N25:P25)*J9</f>
        <v>0</v>
      </c>
      <c r="W24" s="633">
        <f>V24+U24</f>
        <v>0</v>
      </c>
      <c r="X24" s="633">
        <f>R24-W24</f>
        <v>0</v>
      </c>
    </row>
    <row r="25" spans="1:26" ht="20.25" customHeight="1" thickBot="1" x14ac:dyDescent="0.3">
      <c r="A25" s="733"/>
      <c r="B25" s="750">
        <v>0</v>
      </c>
      <c r="C25" s="751"/>
      <c r="D25" s="608" t="str">
        <f>VLOOKUP(D24,工作表2!$A$5:$BG$9,49,FALSE)</f>
        <v>金額</v>
      </c>
      <c r="E25" s="608" t="str">
        <f>VLOOKUP(D24,工作表2!$A$5:$BG$9,50,FALSE)</f>
        <v>金額</v>
      </c>
      <c r="F25" s="608" t="str">
        <f>VLOOKUP(F24,工作表2!$A$5:$BG$9,51,FALSE)</f>
        <v>金額</v>
      </c>
      <c r="G25" s="608" t="str">
        <f>VLOOKUP(F24,工作表2!$A$5:$BG$9,52,FALSE)</f>
        <v>金額</v>
      </c>
      <c r="H25" s="608" t="str">
        <f>VLOOKUP(H24,工作表2!$A$5:$BG$9,53,FALSE)</f>
        <v>金額</v>
      </c>
      <c r="I25" s="608" t="str">
        <f>VLOOKUP(H24,工作表2!$A$5:$BG$9,54,FALSE)</f>
        <v>金額</v>
      </c>
      <c r="J25" s="608" t="str">
        <f>VLOOKUP(J24,工作表2!$A$5:$BG$9,55,FALSE)</f>
        <v>金額</v>
      </c>
      <c r="K25" s="608" t="str">
        <f>VLOOKUP(J24,工作表2!$A$5:$BG$9,56,FALSE)</f>
        <v>金額</v>
      </c>
      <c r="L25" s="617" t="str">
        <f>VLOOKUP(L24,工作表2!$N$12:$P$21,2,FALSE)</f>
        <v>金額</v>
      </c>
      <c r="M25" s="618" t="str">
        <f>VLOOKUP(L24,工作表2!$N$12:$P$21,3,FALSE)</f>
        <v>金額</v>
      </c>
      <c r="N25" s="607">
        <f>VLOOKUP(N24,工作表2!$A$5:$BG$9,57,FALSE)</f>
        <v>0</v>
      </c>
      <c r="O25" s="608">
        <f>VLOOKUP(O24,工作表2!$A$5:$BG$9,58,FALSE)</f>
        <v>0</v>
      </c>
      <c r="P25" s="609">
        <f>VLOOKUP(P24,工作表2!$A$5:$BG$9,59,FALSE)</f>
        <v>0</v>
      </c>
      <c r="Q25" s="740"/>
      <c r="R25" s="736"/>
      <c r="S25" s="738"/>
      <c r="T25" s="646"/>
      <c r="U25" s="634"/>
      <c r="V25" s="634"/>
      <c r="W25" s="633"/>
      <c r="X25" s="633"/>
    </row>
    <row r="26" spans="1:26" ht="30" customHeight="1" thickBot="1" x14ac:dyDescent="0.3">
      <c r="A26" s="573"/>
      <c r="B26" s="602"/>
      <c r="C26" s="602"/>
      <c r="D26" s="602"/>
      <c r="E26" s="602"/>
      <c r="F26" s="602"/>
      <c r="G26" s="602"/>
      <c r="H26" s="602"/>
      <c r="I26" s="602"/>
      <c r="J26" s="602"/>
      <c r="K26" s="602"/>
      <c r="L26" s="602"/>
      <c r="M26" s="602"/>
      <c r="N26" s="602"/>
      <c r="O26" s="602"/>
      <c r="P26" s="602"/>
      <c r="Q26" s="551" t="s">
        <v>33</v>
      </c>
      <c r="R26" s="563">
        <f>SUM(R14:R25)</f>
        <v>0</v>
      </c>
      <c r="S26" s="589">
        <f>SUM(S14:S25)</f>
        <v>0</v>
      </c>
      <c r="T26" s="566"/>
      <c r="U26" s="630">
        <f>SUM(U14:U25)</f>
        <v>0</v>
      </c>
      <c r="V26" s="630">
        <f>SUM(V14:V25)</f>
        <v>0</v>
      </c>
      <c r="W26" s="631">
        <f>SUM(W14:W25)</f>
        <v>0</v>
      </c>
      <c r="X26" s="548">
        <f>SUM(X14:X25)</f>
        <v>0</v>
      </c>
    </row>
    <row r="27" spans="1:26" ht="11.85" customHeight="1" x14ac:dyDescent="0.25">
      <c r="A27" s="544"/>
      <c r="B27" s="544"/>
      <c r="C27" s="544"/>
      <c r="D27" s="544"/>
      <c r="E27" s="544"/>
      <c r="F27" s="544"/>
      <c r="G27" s="544"/>
      <c r="H27" s="544"/>
      <c r="I27" s="544"/>
      <c r="J27" s="544"/>
      <c r="K27" s="544"/>
      <c r="L27" s="544"/>
      <c r="M27" s="544"/>
      <c r="N27" s="544"/>
      <c r="O27" s="544"/>
      <c r="P27" s="544"/>
      <c r="Q27" s="544"/>
      <c r="R27" s="544"/>
      <c r="S27" s="544"/>
      <c r="T27" s="544"/>
      <c r="W27" s="631"/>
    </row>
    <row r="28" spans="1:26" ht="20.25" customHeight="1" x14ac:dyDescent="0.25">
      <c r="A28" s="653" t="s">
        <v>275</v>
      </c>
      <c r="B28" s="654"/>
      <c r="C28" s="654"/>
      <c r="D28" s="654"/>
      <c r="E28" s="654"/>
      <c r="F28" s="654"/>
      <c r="G28" s="655"/>
      <c r="H28" s="662"/>
      <c r="I28" s="662"/>
      <c r="J28" s="662"/>
      <c r="K28" s="544"/>
      <c r="L28" s="544" t="s">
        <v>146</v>
      </c>
      <c r="M28" s="544"/>
      <c r="N28" s="544"/>
      <c r="O28" s="544"/>
      <c r="P28" s="544"/>
      <c r="R28" s="567"/>
      <c r="S28" s="567"/>
      <c r="T28" s="567"/>
    </row>
    <row r="29" spans="1:26" ht="20.25" customHeight="1" x14ac:dyDescent="0.25">
      <c r="A29" s="656" t="s">
        <v>257</v>
      </c>
      <c r="B29" s="657"/>
      <c r="C29" s="657"/>
      <c r="D29" s="657"/>
      <c r="E29" s="657"/>
      <c r="F29" s="657"/>
      <c r="G29" s="658"/>
      <c r="H29" s="663">
        <f>SUM(U14:U25)</f>
        <v>0</v>
      </c>
      <c r="I29" s="663"/>
      <c r="J29" s="663"/>
      <c r="K29" s="564"/>
      <c r="L29" s="544" t="s">
        <v>255</v>
      </c>
      <c r="M29" s="564"/>
      <c r="N29" s="564"/>
      <c r="O29" s="564"/>
      <c r="P29" s="564"/>
      <c r="R29" s="565"/>
      <c r="S29" s="565"/>
      <c r="T29" s="565"/>
    </row>
    <row r="30" spans="1:26" ht="20.25" customHeight="1" thickBot="1" x14ac:dyDescent="0.3">
      <c r="A30" s="659" t="s">
        <v>256</v>
      </c>
      <c r="B30" s="660"/>
      <c r="C30" s="660"/>
      <c r="D30" s="660"/>
      <c r="E30" s="660"/>
      <c r="F30" s="660"/>
      <c r="G30" s="661"/>
      <c r="H30" s="664">
        <f>SUM(V14:V25)</f>
        <v>0</v>
      </c>
      <c r="I30" s="664"/>
      <c r="J30" s="664"/>
      <c r="K30" s="564"/>
      <c r="L30" s="544" t="s">
        <v>299</v>
      </c>
      <c r="M30" s="564"/>
      <c r="N30" s="564"/>
      <c r="O30" s="564"/>
      <c r="P30" s="564"/>
      <c r="R30" s="565"/>
      <c r="S30" s="565"/>
      <c r="T30" s="565"/>
      <c r="Z30" s="545"/>
    </row>
    <row r="31" spans="1:26" ht="20.25" customHeight="1" thickBot="1" x14ac:dyDescent="0.3">
      <c r="A31" s="689" t="s">
        <v>276</v>
      </c>
      <c r="B31" s="690"/>
      <c r="C31" s="690"/>
      <c r="D31" s="690"/>
      <c r="E31" s="690"/>
      <c r="F31" s="690"/>
      <c r="G31" s="691"/>
      <c r="H31" s="692">
        <f>SUM(H28:J30)</f>
        <v>0</v>
      </c>
      <c r="I31" s="692"/>
      <c r="J31" s="693"/>
      <c r="K31" s="544"/>
      <c r="L31" s="544" t="s">
        <v>147</v>
      </c>
      <c r="M31" s="544"/>
      <c r="N31" s="544"/>
      <c r="O31" s="544"/>
      <c r="P31" s="544"/>
      <c r="R31" s="566"/>
      <c r="S31" s="566"/>
      <c r="T31" s="566"/>
    </row>
    <row r="32" spans="1:26" ht="16.5" x14ac:dyDescent="0.25">
      <c r="B32" s="544"/>
      <c r="C32" s="544"/>
      <c r="D32" s="544"/>
      <c r="E32" s="544"/>
      <c r="F32" s="544"/>
      <c r="G32" s="544"/>
      <c r="H32" s="544"/>
      <c r="I32" s="544"/>
      <c r="J32" s="544"/>
      <c r="K32" s="544"/>
      <c r="L32" s="544"/>
      <c r="M32" s="544"/>
      <c r="N32" s="544"/>
      <c r="O32" s="544"/>
      <c r="P32" s="544"/>
      <c r="Q32" s="544"/>
      <c r="R32" s="544"/>
      <c r="S32" s="544"/>
      <c r="T32" s="544"/>
    </row>
    <row r="33" spans="1:20" ht="16.5" x14ac:dyDescent="0.25">
      <c r="A33" s="544" t="s">
        <v>148</v>
      </c>
      <c r="B33" s="544"/>
      <c r="C33" s="544"/>
      <c r="D33" s="544"/>
      <c r="E33" s="544"/>
      <c r="F33" s="544"/>
      <c r="G33" s="544"/>
      <c r="H33" s="544" t="s">
        <v>149</v>
      </c>
      <c r="I33" s="544"/>
      <c r="K33" s="544"/>
      <c r="L33" s="544"/>
      <c r="O33" s="544" t="s">
        <v>150</v>
      </c>
      <c r="P33" s="544"/>
      <c r="R33" s="544"/>
      <c r="S33" s="544" t="s">
        <v>151</v>
      </c>
      <c r="T33" s="544"/>
    </row>
    <row r="34" spans="1:20" ht="16.5" x14ac:dyDescent="0.25">
      <c r="B34" s="544"/>
      <c r="C34" s="544"/>
      <c r="D34" s="544"/>
      <c r="E34" s="544"/>
      <c r="F34" s="544"/>
      <c r="G34" s="544"/>
      <c r="H34" s="544"/>
      <c r="I34" s="544"/>
      <c r="J34" s="544"/>
      <c r="K34" s="544"/>
      <c r="L34" s="544"/>
      <c r="M34" s="544"/>
      <c r="N34" s="544"/>
      <c r="O34" s="544"/>
      <c r="P34" s="544"/>
      <c r="Q34" s="544"/>
      <c r="R34" s="544"/>
      <c r="S34" s="544"/>
      <c r="T34" s="544"/>
    </row>
    <row r="35" spans="1:20" ht="16.5" x14ac:dyDescent="0.25">
      <c r="B35" s="544"/>
      <c r="C35" s="544"/>
      <c r="D35" s="544"/>
      <c r="E35" s="544"/>
      <c r="F35" s="544"/>
      <c r="G35" s="544"/>
      <c r="H35" s="544"/>
      <c r="I35" s="544"/>
      <c r="J35" s="544"/>
      <c r="K35" s="544"/>
      <c r="L35" s="544"/>
      <c r="M35" s="544"/>
      <c r="N35" s="544"/>
      <c r="O35" s="544"/>
      <c r="P35" s="544"/>
      <c r="Q35" s="544"/>
      <c r="R35" s="544"/>
      <c r="S35" s="544"/>
      <c r="T35" s="544"/>
    </row>
    <row r="36" spans="1:20" ht="16.5" x14ac:dyDescent="0.25">
      <c r="B36" s="544"/>
      <c r="C36" s="544"/>
      <c r="D36" s="544"/>
      <c r="E36" s="544"/>
      <c r="F36" s="544"/>
      <c r="G36" s="544"/>
      <c r="H36" s="544"/>
      <c r="I36" s="544"/>
      <c r="J36" s="544"/>
      <c r="K36" s="544"/>
      <c r="L36" s="544"/>
      <c r="M36" s="544"/>
      <c r="N36" s="544"/>
      <c r="O36" s="544"/>
      <c r="P36" s="544"/>
      <c r="Q36" s="544"/>
      <c r="R36" s="544"/>
      <c r="S36" s="544"/>
      <c r="T36" s="544"/>
    </row>
    <row r="37" spans="1:20" ht="16.5" x14ac:dyDescent="0.25">
      <c r="T37" s="544"/>
    </row>
    <row r="38" spans="1:20" ht="16.5" x14ac:dyDescent="0.25">
      <c r="A38" s="544"/>
      <c r="B38" s="544"/>
      <c r="C38" s="544"/>
      <c r="D38" s="544"/>
      <c r="E38" s="544"/>
      <c r="F38" s="544"/>
      <c r="G38" s="544"/>
      <c r="T38" s="544"/>
    </row>
    <row r="39" spans="1:20" ht="8.25" customHeight="1" x14ac:dyDescent="0.25">
      <c r="A39" s="543"/>
      <c r="B39" s="543"/>
      <c r="C39" s="543"/>
    </row>
    <row r="40" spans="1:20" ht="34.5" customHeight="1" thickBot="1" x14ac:dyDescent="0.3">
      <c r="A40" s="639" t="s">
        <v>293</v>
      </c>
      <c r="B40" s="639"/>
      <c r="C40" s="639"/>
      <c r="D40" s="639"/>
      <c r="E40" s="639"/>
      <c r="F40" s="639"/>
      <c r="G40" s="639"/>
      <c r="H40" s="639"/>
      <c r="I40" s="639"/>
      <c r="J40" s="639"/>
      <c r="K40" s="639"/>
      <c r="L40" s="639"/>
      <c r="M40" s="639"/>
      <c r="N40" s="639"/>
      <c r="O40" s="639"/>
      <c r="P40" s="639"/>
      <c r="Q40" s="639"/>
      <c r="R40" s="639"/>
      <c r="S40" s="639"/>
      <c r="T40" s="639"/>
    </row>
    <row r="41" spans="1:20" ht="27" x14ac:dyDescent="0.25">
      <c r="A41" s="726" t="s">
        <v>267</v>
      </c>
      <c r="B41" s="728" t="s">
        <v>133</v>
      </c>
      <c r="C41" s="729"/>
      <c r="D41" s="712" t="s">
        <v>134</v>
      </c>
      <c r="E41" s="713"/>
      <c r="F41" s="712" t="s">
        <v>135</v>
      </c>
      <c r="G41" s="713"/>
      <c r="H41" s="712" t="s">
        <v>136</v>
      </c>
      <c r="I41" s="713"/>
      <c r="J41" s="710" t="s">
        <v>195</v>
      </c>
      <c r="K41" s="711"/>
      <c r="L41" s="712" t="s">
        <v>137</v>
      </c>
      <c r="M41" s="713"/>
      <c r="N41" s="553" t="s">
        <v>266</v>
      </c>
      <c r="O41" s="553" t="s">
        <v>265</v>
      </c>
      <c r="P41" s="554" t="s">
        <v>264</v>
      </c>
      <c r="Q41" s="708" t="s">
        <v>294</v>
      </c>
      <c r="R41" s="698" t="s">
        <v>289</v>
      </c>
      <c r="S41" s="704" t="s">
        <v>290</v>
      </c>
      <c r="T41" s="706" t="s">
        <v>291</v>
      </c>
    </row>
    <row r="42" spans="1:20" x14ac:dyDescent="0.25">
      <c r="A42" s="727"/>
      <c r="B42" s="555" t="s">
        <v>138</v>
      </c>
      <c r="C42" s="555" t="s">
        <v>139</v>
      </c>
      <c r="D42" s="555" t="s">
        <v>138</v>
      </c>
      <c r="E42" s="555" t="s">
        <v>139</v>
      </c>
      <c r="F42" s="555" t="s">
        <v>138</v>
      </c>
      <c r="G42" s="555" t="s">
        <v>139</v>
      </c>
      <c r="H42" s="555" t="s">
        <v>138</v>
      </c>
      <c r="I42" s="555" t="s">
        <v>139</v>
      </c>
      <c r="J42" s="555" t="s">
        <v>138</v>
      </c>
      <c r="K42" s="555" t="s">
        <v>139</v>
      </c>
      <c r="L42" s="555" t="s">
        <v>138</v>
      </c>
      <c r="M42" s="555" t="s">
        <v>139</v>
      </c>
      <c r="N42" s="555" t="s">
        <v>138</v>
      </c>
      <c r="O42" s="555" t="s">
        <v>138</v>
      </c>
      <c r="P42" s="555" t="s">
        <v>138</v>
      </c>
      <c r="Q42" s="709"/>
      <c r="R42" s="699"/>
      <c r="S42" s="705"/>
      <c r="T42" s="707"/>
    </row>
    <row r="43" spans="1:20" x14ac:dyDescent="0.25">
      <c r="A43" s="685" t="s">
        <v>140</v>
      </c>
      <c r="B43" s="687" t="str">
        <f>B14</f>
        <v>版本</v>
      </c>
      <c r="C43" s="688"/>
      <c r="D43" s="687" t="str">
        <f>D14</f>
        <v>版本</v>
      </c>
      <c r="E43" s="688"/>
      <c r="F43" s="687" t="str">
        <f>F14</f>
        <v>版本</v>
      </c>
      <c r="G43" s="688"/>
      <c r="H43" s="683">
        <v>0</v>
      </c>
      <c r="I43" s="684"/>
      <c r="J43" s="683">
        <v>0</v>
      </c>
      <c r="K43" s="684"/>
      <c r="L43" s="683">
        <v>0</v>
      </c>
      <c r="M43" s="684"/>
      <c r="N43" s="555" t="str">
        <f>N14</f>
        <v>版本</v>
      </c>
      <c r="O43" s="683">
        <v>0</v>
      </c>
      <c r="P43" s="684"/>
      <c r="Q43" s="696">
        <f>SUM(B44:P44)</f>
        <v>0</v>
      </c>
      <c r="R43" s="694">
        <f>Q43*E8</f>
        <v>0</v>
      </c>
      <c r="S43" s="694">
        <f>Q43*E9</f>
        <v>0</v>
      </c>
      <c r="T43" s="702">
        <f>Q43*E7</f>
        <v>0</v>
      </c>
    </row>
    <row r="44" spans="1:20" ht="16.5" x14ac:dyDescent="0.25">
      <c r="A44" s="686"/>
      <c r="B44" s="556" t="str">
        <f>VLOOKUP(B43,工作表2!$BH$5:$DN$9,6,FALSE)</f>
        <v>金額</v>
      </c>
      <c r="C44" s="556" t="str">
        <f>VLOOKUP(B43,工作表2!$BH$5:$DN$9,7,FALSE)</f>
        <v>金額</v>
      </c>
      <c r="D44" s="556" t="str">
        <f>VLOOKUP(D43,工作表2!$BH$5:$DN$9,2,FALSE)</f>
        <v>金額</v>
      </c>
      <c r="E44" s="556" t="str">
        <f>VLOOKUP(D43,工作表2!$BH$5:$DN$9,3,FALSE)</f>
        <v>金額</v>
      </c>
      <c r="F44" s="556" t="str">
        <f>VLOOKUP(F43,工作表2!$BH$5:$DN$9,4,FALSE)</f>
        <v>金額</v>
      </c>
      <c r="G44" s="556" t="str">
        <f>VLOOKUP(F43,工作表2!$BH$5:$DN$9,5,FALSE)</f>
        <v>金額</v>
      </c>
      <c r="H44" s="683">
        <v>0</v>
      </c>
      <c r="I44" s="684"/>
      <c r="J44" s="683">
        <v>0</v>
      </c>
      <c r="K44" s="684"/>
      <c r="L44" s="683">
        <v>0</v>
      </c>
      <c r="M44" s="684"/>
      <c r="N44" s="556" t="str">
        <f>VLOOKUP(N43,工作表2!$BH$5:$DN$9,8,FALSE)</f>
        <v>金額</v>
      </c>
      <c r="O44" s="683">
        <v>0</v>
      </c>
      <c r="P44" s="684"/>
      <c r="Q44" s="697">
        <f>SUM(D44:P44)</f>
        <v>0</v>
      </c>
      <c r="R44" s="695"/>
      <c r="S44" s="695"/>
      <c r="T44" s="703"/>
    </row>
    <row r="45" spans="1:20" x14ac:dyDescent="0.25">
      <c r="A45" s="714" t="s">
        <v>141</v>
      </c>
      <c r="B45" s="687" t="str">
        <f>B16</f>
        <v>版本</v>
      </c>
      <c r="C45" s="688"/>
      <c r="D45" s="687" t="str">
        <f>D16</f>
        <v>版本</v>
      </c>
      <c r="E45" s="688"/>
      <c r="F45" s="687" t="str">
        <f>F16</f>
        <v>版本</v>
      </c>
      <c r="G45" s="688"/>
      <c r="H45" s="683">
        <v>0</v>
      </c>
      <c r="I45" s="684"/>
      <c r="J45" s="683">
        <v>0</v>
      </c>
      <c r="K45" s="684"/>
      <c r="L45" s="683">
        <v>0</v>
      </c>
      <c r="M45" s="684"/>
      <c r="N45" s="555" t="str">
        <f>N16</f>
        <v>版本</v>
      </c>
      <c r="O45" s="683">
        <v>0</v>
      </c>
      <c r="P45" s="684"/>
      <c r="Q45" s="696">
        <f>SUM(B46:P46)</f>
        <v>0</v>
      </c>
      <c r="R45" s="694">
        <f>Q45*F8</f>
        <v>0</v>
      </c>
      <c r="S45" s="694">
        <f>Q45*F9</f>
        <v>0</v>
      </c>
      <c r="T45" s="702">
        <f>Q45*F7</f>
        <v>0</v>
      </c>
    </row>
    <row r="46" spans="1:20" ht="16.5" x14ac:dyDescent="0.25">
      <c r="A46" s="715"/>
      <c r="B46" s="556" t="str">
        <f>VLOOKUP(B45,工作表2!$BH$5:$DN$9,13,FALSE)</f>
        <v>金額</v>
      </c>
      <c r="C46" s="556" t="str">
        <f>VLOOKUP(B45,工作表2!$BH$5:$DN$9,14,FALSE)</f>
        <v>金額</v>
      </c>
      <c r="D46" s="556" t="str">
        <f>VLOOKUP(D45,工作表2!$BH$5:$DN$9,9,FALSE)</f>
        <v>金額</v>
      </c>
      <c r="E46" s="556" t="str">
        <f>VLOOKUP(D45,工作表2!$BH$5:$DN$9,10,FALSE)</f>
        <v>金額</v>
      </c>
      <c r="F46" s="556" t="str">
        <f>VLOOKUP(F45,工作表2!$BH$5:$DN$9,11,FALSE)</f>
        <v>金額</v>
      </c>
      <c r="G46" s="556" t="str">
        <f>VLOOKUP(F45,工作表2!$BH$5:$DN$9,12,FALSE)</f>
        <v>金額</v>
      </c>
      <c r="H46" s="683">
        <v>0</v>
      </c>
      <c r="I46" s="684"/>
      <c r="J46" s="683">
        <v>0</v>
      </c>
      <c r="K46" s="684"/>
      <c r="L46" s="683">
        <v>0</v>
      </c>
      <c r="M46" s="684"/>
      <c r="N46" s="556" t="str">
        <f>VLOOKUP(N45,工作表2!$BH$5:$DN$9,15,FALSE)</f>
        <v>金額</v>
      </c>
      <c r="O46" s="683">
        <v>0</v>
      </c>
      <c r="P46" s="684"/>
      <c r="Q46" s="697">
        <f>SUM(D46:P46)</f>
        <v>0</v>
      </c>
      <c r="R46" s="695"/>
      <c r="S46" s="695"/>
      <c r="T46" s="703"/>
    </row>
    <row r="47" spans="1:20" x14ac:dyDescent="0.25">
      <c r="A47" s="685" t="s">
        <v>142</v>
      </c>
      <c r="B47" s="683">
        <v>0</v>
      </c>
      <c r="C47" s="684"/>
      <c r="D47" s="687" t="str">
        <f>D18</f>
        <v>版本</v>
      </c>
      <c r="E47" s="688"/>
      <c r="F47" s="687" t="str">
        <f>F18</f>
        <v>版本</v>
      </c>
      <c r="G47" s="688"/>
      <c r="H47" s="687" t="str">
        <f>H18</f>
        <v>版本</v>
      </c>
      <c r="I47" s="688"/>
      <c r="J47" s="687" t="str">
        <f>J18</f>
        <v>版本</v>
      </c>
      <c r="K47" s="688"/>
      <c r="L47" s="700" t="str">
        <f>L18</f>
        <v>版本</v>
      </c>
      <c r="M47" s="701"/>
      <c r="N47" s="555" t="str">
        <f>N18</f>
        <v>版本</v>
      </c>
      <c r="O47" s="555" t="str">
        <f>O18</f>
        <v>版本</v>
      </c>
      <c r="P47" s="555" t="str">
        <f>P18</f>
        <v>版本</v>
      </c>
      <c r="Q47" s="696">
        <f>SUM(B48:P48)</f>
        <v>0</v>
      </c>
      <c r="R47" s="694">
        <f>Q47*G8</f>
        <v>0</v>
      </c>
      <c r="S47" s="694">
        <f>Q47*G9</f>
        <v>0</v>
      </c>
      <c r="T47" s="702">
        <f>Q47*G7</f>
        <v>0</v>
      </c>
    </row>
    <row r="48" spans="1:20" ht="16.5" x14ac:dyDescent="0.25">
      <c r="A48" s="686"/>
      <c r="B48" s="683">
        <v>0</v>
      </c>
      <c r="C48" s="684"/>
      <c r="D48" s="556" t="str">
        <f>VLOOKUP(D47,工作表2!$BH$5:$DN$9,19,FALSE)</f>
        <v>金額</v>
      </c>
      <c r="E48" s="556" t="str">
        <f>VLOOKUP(D47,工作表2!$BH$5:$DN$9,20,FALSE)</f>
        <v>金額</v>
      </c>
      <c r="F48" s="556" t="str">
        <f>VLOOKUP(F47,工作表2!$BH$5:$DN$9,21,FALSE)</f>
        <v>金額</v>
      </c>
      <c r="G48" s="556" t="str">
        <f>VLOOKUP(F47,工作表2!$BH$5:$DN$9,22,FALSE)</f>
        <v>金額</v>
      </c>
      <c r="H48" s="556" t="str">
        <f>VLOOKUP(H47,工作表2!$BH$5:$DN$9,23,FALSE)</f>
        <v>金額</v>
      </c>
      <c r="I48" s="556" t="str">
        <f>VLOOKUP(H47,工作表2!$BH$5:$DN$9,24,FALSE)</f>
        <v>金額</v>
      </c>
      <c r="J48" s="556" t="str">
        <f>VLOOKUP(J47,工作表2!$BH$5:$DN$9,16,FALSE)</f>
        <v>金額</v>
      </c>
      <c r="K48" s="556" t="str">
        <f>VLOOKUP(J47,工作表2!$BH$5:$DN$9,17,FALSE)</f>
        <v>金額</v>
      </c>
      <c r="L48" s="557" t="str">
        <f>VLOOKUP(L47,工作表2!$A$15:$M$19,8,FALSE)</f>
        <v>金額</v>
      </c>
      <c r="M48" s="557" t="str">
        <f>VLOOKUP(L47,工作表2!$A$15:$M$19,9,FALSE)</f>
        <v>金額</v>
      </c>
      <c r="N48" s="556" t="str">
        <f>VLOOKUP(N47,工作表2!$BH$5:$DN$9,25,FALSE)</f>
        <v>金額</v>
      </c>
      <c r="O48" s="556" t="str">
        <f>VLOOKUP(O47,工作表2!$BH$5:$DN$9,18,FALSE)</f>
        <v>金額</v>
      </c>
      <c r="P48" s="556" t="str">
        <f>VLOOKUP(P47,工作表2!$BH$5:$DN$9,26,FALSE)</f>
        <v>金額</v>
      </c>
      <c r="Q48" s="697">
        <f>SUM(D48:P48)</f>
        <v>0</v>
      </c>
      <c r="R48" s="695"/>
      <c r="S48" s="695"/>
      <c r="T48" s="703"/>
    </row>
    <row r="49" spans="1:20" x14ac:dyDescent="0.25">
      <c r="A49" s="685" t="s">
        <v>143</v>
      </c>
      <c r="B49" s="683">
        <v>0</v>
      </c>
      <c r="C49" s="684"/>
      <c r="D49" s="687" t="str">
        <f>D20</f>
        <v>版本</v>
      </c>
      <c r="E49" s="688"/>
      <c r="F49" s="687" t="str">
        <f>F20</f>
        <v>版本</v>
      </c>
      <c r="G49" s="688"/>
      <c r="H49" s="687" t="str">
        <f>H20</f>
        <v>版本</v>
      </c>
      <c r="I49" s="688"/>
      <c r="J49" s="687" t="str">
        <f>J20</f>
        <v>版本</v>
      </c>
      <c r="K49" s="688"/>
      <c r="L49" s="700" t="str">
        <f>L20</f>
        <v>版本</v>
      </c>
      <c r="M49" s="701"/>
      <c r="N49" s="555" t="str">
        <f>N20</f>
        <v>版本</v>
      </c>
      <c r="O49" s="555" t="str">
        <f>O20</f>
        <v>版本</v>
      </c>
      <c r="P49" s="555" t="str">
        <f>P20</f>
        <v>版本</v>
      </c>
      <c r="Q49" s="696">
        <f>SUM(B50:P50)</f>
        <v>0</v>
      </c>
      <c r="R49" s="694">
        <f>Q49*H8</f>
        <v>0</v>
      </c>
      <c r="S49" s="694">
        <f>Q49*H9</f>
        <v>0</v>
      </c>
      <c r="T49" s="702">
        <f>Q49*H7</f>
        <v>0</v>
      </c>
    </row>
    <row r="50" spans="1:20" ht="16.5" x14ac:dyDescent="0.25">
      <c r="A50" s="686"/>
      <c r="B50" s="683">
        <v>0</v>
      </c>
      <c r="C50" s="684"/>
      <c r="D50" s="556" t="str">
        <f>VLOOKUP(D49,工作表2!$BH$5:$DN$9,27,FALSE)</f>
        <v>金額</v>
      </c>
      <c r="E50" s="556" t="str">
        <f>VLOOKUP(D49,工作表2!$BH$5:$DN$9,28,FALSE)</f>
        <v>金額</v>
      </c>
      <c r="F50" s="556" t="str">
        <f>VLOOKUP(F49,工作表2!$BH$5:$DN$9,29,FALSE)</f>
        <v>金額</v>
      </c>
      <c r="G50" s="556" t="str">
        <f>VLOOKUP(F49,工作表2!$BH$5:$DN$9,30,FALSE)</f>
        <v>金額</v>
      </c>
      <c r="H50" s="556" t="str">
        <f>VLOOKUP(H49,工作表2!$BH$5:$DN$9,31,FALSE)</f>
        <v>金額</v>
      </c>
      <c r="I50" s="556" t="str">
        <f>VLOOKUP(H49,工作表2!$BH$5:$DN$9,32,FALSE)</f>
        <v>金額</v>
      </c>
      <c r="J50" s="556" t="str">
        <f>VLOOKUP(J49,工作表2!$BH$5:$DN$9,33,FALSE)</f>
        <v>金額</v>
      </c>
      <c r="K50" s="556" t="str">
        <f>VLOOKUP(J49,工作表2!$BH$5:$DN$9,34,FALSE)</f>
        <v>金額</v>
      </c>
      <c r="L50" s="557" t="str">
        <f>VLOOKUP(L49,工作表2!$A$15:$M$19,10,FALSE)</f>
        <v>金額</v>
      </c>
      <c r="M50" s="557" t="str">
        <f>VLOOKUP(L49,工作表2!$A$15:$M$19,11,FALSE)</f>
        <v>金額</v>
      </c>
      <c r="N50" s="556" t="str">
        <f>VLOOKUP(N49,工作表2!$BH$5:$DN$9,35,FALSE)</f>
        <v>金額</v>
      </c>
      <c r="O50" s="556" t="str">
        <f>VLOOKUP(O49,工作表2!$BH$5:$DN$9,36,FALSE)</f>
        <v>金額</v>
      </c>
      <c r="P50" s="556" t="str">
        <f>VLOOKUP(P49,工作表2!$BH$5:$DN$9,37,FALSE)</f>
        <v>金額</v>
      </c>
      <c r="Q50" s="697">
        <f>SUM(D50:P50)</f>
        <v>0</v>
      </c>
      <c r="R50" s="695"/>
      <c r="S50" s="695"/>
      <c r="T50" s="703"/>
    </row>
    <row r="51" spans="1:20" x14ac:dyDescent="0.25">
      <c r="A51" s="714" t="s">
        <v>144</v>
      </c>
      <c r="B51" s="683">
        <v>0</v>
      </c>
      <c r="C51" s="684"/>
      <c r="D51" s="687" t="str">
        <f>D22</f>
        <v>版本</v>
      </c>
      <c r="E51" s="688"/>
      <c r="F51" s="687" t="str">
        <f>F22</f>
        <v>版本</v>
      </c>
      <c r="G51" s="688"/>
      <c r="H51" s="687" t="str">
        <f>H22</f>
        <v>版本</v>
      </c>
      <c r="I51" s="688"/>
      <c r="J51" s="687" t="str">
        <f>J22</f>
        <v>版本</v>
      </c>
      <c r="K51" s="688"/>
      <c r="L51" s="700" t="str">
        <f>L22</f>
        <v>版本</v>
      </c>
      <c r="M51" s="701"/>
      <c r="N51" s="555" t="str">
        <f>N22</f>
        <v>版本</v>
      </c>
      <c r="O51" s="555" t="str">
        <f>O22</f>
        <v>版本</v>
      </c>
      <c r="P51" s="555" t="str">
        <f>P22</f>
        <v>版本</v>
      </c>
      <c r="Q51" s="696">
        <f>SUM(B52:P52)</f>
        <v>0</v>
      </c>
      <c r="R51" s="694">
        <f>Q51*I8</f>
        <v>0</v>
      </c>
      <c r="S51" s="694">
        <f>Q51*I9</f>
        <v>0</v>
      </c>
      <c r="T51" s="702">
        <f>Q51*I7</f>
        <v>0</v>
      </c>
    </row>
    <row r="52" spans="1:20" ht="16.5" x14ac:dyDescent="0.25">
      <c r="A52" s="715"/>
      <c r="B52" s="683">
        <v>0</v>
      </c>
      <c r="C52" s="684"/>
      <c r="D52" s="556" t="str">
        <f>VLOOKUP(D51,工作表2!$BH$5:$DN$9,38,FALSE)</f>
        <v>金額</v>
      </c>
      <c r="E52" s="556" t="str">
        <f>VLOOKUP(D51,工作表2!$BH$5:$DN$9,39,FALSE)</f>
        <v>金額</v>
      </c>
      <c r="F52" s="556" t="str">
        <f>VLOOKUP(F51,工作表2!$BH$5:$DN$9,40,FALSE)</f>
        <v>金額</v>
      </c>
      <c r="G52" s="556" t="str">
        <f>VLOOKUP(F51,工作表2!$BH$5:$DN$9,41,FALSE)</f>
        <v>金額</v>
      </c>
      <c r="H52" s="556" t="str">
        <f>VLOOKUP(H51,工作表2!$BH$5:$DN$9,42,FALSE)</f>
        <v>金額</v>
      </c>
      <c r="I52" s="556" t="str">
        <f>VLOOKUP(H51,工作表2!$BH$5:$DN$9,43,FALSE)</f>
        <v>金額</v>
      </c>
      <c r="J52" s="556" t="str">
        <f>VLOOKUP(J51,工作表2!$BH$5:$DN$9,44,FALSE)</f>
        <v>金額</v>
      </c>
      <c r="K52" s="556" t="str">
        <f>VLOOKUP(J51,工作表2!$BH$5:$DN$9,45,FALSE)</f>
        <v>金額</v>
      </c>
      <c r="L52" s="557" t="str">
        <f>VLOOKUP(L51,工作表2!$A$15:$M$19,12,FALSE)</f>
        <v>金額</v>
      </c>
      <c r="M52" s="557" t="str">
        <f>VLOOKUP(L51,工作表2!$A$15:$M$19,13,FALSE)</f>
        <v>金額</v>
      </c>
      <c r="N52" s="556" t="str">
        <f>VLOOKUP(N51,工作表2!$BH$5:$DN$9,46,FALSE)</f>
        <v>金額</v>
      </c>
      <c r="O52" s="556" t="str">
        <f>VLOOKUP(O51,工作表2!$BH$5:$DN$9,47,FALSE)</f>
        <v>金額</v>
      </c>
      <c r="P52" s="556" t="str">
        <f>VLOOKUP(P51,工作表2!$BH$5:$DN$9,48,FALSE)</f>
        <v>金額</v>
      </c>
      <c r="Q52" s="697">
        <f>SUM(D52:P52)</f>
        <v>0</v>
      </c>
      <c r="R52" s="695"/>
      <c r="S52" s="695"/>
      <c r="T52" s="703"/>
    </row>
    <row r="53" spans="1:20" x14ac:dyDescent="0.25">
      <c r="A53" s="685" t="s">
        <v>145</v>
      </c>
      <c r="B53" s="683">
        <v>0</v>
      </c>
      <c r="C53" s="684"/>
      <c r="D53" s="687" t="str">
        <f>D24</f>
        <v>版本</v>
      </c>
      <c r="E53" s="688"/>
      <c r="F53" s="687" t="str">
        <f>F24</f>
        <v>版本</v>
      </c>
      <c r="G53" s="688"/>
      <c r="H53" s="687" t="str">
        <f>H24</f>
        <v>版本</v>
      </c>
      <c r="I53" s="688"/>
      <c r="J53" s="687" t="str">
        <f>J24</f>
        <v>版本</v>
      </c>
      <c r="K53" s="688"/>
      <c r="L53" s="700" t="str">
        <f>L24</f>
        <v>版本</v>
      </c>
      <c r="M53" s="701"/>
      <c r="N53" s="555" t="str">
        <f>N24</f>
        <v>版本</v>
      </c>
      <c r="O53" s="555" t="str">
        <f>O24</f>
        <v>版本</v>
      </c>
      <c r="P53" s="555" t="str">
        <f>P24</f>
        <v>版本</v>
      </c>
      <c r="Q53" s="696">
        <f>SUM(B54:P54)</f>
        <v>0</v>
      </c>
      <c r="R53" s="694">
        <f>Q53*J8</f>
        <v>0</v>
      </c>
      <c r="S53" s="694">
        <f>Q53*J9</f>
        <v>0</v>
      </c>
      <c r="T53" s="702">
        <f>Q53*J7</f>
        <v>0</v>
      </c>
    </row>
    <row r="54" spans="1:20" ht="16.5" x14ac:dyDescent="0.25">
      <c r="A54" s="686"/>
      <c r="B54" s="683">
        <v>0</v>
      </c>
      <c r="C54" s="684"/>
      <c r="D54" s="556" t="str">
        <f>VLOOKUP(D53,工作表2!$BH$5:$DN$9,49,FALSE)</f>
        <v>金額</v>
      </c>
      <c r="E54" s="556" t="str">
        <f>VLOOKUP(D53,工作表2!$BH$5:$DN$9,50,FALSE)</f>
        <v>金額</v>
      </c>
      <c r="F54" s="556" t="str">
        <f>VLOOKUP(F53,工作表2!$BH$5:$DN$9,51,FALSE)</f>
        <v>金額</v>
      </c>
      <c r="G54" s="556" t="str">
        <f>VLOOKUP(F53,工作表2!$BH$5:$DN$9,52,FALSE)</f>
        <v>金額</v>
      </c>
      <c r="H54" s="556" t="str">
        <f>VLOOKUP(H53,工作表2!$BH$5:$DN$9,53,FALSE)</f>
        <v>金額</v>
      </c>
      <c r="I54" s="556" t="str">
        <f>VLOOKUP(H53,工作表2!$BH$5:$DN$9,54,FALSE)</f>
        <v>金額</v>
      </c>
      <c r="J54" s="556" t="str">
        <f>VLOOKUP(J53,工作表2!$BH$5:$DN$9,55,FALSE)</f>
        <v>金額</v>
      </c>
      <c r="K54" s="556" t="str">
        <f>VLOOKUP(J53,工作表2!$BH$5:$DN$9,56,FALSE)</f>
        <v>金額</v>
      </c>
      <c r="L54" s="557" t="str">
        <f>VLOOKUP(L53,工作表2!$N$12:$R$21,4,FALSE)</f>
        <v>金額</v>
      </c>
      <c r="M54" s="557" t="str">
        <f>VLOOKUP(L53,工作表2!$N$12:$R$21,5,FALSE)</f>
        <v>金額</v>
      </c>
      <c r="N54" s="556" t="str">
        <f>VLOOKUP(N53,工作表2!$BH$5:$DN$9,57,FALSE)</f>
        <v>金額</v>
      </c>
      <c r="O54" s="556" t="str">
        <f>VLOOKUP(O53,工作表2!$BH$5:$DN$9,58,FALSE)</f>
        <v>金額</v>
      </c>
      <c r="P54" s="556" t="str">
        <f>VLOOKUP(P53,工作表2!$BH$5:$DN$9,59,FALSE)</f>
        <v>金額</v>
      </c>
      <c r="Q54" s="697">
        <f>SUM(D54:P54)</f>
        <v>0</v>
      </c>
      <c r="R54" s="695"/>
      <c r="S54" s="695"/>
      <c r="T54" s="703"/>
    </row>
    <row r="55" spans="1:20" ht="31.5" customHeight="1" thickBot="1" x14ac:dyDescent="0.3">
      <c r="A55" s="558"/>
      <c r="B55" s="559"/>
      <c r="C55" s="559"/>
      <c r="D55" s="559"/>
      <c r="E55" s="559"/>
      <c r="F55" s="559"/>
      <c r="G55" s="559"/>
      <c r="H55" s="559"/>
      <c r="I55" s="559"/>
      <c r="J55" s="559"/>
      <c r="K55" s="559"/>
      <c r="L55" s="559"/>
      <c r="M55" s="559"/>
      <c r="N55" s="559"/>
      <c r="O55" s="559"/>
      <c r="P55" s="559"/>
      <c r="Q55" s="560" t="s">
        <v>33</v>
      </c>
      <c r="R55" s="561">
        <f>SUM(R43:R54)</f>
        <v>0</v>
      </c>
      <c r="S55" s="561">
        <f>SUM(S43:S54)</f>
        <v>0</v>
      </c>
      <c r="T55" s="624">
        <f>SUM(T43:T54)</f>
        <v>0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228">
    <mergeCell ref="J24:K24"/>
    <mergeCell ref="A22:A23"/>
    <mergeCell ref="D22:E22"/>
    <mergeCell ref="F22:G22"/>
    <mergeCell ref="H22:I22"/>
    <mergeCell ref="B23:C23"/>
    <mergeCell ref="T24:T25"/>
    <mergeCell ref="Q22:Q23"/>
    <mergeCell ref="R22:R23"/>
    <mergeCell ref="S22:S23"/>
    <mergeCell ref="T22:T23"/>
    <mergeCell ref="B25:C25"/>
    <mergeCell ref="Q24:Q25"/>
    <mergeCell ref="R24:R25"/>
    <mergeCell ref="S24:S25"/>
    <mergeCell ref="F24:G24"/>
    <mergeCell ref="H24:I24"/>
    <mergeCell ref="D24:E24"/>
    <mergeCell ref="T16:T17"/>
    <mergeCell ref="R14:R15"/>
    <mergeCell ref="O15:P15"/>
    <mergeCell ref="F12:G12"/>
    <mergeCell ref="H12:I12"/>
    <mergeCell ref="J12:K12"/>
    <mergeCell ref="L12:M12"/>
    <mergeCell ref="O14:P14"/>
    <mergeCell ref="A12:A13"/>
    <mergeCell ref="F16:G16"/>
    <mergeCell ref="O17:P17"/>
    <mergeCell ref="J16:K16"/>
    <mergeCell ref="J17:K17"/>
    <mergeCell ref="O16:P16"/>
    <mergeCell ref="L16:M16"/>
    <mergeCell ref="H16:I16"/>
    <mergeCell ref="S14:S15"/>
    <mergeCell ref="R16:R17"/>
    <mergeCell ref="S16:S17"/>
    <mergeCell ref="D12:E12"/>
    <mergeCell ref="R18:R19"/>
    <mergeCell ref="S18:S19"/>
    <mergeCell ref="L15:M15"/>
    <mergeCell ref="L17:M17"/>
    <mergeCell ref="D14:E14"/>
    <mergeCell ref="F14:G14"/>
    <mergeCell ref="Q14:Q15"/>
    <mergeCell ref="Q16:Q17"/>
    <mergeCell ref="D18:E18"/>
    <mergeCell ref="F18:G18"/>
    <mergeCell ref="J18:K18"/>
    <mergeCell ref="L18:M18"/>
    <mergeCell ref="Q18:Q19"/>
    <mergeCell ref="H18:I18"/>
    <mergeCell ref="J14:K14"/>
    <mergeCell ref="L14:M14"/>
    <mergeCell ref="H17:I17"/>
    <mergeCell ref="J15:K15"/>
    <mergeCell ref="H15:I15"/>
    <mergeCell ref="R20:R21"/>
    <mergeCell ref="S20:S21"/>
    <mergeCell ref="T20:T21"/>
    <mergeCell ref="A20:A21"/>
    <mergeCell ref="D20:E20"/>
    <mergeCell ref="F20:G20"/>
    <mergeCell ref="H20:I20"/>
    <mergeCell ref="J20:K20"/>
    <mergeCell ref="J22:K22"/>
    <mergeCell ref="Q20:Q21"/>
    <mergeCell ref="L22:M22"/>
    <mergeCell ref="L20:M20"/>
    <mergeCell ref="B51:C51"/>
    <mergeCell ref="D51:E51"/>
    <mergeCell ref="B22:C22"/>
    <mergeCell ref="A47:A48"/>
    <mergeCell ref="B47:C47"/>
    <mergeCell ref="D47:E47"/>
    <mergeCell ref="B18:C18"/>
    <mergeCell ref="B20:C20"/>
    <mergeCell ref="B21:C21"/>
    <mergeCell ref="B48:C48"/>
    <mergeCell ref="B50:C50"/>
    <mergeCell ref="A43:A44"/>
    <mergeCell ref="A49:A50"/>
    <mergeCell ref="B49:C49"/>
    <mergeCell ref="D49:E49"/>
    <mergeCell ref="L51:M51"/>
    <mergeCell ref="B24:C24"/>
    <mergeCell ref="L24:M24"/>
    <mergeCell ref="D16:E16"/>
    <mergeCell ref="B12:C12"/>
    <mergeCell ref="B14:C14"/>
    <mergeCell ref="A41:A42"/>
    <mergeCell ref="B41:C41"/>
    <mergeCell ref="D41:E41"/>
    <mergeCell ref="F41:G41"/>
    <mergeCell ref="H41:I41"/>
    <mergeCell ref="B43:C43"/>
    <mergeCell ref="D43:E43"/>
    <mergeCell ref="F43:G43"/>
    <mergeCell ref="H43:I43"/>
    <mergeCell ref="H14:I14"/>
    <mergeCell ref="B16:C16"/>
    <mergeCell ref="A14:A15"/>
    <mergeCell ref="A16:A17"/>
    <mergeCell ref="A18:A19"/>
    <mergeCell ref="B19:C19"/>
    <mergeCell ref="A24:A25"/>
    <mergeCell ref="F47:G47"/>
    <mergeCell ref="A51:A52"/>
    <mergeCell ref="F49:G49"/>
    <mergeCell ref="H49:I49"/>
    <mergeCell ref="J49:K49"/>
    <mergeCell ref="J46:K46"/>
    <mergeCell ref="L46:M46"/>
    <mergeCell ref="A45:A46"/>
    <mergeCell ref="B45:C45"/>
    <mergeCell ref="D45:E45"/>
    <mergeCell ref="F45:G45"/>
    <mergeCell ref="H45:I45"/>
    <mergeCell ref="J45:K45"/>
    <mergeCell ref="L45:M45"/>
    <mergeCell ref="L49:M49"/>
    <mergeCell ref="H46:I46"/>
    <mergeCell ref="O46:P46"/>
    <mergeCell ref="L47:M47"/>
    <mergeCell ref="Q41:Q42"/>
    <mergeCell ref="O43:P43"/>
    <mergeCell ref="Q43:Q44"/>
    <mergeCell ref="H44:I44"/>
    <mergeCell ref="H47:I47"/>
    <mergeCell ref="J47:K47"/>
    <mergeCell ref="J41:K41"/>
    <mergeCell ref="L41:M41"/>
    <mergeCell ref="L43:M43"/>
    <mergeCell ref="J44:K44"/>
    <mergeCell ref="L44:M44"/>
    <mergeCell ref="T53:T54"/>
    <mergeCell ref="S41:S42"/>
    <mergeCell ref="R43:R44"/>
    <mergeCell ref="S43:S44"/>
    <mergeCell ref="R45:R46"/>
    <mergeCell ref="S45:S46"/>
    <mergeCell ref="R47:R48"/>
    <mergeCell ref="S47:S48"/>
    <mergeCell ref="R49:R50"/>
    <mergeCell ref="S49:S50"/>
    <mergeCell ref="T41:T42"/>
    <mergeCell ref="T43:T44"/>
    <mergeCell ref="T45:T46"/>
    <mergeCell ref="T47:T48"/>
    <mergeCell ref="T49:T50"/>
    <mergeCell ref="T51:T52"/>
    <mergeCell ref="Q47:Q48"/>
    <mergeCell ref="Q49:Q50"/>
    <mergeCell ref="O45:P45"/>
    <mergeCell ref="Q45:Q46"/>
    <mergeCell ref="J51:K51"/>
    <mergeCell ref="M5:M9"/>
    <mergeCell ref="B6:D6"/>
    <mergeCell ref="B54:C54"/>
    <mergeCell ref="A53:A54"/>
    <mergeCell ref="F51:G51"/>
    <mergeCell ref="H51:I51"/>
    <mergeCell ref="A31:G31"/>
    <mergeCell ref="H31:J31"/>
    <mergeCell ref="S51:S52"/>
    <mergeCell ref="R53:R54"/>
    <mergeCell ref="S53:S54"/>
    <mergeCell ref="Q51:Q52"/>
    <mergeCell ref="B52:C52"/>
    <mergeCell ref="B53:C53"/>
    <mergeCell ref="R41:R42"/>
    <mergeCell ref="R51:R52"/>
    <mergeCell ref="D53:E53"/>
    <mergeCell ref="F53:G53"/>
    <mergeCell ref="H53:I53"/>
    <mergeCell ref="J53:K53"/>
    <mergeCell ref="L53:M53"/>
    <mergeCell ref="Q53:Q54"/>
    <mergeCell ref="O44:P44"/>
    <mergeCell ref="J43:K43"/>
    <mergeCell ref="V24:V25"/>
    <mergeCell ref="A4:S4"/>
    <mergeCell ref="N11:Q11"/>
    <mergeCell ref="A40:T40"/>
    <mergeCell ref="M1:S2"/>
    <mergeCell ref="N7:P7"/>
    <mergeCell ref="N6:O6"/>
    <mergeCell ref="N5:P5"/>
    <mergeCell ref="T18:T19"/>
    <mergeCell ref="T14:T15"/>
    <mergeCell ref="Q5:S5"/>
    <mergeCell ref="B9:D9"/>
    <mergeCell ref="A28:G28"/>
    <mergeCell ref="A29:G29"/>
    <mergeCell ref="A30:G30"/>
    <mergeCell ref="H28:J28"/>
    <mergeCell ref="H29:J29"/>
    <mergeCell ref="H30:J30"/>
    <mergeCell ref="B11:M11"/>
    <mergeCell ref="B7:D7"/>
    <mergeCell ref="B8:D8"/>
    <mergeCell ref="A5:A9"/>
    <mergeCell ref="B5:D5"/>
    <mergeCell ref="E5:K5"/>
    <mergeCell ref="U12:X12"/>
    <mergeCell ref="W14:W15"/>
    <mergeCell ref="W16:W17"/>
    <mergeCell ref="W18:W19"/>
    <mergeCell ref="W20:W21"/>
    <mergeCell ref="W22:W23"/>
    <mergeCell ref="W24:W25"/>
    <mergeCell ref="X14:X15"/>
    <mergeCell ref="X16:X17"/>
    <mergeCell ref="X18:X19"/>
    <mergeCell ref="X20:X21"/>
    <mergeCell ref="X22:X23"/>
    <mergeCell ref="X24:X25"/>
    <mergeCell ref="U14:U15"/>
    <mergeCell ref="U16:U17"/>
    <mergeCell ref="U18:U19"/>
    <mergeCell ref="U20:U21"/>
    <mergeCell ref="U22:U23"/>
    <mergeCell ref="U24:U25"/>
    <mergeCell ref="V14:V15"/>
    <mergeCell ref="V16:V17"/>
    <mergeCell ref="V18:V19"/>
    <mergeCell ref="V20:V21"/>
    <mergeCell ref="V22:V23"/>
  </mergeCells>
  <phoneticPr fontId="2" type="noConversion"/>
  <dataValidations count="3">
    <dataValidation type="list" allowBlank="1" showInputMessage="1" showErrorMessage="1" sqref="L24:M24">
      <formula1>五六英語</formula1>
    </dataValidation>
    <dataValidation type="list" allowBlank="1" showInputMessage="1" showErrorMessage="1" sqref="L18:M18 L20:M20 L22:M22">
      <formula1>三四英語</formula1>
    </dataValidation>
    <dataValidation type="list" allowBlank="1" showInputMessage="1" showErrorMessage="1" sqref="N24:P24 N20:P20 N16 D20:K20 N14 D22:K22 N18:P18 B16:G16 D24:K24 N22:P22 B14:G14 D18:K18">
      <formula1>版本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opLeftCell="A22" workbookViewId="0">
      <selection activeCell="M33" sqref="M33"/>
    </sheetView>
  </sheetViews>
  <sheetFormatPr defaultColWidth="10.1640625" defaultRowHeight="16.5" x14ac:dyDescent="0.25"/>
  <cols>
    <col min="1" max="1" width="15" style="124" customWidth="1"/>
    <col min="2" max="2" width="18.83203125" style="124" customWidth="1"/>
    <col min="3" max="3" width="25.6640625" style="140" customWidth="1"/>
    <col min="4" max="4" width="11" style="124" customWidth="1"/>
    <col min="5" max="5" width="10" style="124" customWidth="1"/>
    <col min="6" max="6" width="11.33203125" style="124" customWidth="1"/>
    <col min="7" max="7" width="10.83203125" style="124" customWidth="1"/>
    <col min="8" max="8" width="12" style="124" customWidth="1"/>
    <col min="9" max="9" width="5.6640625" style="124" customWidth="1"/>
    <col min="10" max="10" width="5.5" style="124" customWidth="1"/>
    <col min="11" max="11" width="6.6640625" style="124" customWidth="1"/>
    <col min="12" max="12" width="14" style="124" customWidth="1"/>
    <col min="13" max="16384" width="10.1640625" style="124"/>
  </cols>
  <sheetData>
    <row r="1" spans="1:17" ht="21" x14ac:dyDescent="0.25">
      <c r="A1" s="760" t="s">
        <v>215</v>
      </c>
      <c r="B1" s="760"/>
      <c r="C1" s="760"/>
      <c r="D1" s="760"/>
      <c r="E1" s="760"/>
      <c r="F1" s="760"/>
      <c r="G1" s="760"/>
      <c r="H1" s="123"/>
      <c r="I1" s="123"/>
      <c r="J1" s="123"/>
      <c r="K1" s="123"/>
      <c r="L1" s="123"/>
    </row>
    <row r="2" spans="1:17" ht="27.75" x14ac:dyDescent="0.4">
      <c r="A2" s="761" t="s">
        <v>162</v>
      </c>
      <c r="B2" s="761"/>
      <c r="C2" s="761"/>
      <c r="D2" s="761"/>
      <c r="E2" s="761"/>
      <c r="F2" s="761"/>
      <c r="G2" s="761"/>
      <c r="H2" s="125"/>
      <c r="I2" s="125"/>
      <c r="J2" s="125"/>
      <c r="K2" s="125"/>
      <c r="L2" s="125"/>
    </row>
    <row r="3" spans="1:17" ht="32.65" customHeight="1" x14ac:dyDescent="0.3">
      <c r="A3" s="762" t="s">
        <v>163</v>
      </c>
      <c r="B3" s="764" t="s">
        <v>164</v>
      </c>
      <c r="C3" s="764" t="s">
        <v>165</v>
      </c>
      <c r="D3" s="766" t="s">
        <v>166</v>
      </c>
      <c r="E3" s="767"/>
      <c r="F3" s="762" t="s">
        <v>167</v>
      </c>
      <c r="G3" s="762"/>
      <c r="Q3" s="126"/>
    </row>
    <row r="4" spans="1:17" ht="22.5" customHeight="1" x14ac:dyDescent="0.25">
      <c r="A4" s="763"/>
      <c r="B4" s="765"/>
      <c r="C4" s="765"/>
      <c r="D4" s="127" t="s">
        <v>168</v>
      </c>
      <c r="E4" s="127" t="s">
        <v>169</v>
      </c>
      <c r="F4" s="128" t="s">
        <v>170</v>
      </c>
      <c r="G4" s="128" t="s">
        <v>171</v>
      </c>
    </row>
    <row r="5" spans="1:17" ht="28.9" customHeight="1" x14ac:dyDescent="0.25">
      <c r="A5" s="129"/>
      <c r="B5" s="130"/>
      <c r="C5" s="131"/>
      <c r="D5" s="130"/>
      <c r="E5" s="130"/>
      <c r="F5" s="130"/>
      <c r="G5" s="130"/>
      <c r="H5" s="132"/>
    </row>
    <row r="6" spans="1:17" ht="28.9" customHeight="1" x14ac:dyDescent="0.25">
      <c r="A6" s="129"/>
      <c r="B6" s="133"/>
      <c r="C6" s="131"/>
      <c r="D6" s="133"/>
      <c r="E6" s="133"/>
      <c r="F6" s="133"/>
      <c r="G6" s="133"/>
    </row>
    <row r="7" spans="1:17" ht="28.9" customHeight="1" x14ac:dyDescent="0.25">
      <c r="A7" s="129"/>
      <c r="B7" s="133"/>
      <c r="C7" s="131"/>
      <c r="D7" s="133"/>
      <c r="E7" s="133"/>
      <c r="F7" s="133"/>
      <c r="G7" s="133"/>
    </row>
    <row r="8" spans="1:17" ht="28.9" customHeight="1" x14ac:dyDescent="0.25">
      <c r="A8" s="129"/>
      <c r="B8" s="133"/>
      <c r="C8" s="131"/>
      <c r="D8" s="133"/>
      <c r="E8" s="133"/>
      <c r="F8" s="133"/>
      <c r="G8" s="133"/>
    </row>
    <row r="9" spans="1:17" ht="28.9" customHeight="1" x14ac:dyDescent="0.25">
      <c r="A9" s="129"/>
      <c r="B9" s="133"/>
      <c r="C9" s="131"/>
      <c r="D9" s="133"/>
      <c r="E9" s="133"/>
      <c r="F9" s="133"/>
      <c r="G9" s="133"/>
    </row>
    <row r="10" spans="1:17" ht="28.9" customHeight="1" x14ac:dyDescent="0.25">
      <c r="A10" s="129"/>
      <c r="B10" s="133"/>
      <c r="C10" s="131"/>
      <c r="D10" s="133"/>
      <c r="E10" s="133"/>
      <c r="F10" s="133"/>
      <c r="G10" s="133"/>
    </row>
    <row r="11" spans="1:17" ht="28.9" customHeight="1" x14ac:dyDescent="0.25">
      <c r="A11" s="129"/>
      <c r="B11" s="133"/>
      <c r="C11" s="131"/>
      <c r="D11" s="133"/>
      <c r="E11" s="133"/>
      <c r="F11" s="133"/>
      <c r="G11" s="133"/>
    </row>
    <row r="12" spans="1:17" ht="28.9" customHeight="1" x14ac:dyDescent="0.25">
      <c r="A12" s="129"/>
      <c r="B12" s="133"/>
      <c r="C12" s="131"/>
      <c r="D12" s="133"/>
      <c r="E12" s="133"/>
      <c r="F12" s="133"/>
      <c r="G12" s="133"/>
    </row>
    <row r="13" spans="1:17" ht="28.9" customHeight="1" x14ac:dyDescent="0.25">
      <c r="A13" s="129"/>
      <c r="B13" s="133"/>
      <c r="C13" s="131"/>
      <c r="D13" s="133"/>
      <c r="E13" s="133"/>
      <c r="F13" s="133"/>
      <c r="G13" s="133"/>
    </row>
    <row r="14" spans="1:17" ht="28.9" customHeight="1" x14ac:dyDescent="0.25">
      <c r="A14" s="129"/>
      <c r="B14" s="133"/>
      <c r="C14" s="131"/>
      <c r="D14" s="133"/>
      <c r="E14" s="133"/>
      <c r="F14" s="133"/>
      <c r="G14" s="133"/>
    </row>
    <row r="15" spans="1:17" ht="28.9" customHeight="1" x14ac:dyDescent="0.25">
      <c r="A15" s="129"/>
      <c r="B15" s="133"/>
      <c r="C15" s="131"/>
      <c r="D15" s="133"/>
      <c r="E15" s="133"/>
      <c r="F15" s="133"/>
      <c r="G15" s="133"/>
    </row>
    <row r="16" spans="1:17" ht="28.9" customHeight="1" x14ac:dyDescent="0.25">
      <c r="A16" s="129"/>
      <c r="B16" s="133"/>
      <c r="C16" s="131"/>
      <c r="D16" s="133"/>
      <c r="E16" s="133"/>
      <c r="F16" s="133"/>
      <c r="G16" s="133"/>
    </row>
    <row r="17" spans="1:7" ht="28.9" customHeight="1" x14ac:dyDescent="0.25">
      <c r="A17" s="129"/>
      <c r="B17" s="133"/>
      <c r="C17" s="131"/>
      <c r="D17" s="133"/>
      <c r="E17" s="133"/>
      <c r="F17" s="133"/>
      <c r="G17" s="133"/>
    </row>
    <row r="18" spans="1:7" ht="28.9" customHeight="1" x14ac:dyDescent="0.25">
      <c r="A18" s="129"/>
      <c r="B18" s="133"/>
      <c r="C18" s="131"/>
      <c r="D18" s="133"/>
      <c r="E18" s="133"/>
      <c r="F18" s="133"/>
      <c r="G18" s="133"/>
    </row>
    <row r="19" spans="1:7" ht="28.9" customHeight="1" x14ac:dyDescent="0.25">
      <c r="A19" s="129"/>
      <c r="B19" s="133"/>
      <c r="C19" s="131"/>
      <c r="D19" s="133"/>
      <c r="E19" s="133"/>
      <c r="F19" s="133"/>
      <c r="G19" s="133"/>
    </row>
    <row r="20" spans="1:7" ht="28.9" customHeight="1" x14ac:dyDescent="0.25">
      <c r="A20" s="129"/>
      <c r="B20" s="133"/>
      <c r="C20" s="131"/>
      <c r="D20" s="133"/>
      <c r="E20" s="133"/>
      <c r="F20" s="133"/>
      <c r="G20" s="133"/>
    </row>
    <row r="21" spans="1:7" ht="28.9" customHeight="1" x14ac:dyDescent="0.25">
      <c r="A21" s="129"/>
      <c r="B21" s="133"/>
      <c r="C21" s="131"/>
      <c r="D21" s="133"/>
      <c r="E21" s="133"/>
      <c r="F21" s="133"/>
      <c r="G21" s="133"/>
    </row>
    <row r="22" spans="1:7" ht="28.9" customHeight="1" x14ac:dyDescent="0.25">
      <c r="A22" s="129"/>
      <c r="B22" s="133"/>
      <c r="C22" s="131"/>
      <c r="D22" s="133"/>
      <c r="E22" s="133"/>
      <c r="F22" s="133"/>
      <c r="G22" s="133"/>
    </row>
    <row r="23" spans="1:7" ht="28.9" customHeight="1" x14ac:dyDescent="0.25">
      <c r="A23" s="129"/>
      <c r="B23" s="133"/>
      <c r="C23" s="131"/>
      <c r="D23" s="133"/>
      <c r="E23" s="133"/>
      <c r="F23" s="133"/>
      <c r="G23" s="133"/>
    </row>
    <row r="24" spans="1:7" ht="28.9" customHeight="1" x14ac:dyDescent="0.25">
      <c r="A24" s="129"/>
      <c r="B24" s="133"/>
      <c r="C24" s="131"/>
      <c r="D24" s="133"/>
      <c r="E24" s="133"/>
      <c r="F24" s="133"/>
      <c r="G24" s="133"/>
    </row>
    <row r="25" spans="1:7" ht="28.9" customHeight="1" x14ac:dyDescent="0.25">
      <c r="A25" s="129"/>
      <c r="B25" s="133"/>
      <c r="C25" s="131"/>
      <c r="D25" s="133"/>
      <c r="E25" s="133"/>
      <c r="F25" s="133"/>
      <c r="G25" s="133"/>
    </row>
    <row r="26" spans="1:7" ht="28.9" customHeight="1" x14ac:dyDescent="0.25">
      <c r="A26" s="129"/>
      <c r="B26" s="133"/>
      <c r="C26" s="131"/>
      <c r="D26" s="133"/>
      <c r="E26" s="133"/>
      <c r="F26" s="133"/>
      <c r="G26" s="133"/>
    </row>
    <row r="27" spans="1:7" ht="28.9" customHeight="1" x14ac:dyDescent="0.25">
      <c r="A27" s="129"/>
      <c r="B27" s="133"/>
      <c r="C27" s="131"/>
      <c r="D27" s="133"/>
      <c r="E27" s="133"/>
      <c r="F27" s="133"/>
      <c r="G27" s="133"/>
    </row>
    <row r="28" spans="1:7" ht="28.9" customHeight="1" x14ac:dyDescent="0.25">
      <c r="A28" s="129"/>
      <c r="B28" s="133"/>
      <c r="C28" s="131"/>
      <c r="D28" s="133"/>
      <c r="E28" s="133"/>
      <c r="F28" s="133"/>
      <c r="G28" s="133"/>
    </row>
    <row r="29" spans="1:7" ht="28.9" customHeight="1" x14ac:dyDescent="0.25">
      <c r="A29" s="129"/>
      <c r="B29" s="133"/>
      <c r="C29" s="131"/>
      <c r="D29" s="133"/>
      <c r="E29" s="133"/>
      <c r="F29" s="133"/>
      <c r="G29" s="133"/>
    </row>
    <row r="30" spans="1:7" ht="28.9" customHeight="1" x14ac:dyDescent="0.25">
      <c r="A30" s="129"/>
      <c r="B30" s="133"/>
      <c r="C30" s="131"/>
      <c r="D30" s="133"/>
      <c r="E30" s="133"/>
      <c r="F30" s="133"/>
      <c r="G30" s="133"/>
    </row>
    <row r="31" spans="1:7" ht="28.9" customHeight="1" x14ac:dyDescent="0.25">
      <c r="A31" s="129"/>
      <c r="B31" s="133"/>
      <c r="C31" s="131"/>
      <c r="D31" s="133"/>
      <c r="E31" s="133"/>
      <c r="F31" s="133"/>
      <c r="G31" s="133"/>
    </row>
    <row r="32" spans="1:7" ht="28.9" customHeight="1" x14ac:dyDescent="0.25">
      <c r="A32" s="129"/>
      <c r="B32" s="133"/>
      <c r="C32" s="131"/>
      <c r="D32" s="133"/>
      <c r="E32" s="133"/>
      <c r="F32" s="133"/>
      <c r="G32" s="133"/>
    </row>
    <row r="33" spans="1:12" ht="28.9" customHeight="1" x14ac:dyDescent="0.25">
      <c r="A33" s="134" t="s">
        <v>172</v>
      </c>
      <c r="B33" s="133"/>
      <c r="C33" s="131"/>
      <c r="D33" s="133"/>
      <c r="E33" s="133"/>
      <c r="F33" s="133"/>
      <c r="G33" s="133"/>
    </row>
    <row r="34" spans="1:12" ht="28.9" customHeight="1" x14ac:dyDescent="0.25">
      <c r="A34" s="752" t="s">
        <v>173</v>
      </c>
      <c r="B34" s="753"/>
      <c r="C34" s="754"/>
      <c r="D34" s="135">
        <f>SUM(D5:D33)</f>
        <v>0</v>
      </c>
      <c r="E34" s="135">
        <f>SUM(E5:E33)</f>
        <v>0</v>
      </c>
      <c r="F34" s="135">
        <f>SUM(F5:F33)</f>
        <v>0</v>
      </c>
      <c r="G34" s="135">
        <f>SUM(G5:G33)</f>
        <v>0</v>
      </c>
    </row>
    <row r="35" spans="1:12" ht="28.9" customHeight="1" x14ac:dyDescent="0.25">
      <c r="A35" s="755"/>
      <c r="B35" s="756"/>
      <c r="C35" s="757"/>
      <c r="D35" s="758">
        <f>SUM(D34:E34)</f>
        <v>0</v>
      </c>
      <c r="E35" s="759"/>
      <c r="F35" s="758">
        <f>SUM(F34:G34)</f>
        <v>0</v>
      </c>
      <c r="G35" s="759"/>
    </row>
    <row r="36" spans="1:12" ht="21" x14ac:dyDescent="0.25">
      <c r="A36" s="136" t="s">
        <v>174</v>
      </c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</row>
    <row r="37" spans="1:12" x14ac:dyDescent="0.25">
      <c r="A37" s="137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</row>
    <row r="38" spans="1:12" x14ac:dyDescent="0.25">
      <c r="A38" s="138"/>
      <c r="B38" s="138"/>
      <c r="C38" s="138"/>
      <c r="D38" s="138"/>
      <c r="E38" s="138"/>
      <c r="F38" s="138"/>
      <c r="G38" s="138"/>
      <c r="H38" s="139"/>
      <c r="I38" s="139"/>
      <c r="J38" s="139"/>
      <c r="K38" s="139"/>
      <c r="L38" s="139"/>
    </row>
  </sheetData>
  <sheetProtection formatCells="0" formatColumns="0" formatRows="0" insertColumns="0" insertRows="0" insertHyperlinks="0" deleteColumns="0" deleteRows="0" selectLockedCells="1" sort="0" autoFilter="0"/>
  <mergeCells count="10">
    <mergeCell ref="A34:C35"/>
    <mergeCell ref="D35:E35"/>
    <mergeCell ref="F35:G35"/>
    <mergeCell ref="A1:G1"/>
    <mergeCell ref="A2:G2"/>
    <mergeCell ref="A3:A4"/>
    <mergeCell ref="B3:B4"/>
    <mergeCell ref="C3:C4"/>
    <mergeCell ref="D3:E3"/>
    <mergeCell ref="F3:G3"/>
  </mergeCells>
  <phoneticPr fontId="2" type="noConversion"/>
  <pageMargins left="0.74803149606299213" right="0.6692913385826772" top="0.74803149606299213" bottom="0.98425196850393704" header="0.51181102362204722" footer="0.51181102362204722"/>
  <pageSetup paperSize="9" scale="78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opLeftCell="A79" workbookViewId="0">
      <selection activeCell="X89" sqref="X89"/>
    </sheetView>
  </sheetViews>
  <sheetFormatPr defaultColWidth="9" defaultRowHeight="14.25" x14ac:dyDescent="0.25"/>
  <cols>
    <col min="1" max="1" width="5" style="110" customWidth="1"/>
    <col min="2" max="2" width="18.1640625" style="110" bestFit="1" customWidth="1"/>
    <col min="3" max="3" width="5" style="110" customWidth="1"/>
    <col min="4" max="5" width="6.1640625" style="110" bestFit="1" customWidth="1"/>
    <col min="6" max="17" width="8.1640625" style="110" customWidth="1"/>
    <col min="18" max="16384" width="9" style="110"/>
  </cols>
  <sheetData>
    <row r="1" spans="1:17" s="109" customFormat="1" ht="23.25" customHeight="1" x14ac:dyDescent="0.25">
      <c r="A1" s="768" t="s">
        <v>216</v>
      </c>
      <c r="B1" s="768"/>
      <c r="C1" s="768"/>
      <c r="D1" s="768"/>
      <c r="E1" s="768"/>
      <c r="F1" s="768"/>
      <c r="G1" s="768"/>
      <c r="H1" s="768"/>
      <c r="I1" s="768"/>
      <c r="J1" s="768"/>
      <c r="K1" s="768"/>
      <c r="L1" s="768"/>
      <c r="M1" s="768"/>
      <c r="N1" s="768"/>
      <c r="O1" s="768"/>
      <c r="P1" s="768"/>
      <c r="Q1" s="768"/>
    </row>
    <row r="2" spans="1:17" ht="17.649999999999999" customHeight="1" x14ac:dyDescent="0.25">
      <c r="A2" s="769" t="s">
        <v>65</v>
      </c>
      <c r="B2" s="769" t="s">
        <v>83</v>
      </c>
      <c r="C2" s="771" t="s">
        <v>157</v>
      </c>
      <c r="D2" s="769" t="s">
        <v>2</v>
      </c>
      <c r="E2" s="769" t="s">
        <v>66</v>
      </c>
      <c r="F2" s="773" t="s">
        <v>217</v>
      </c>
      <c r="G2" s="774"/>
      <c r="H2" s="775"/>
      <c r="I2" s="776" t="s">
        <v>218</v>
      </c>
      <c r="J2" s="774"/>
      <c r="K2" s="775"/>
      <c r="L2" s="776" t="s">
        <v>219</v>
      </c>
      <c r="M2" s="774"/>
      <c r="N2" s="775"/>
      <c r="O2" s="776" t="s">
        <v>220</v>
      </c>
      <c r="P2" s="774"/>
      <c r="Q2" s="775"/>
    </row>
    <row r="3" spans="1:17" ht="60.75" customHeight="1" x14ac:dyDescent="0.25">
      <c r="A3" s="770"/>
      <c r="B3" s="770"/>
      <c r="C3" s="772"/>
      <c r="D3" s="770"/>
      <c r="E3" s="770"/>
      <c r="F3" s="227" t="s">
        <v>67</v>
      </c>
      <c r="G3" s="228" t="s">
        <v>81</v>
      </c>
      <c r="H3" s="228" t="s">
        <v>82</v>
      </c>
      <c r="I3" s="229" t="s">
        <v>67</v>
      </c>
      <c r="J3" s="228" t="s">
        <v>81</v>
      </c>
      <c r="K3" s="228" t="s">
        <v>82</v>
      </c>
      <c r="L3" s="229" t="s">
        <v>67</v>
      </c>
      <c r="M3" s="228" t="s">
        <v>81</v>
      </c>
      <c r="N3" s="228" t="s">
        <v>82</v>
      </c>
      <c r="O3" s="229" t="s">
        <v>67</v>
      </c>
      <c r="P3" s="228" t="s">
        <v>81</v>
      </c>
      <c r="Q3" s="228" t="s">
        <v>82</v>
      </c>
    </row>
    <row r="4" spans="1:17" ht="19.7" customHeight="1" x14ac:dyDescent="0.25">
      <c r="A4" s="230">
        <v>1</v>
      </c>
      <c r="B4" s="224" t="s">
        <v>68</v>
      </c>
      <c r="C4" s="230">
        <v>1</v>
      </c>
      <c r="D4" s="224" t="s">
        <v>221</v>
      </c>
      <c r="E4" s="224" t="s">
        <v>63</v>
      </c>
      <c r="F4" s="231">
        <v>141</v>
      </c>
      <c r="G4" s="230">
        <v>5</v>
      </c>
      <c r="H4" s="230">
        <v>136</v>
      </c>
      <c r="I4" s="231">
        <v>117</v>
      </c>
      <c r="J4" s="230">
        <v>4</v>
      </c>
      <c r="K4" s="230">
        <v>113</v>
      </c>
      <c r="L4" s="231">
        <v>122</v>
      </c>
      <c r="M4" s="230">
        <v>4</v>
      </c>
      <c r="N4" s="230">
        <v>118</v>
      </c>
      <c r="O4" s="232" t="s">
        <v>158</v>
      </c>
      <c r="P4" s="224" t="s">
        <v>158</v>
      </c>
      <c r="Q4" s="224" t="s">
        <v>158</v>
      </c>
    </row>
    <row r="5" spans="1:17" ht="19.7" customHeight="1" x14ac:dyDescent="0.25">
      <c r="A5" s="230">
        <v>2</v>
      </c>
      <c r="B5" s="224" t="s">
        <v>68</v>
      </c>
      <c r="C5" s="230">
        <v>1</v>
      </c>
      <c r="D5" s="224" t="s">
        <v>221</v>
      </c>
      <c r="E5" s="224" t="s">
        <v>64</v>
      </c>
      <c r="F5" s="231">
        <v>98</v>
      </c>
      <c r="G5" s="230">
        <v>3</v>
      </c>
      <c r="H5" s="230">
        <v>95</v>
      </c>
      <c r="I5" s="231">
        <v>85</v>
      </c>
      <c r="J5" s="230">
        <v>3</v>
      </c>
      <c r="K5" s="230">
        <v>82</v>
      </c>
      <c r="L5" s="231">
        <v>76</v>
      </c>
      <c r="M5" s="230">
        <v>2</v>
      </c>
      <c r="N5" s="230">
        <v>74</v>
      </c>
      <c r="O5" s="232" t="s">
        <v>158</v>
      </c>
      <c r="P5" s="224" t="s">
        <v>158</v>
      </c>
      <c r="Q5" s="224" t="s">
        <v>158</v>
      </c>
    </row>
    <row r="6" spans="1:17" ht="19.7" customHeight="1" x14ac:dyDescent="0.25">
      <c r="A6" s="230">
        <v>3</v>
      </c>
      <c r="B6" s="224" t="s">
        <v>69</v>
      </c>
      <c r="C6" s="230">
        <v>1</v>
      </c>
      <c r="D6" s="224">
        <v>1</v>
      </c>
      <c r="E6" s="224" t="s">
        <v>63</v>
      </c>
      <c r="F6" s="231">
        <v>81</v>
      </c>
      <c r="G6" s="230">
        <v>3</v>
      </c>
      <c r="H6" s="230">
        <v>78</v>
      </c>
      <c r="I6" s="231">
        <v>81</v>
      </c>
      <c r="J6" s="230">
        <v>3</v>
      </c>
      <c r="K6" s="230">
        <v>78</v>
      </c>
      <c r="L6" s="231">
        <v>78</v>
      </c>
      <c r="M6" s="230">
        <v>2</v>
      </c>
      <c r="N6" s="230">
        <v>76</v>
      </c>
      <c r="O6" s="232" t="s">
        <v>158</v>
      </c>
      <c r="P6" s="224" t="s">
        <v>158</v>
      </c>
      <c r="Q6" s="224" t="s">
        <v>158</v>
      </c>
    </row>
    <row r="7" spans="1:17" ht="19.7" customHeight="1" x14ac:dyDescent="0.25">
      <c r="A7" s="230">
        <v>4</v>
      </c>
      <c r="B7" s="224" t="s">
        <v>69</v>
      </c>
      <c r="C7" s="230">
        <v>1</v>
      </c>
      <c r="D7" s="224">
        <v>1</v>
      </c>
      <c r="E7" s="224" t="s">
        <v>64</v>
      </c>
      <c r="F7" s="231">
        <v>152</v>
      </c>
      <c r="G7" s="230">
        <v>5</v>
      </c>
      <c r="H7" s="230">
        <v>147</v>
      </c>
      <c r="I7" s="231">
        <v>176</v>
      </c>
      <c r="J7" s="230">
        <v>6</v>
      </c>
      <c r="K7" s="230">
        <v>170</v>
      </c>
      <c r="L7" s="231">
        <v>139</v>
      </c>
      <c r="M7" s="230">
        <v>5</v>
      </c>
      <c r="N7" s="230">
        <v>134</v>
      </c>
      <c r="O7" s="232" t="s">
        <v>158</v>
      </c>
      <c r="P7" s="224" t="s">
        <v>158</v>
      </c>
      <c r="Q7" s="224" t="s">
        <v>158</v>
      </c>
    </row>
    <row r="8" spans="1:17" ht="19.7" customHeight="1" x14ac:dyDescent="0.25">
      <c r="A8" s="230">
        <v>5</v>
      </c>
      <c r="B8" s="224" t="s">
        <v>70</v>
      </c>
      <c r="C8" s="230">
        <v>1</v>
      </c>
      <c r="D8" s="224">
        <v>1</v>
      </c>
      <c r="E8" s="224" t="s">
        <v>63</v>
      </c>
      <c r="F8" s="231">
        <v>131</v>
      </c>
      <c r="G8" s="230">
        <v>4</v>
      </c>
      <c r="H8" s="230">
        <v>127</v>
      </c>
      <c r="I8" s="231">
        <v>97</v>
      </c>
      <c r="J8" s="230">
        <v>3</v>
      </c>
      <c r="K8" s="230">
        <v>94</v>
      </c>
      <c r="L8" s="231">
        <v>113</v>
      </c>
      <c r="M8" s="230">
        <v>3</v>
      </c>
      <c r="N8" s="230">
        <v>110</v>
      </c>
      <c r="O8" s="232" t="s">
        <v>158</v>
      </c>
      <c r="P8" s="224" t="s">
        <v>158</v>
      </c>
      <c r="Q8" s="224" t="s">
        <v>158</v>
      </c>
    </row>
    <row r="9" spans="1:17" ht="19.7" customHeight="1" x14ac:dyDescent="0.25">
      <c r="A9" s="230">
        <v>6</v>
      </c>
      <c r="B9" s="224" t="s">
        <v>70</v>
      </c>
      <c r="C9" s="230">
        <v>1</v>
      </c>
      <c r="D9" s="224">
        <v>1</v>
      </c>
      <c r="E9" s="224" t="s">
        <v>64</v>
      </c>
      <c r="F9" s="231">
        <v>52</v>
      </c>
      <c r="G9" s="230">
        <v>1</v>
      </c>
      <c r="H9" s="230">
        <v>51</v>
      </c>
      <c r="I9" s="231">
        <v>38</v>
      </c>
      <c r="J9" s="230">
        <v>1</v>
      </c>
      <c r="K9" s="230">
        <v>37</v>
      </c>
      <c r="L9" s="231">
        <v>44</v>
      </c>
      <c r="M9" s="230">
        <v>1</v>
      </c>
      <c r="N9" s="230">
        <v>43</v>
      </c>
      <c r="O9" s="232" t="s">
        <v>158</v>
      </c>
      <c r="P9" s="224" t="s">
        <v>158</v>
      </c>
      <c r="Q9" s="224" t="s">
        <v>158</v>
      </c>
    </row>
    <row r="10" spans="1:17" ht="19.7" customHeight="1" x14ac:dyDescent="0.25">
      <c r="A10" s="230">
        <v>7</v>
      </c>
      <c r="B10" s="224" t="s">
        <v>71</v>
      </c>
      <c r="C10" s="230">
        <v>1</v>
      </c>
      <c r="D10" s="224">
        <v>1</v>
      </c>
      <c r="E10" s="224" t="s">
        <v>63</v>
      </c>
      <c r="F10" s="231">
        <v>87</v>
      </c>
      <c r="G10" s="230">
        <v>3</v>
      </c>
      <c r="H10" s="230">
        <v>84</v>
      </c>
      <c r="I10" s="231">
        <v>65</v>
      </c>
      <c r="J10" s="230">
        <v>2</v>
      </c>
      <c r="K10" s="230">
        <v>63</v>
      </c>
      <c r="L10" s="231">
        <v>72</v>
      </c>
      <c r="M10" s="230">
        <v>2</v>
      </c>
      <c r="N10" s="230">
        <v>70</v>
      </c>
      <c r="O10" s="232" t="s">
        <v>158</v>
      </c>
      <c r="P10" s="224" t="s">
        <v>158</v>
      </c>
      <c r="Q10" s="224" t="s">
        <v>158</v>
      </c>
    </row>
    <row r="11" spans="1:17" ht="19.7" customHeight="1" x14ac:dyDescent="0.25">
      <c r="A11" s="230">
        <v>8</v>
      </c>
      <c r="B11" s="224" t="s">
        <v>68</v>
      </c>
      <c r="C11" s="230">
        <v>2</v>
      </c>
      <c r="D11" s="230">
        <v>3</v>
      </c>
      <c r="E11" s="224" t="s">
        <v>63</v>
      </c>
      <c r="F11" s="231">
        <v>104</v>
      </c>
      <c r="G11" s="230">
        <v>4</v>
      </c>
      <c r="H11" s="230">
        <v>100</v>
      </c>
      <c r="I11" s="231">
        <v>83</v>
      </c>
      <c r="J11" s="230">
        <v>3</v>
      </c>
      <c r="K11" s="230">
        <v>80</v>
      </c>
      <c r="L11" s="231">
        <v>99</v>
      </c>
      <c r="M11" s="230">
        <v>3</v>
      </c>
      <c r="N11" s="230">
        <v>96</v>
      </c>
      <c r="O11" s="232" t="s">
        <v>158</v>
      </c>
      <c r="P11" s="224" t="s">
        <v>158</v>
      </c>
      <c r="Q11" s="224" t="s">
        <v>158</v>
      </c>
    </row>
    <row r="12" spans="1:17" ht="19.7" customHeight="1" x14ac:dyDescent="0.25">
      <c r="A12" s="230">
        <v>9</v>
      </c>
      <c r="B12" s="224" t="s">
        <v>68</v>
      </c>
      <c r="C12" s="230">
        <v>2</v>
      </c>
      <c r="D12" s="230">
        <v>3</v>
      </c>
      <c r="E12" s="224" t="s">
        <v>64</v>
      </c>
      <c r="F12" s="231">
        <v>63</v>
      </c>
      <c r="G12" s="230">
        <v>2</v>
      </c>
      <c r="H12" s="230">
        <v>61</v>
      </c>
      <c r="I12" s="231">
        <v>57</v>
      </c>
      <c r="J12" s="230">
        <v>2</v>
      </c>
      <c r="K12" s="230">
        <v>55</v>
      </c>
      <c r="L12" s="231">
        <v>51</v>
      </c>
      <c r="M12" s="230">
        <v>2</v>
      </c>
      <c r="N12" s="230">
        <v>49</v>
      </c>
      <c r="O12" s="232" t="s">
        <v>158</v>
      </c>
      <c r="P12" s="224" t="s">
        <v>158</v>
      </c>
      <c r="Q12" s="224" t="s">
        <v>158</v>
      </c>
    </row>
    <row r="13" spans="1:17" ht="19.7" customHeight="1" x14ac:dyDescent="0.25">
      <c r="A13" s="230">
        <v>10</v>
      </c>
      <c r="B13" s="224" t="s">
        <v>69</v>
      </c>
      <c r="C13" s="230">
        <v>2</v>
      </c>
      <c r="D13" s="230">
        <v>3</v>
      </c>
      <c r="E13" s="224" t="s">
        <v>63</v>
      </c>
      <c r="F13" s="231">
        <v>89</v>
      </c>
      <c r="G13" s="230">
        <v>3</v>
      </c>
      <c r="H13" s="230">
        <v>86</v>
      </c>
      <c r="I13" s="231">
        <v>94</v>
      </c>
      <c r="J13" s="230">
        <v>3</v>
      </c>
      <c r="K13" s="230">
        <v>91</v>
      </c>
      <c r="L13" s="231">
        <v>87</v>
      </c>
      <c r="M13" s="230">
        <v>3</v>
      </c>
      <c r="N13" s="230">
        <v>84</v>
      </c>
      <c r="O13" s="232" t="s">
        <v>158</v>
      </c>
      <c r="P13" s="224" t="s">
        <v>158</v>
      </c>
      <c r="Q13" s="224" t="s">
        <v>158</v>
      </c>
    </row>
    <row r="14" spans="1:17" ht="19.7" customHeight="1" x14ac:dyDescent="0.25">
      <c r="A14" s="230">
        <v>11</v>
      </c>
      <c r="B14" s="224" t="s">
        <v>69</v>
      </c>
      <c r="C14" s="230">
        <v>2</v>
      </c>
      <c r="D14" s="230">
        <v>3</v>
      </c>
      <c r="E14" s="224" t="s">
        <v>64</v>
      </c>
      <c r="F14" s="231">
        <v>142</v>
      </c>
      <c r="G14" s="230">
        <v>5</v>
      </c>
      <c r="H14" s="230">
        <v>137</v>
      </c>
      <c r="I14" s="231">
        <v>143</v>
      </c>
      <c r="J14" s="230">
        <v>5</v>
      </c>
      <c r="K14" s="230">
        <v>138</v>
      </c>
      <c r="L14" s="231">
        <v>154</v>
      </c>
      <c r="M14" s="230">
        <v>5</v>
      </c>
      <c r="N14" s="230">
        <v>149</v>
      </c>
      <c r="O14" s="232" t="s">
        <v>158</v>
      </c>
      <c r="P14" s="224" t="s">
        <v>158</v>
      </c>
      <c r="Q14" s="224" t="s">
        <v>158</v>
      </c>
    </row>
    <row r="15" spans="1:17" ht="19.7" customHeight="1" x14ac:dyDescent="0.25">
      <c r="A15" s="230">
        <v>12</v>
      </c>
      <c r="B15" s="224" t="s">
        <v>70</v>
      </c>
      <c r="C15" s="230">
        <v>2</v>
      </c>
      <c r="D15" s="230">
        <v>3</v>
      </c>
      <c r="E15" s="224" t="s">
        <v>63</v>
      </c>
      <c r="F15" s="231">
        <v>110</v>
      </c>
      <c r="G15" s="230">
        <v>4</v>
      </c>
      <c r="H15" s="230">
        <v>106</v>
      </c>
      <c r="I15" s="231">
        <v>97</v>
      </c>
      <c r="J15" s="230">
        <v>3</v>
      </c>
      <c r="K15" s="230">
        <v>94</v>
      </c>
      <c r="L15" s="231">
        <v>100</v>
      </c>
      <c r="M15" s="230">
        <v>3</v>
      </c>
      <c r="N15" s="230">
        <v>97</v>
      </c>
      <c r="O15" s="232" t="s">
        <v>158</v>
      </c>
      <c r="P15" s="224" t="s">
        <v>158</v>
      </c>
      <c r="Q15" s="224" t="s">
        <v>158</v>
      </c>
    </row>
    <row r="16" spans="1:17" ht="19.7" customHeight="1" x14ac:dyDescent="0.25">
      <c r="A16" s="230">
        <v>13</v>
      </c>
      <c r="B16" s="224" t="s">
        <v>70</v>
      </c>
      <c r="C16" s="230">
        <v>2</v>
      </c>
      <c r="D16" s="230">
        <v>3</v>
      </c>
      <c r="E16" s="224" t="s">
        <v>64</v>
      </c>
      <c r="F16" s="231">
        <v>39</v>
      </c>
      <c r="G16" s="230">
        <v>1</v>
      </c>
      <c r="H16" s="230">
        <v>38</v>
      </c>
      <c r="I16" s="231">
        <v>29</v>
      </c>
      <c r="J16" s="230">
        <v>1</v>
      </c>
      <c r="K16" s="230">
        <v>28</v>
      </c>
      <c r="L16" s="231">
        <v>20</v>
      </c>
      <c r="M16" s="230">
        <v>1</v>
      </c>
      <c r="N16" s="230">
        <v>19</v>
      </c>
      <c r="O16" s="232" t="s">
        <v>158</v>
      </c>
      <c r="P16" s="224" t="s">
        <v>158</v>
      </c>
      <c r="Q16" s="224" t="s">
        <v>158</v>
      </c>
    </row>
    <row r="17" spans="1:17" ht="19.7" customHeight="1" x14ac:dyDescent="0.25">
      <c r="A17" s="230">
        <v>14</v>
      </c>
      <c r="B17" s="224" t="s">
        <v>71</v>
      </c>
      <c r="C17" s="230">
        <v>2</v>
      </c>
      <c r="D17" s="230">
        <v>3</v>
      </c>
      <c r="E17" s="224" t="s">
        <v>63</v>
      </c>
      <c r="F17" s="231">
        <v>78</v>
      </c>
      <c r="G17" s="230">
        <v>3</v>
      </c>
      <c r="H17" s="230">
        <v>75</v>
      </c>
      <c r="I17" s="231">
        <v>101</v>
      </c>
      <c r="J17" s="230">
        <v>3</v>
      </c>
      <c r="K17" s="230">
        <v>98</v>
      </c>
      <c r="L17" s="231">
        <v>78</v>
      </c>
      <c r="M17" s="230">
        <v>3</v>
      </c>
      <c r="N17" s="230">
        <v>75</v>
      </c>
      <c r="O17" s="232" t="s">
        <v>158</v>
      </c>
      <c r="P17" s="224" t="s">
        <v>158</v>
      </c>
      <c r="Q17" s="224" t="s">
        <v>158</v>
      </c>
    </row>
    <row r="18" spans="1:17" ht="19.7" customHeight="1" x14ac:dyDescent="0.25">
      <c r="A18" s="230">
        <v>15</v>
      </c>
      <c r="B18" s="224" t="s">
        <v>72</v>
      </c>
      <c r="C18" s="230">
        <v>3</v>
      </c>
      <c r="D18" s="230">
        <v>1</v>
      </c>
      <c r="E18" s="224" t="s">
        <v>63</v>
      </c>
      <c r="F18" s="231">
        <v>83</v>
      </c>
      <c r="G18" s="230">
        <v>3</v>
      </c>
      <c r="H18" s="230">
        <v>80</v>
      </c>
      <c r="I18" s="231">
        <v>79</v>
      </c>
      <c r="J18" s="230">
        <v>3</v>
      </c>
      <c r="K18" s="230">
        <v>76</v>
      </c>
      <c r="L18" s="231">
        <v>70</v>
      </c>
      <c r="M18" s="230">
        <v>3</v>
      </c>
      <c r="N18" s="230">
        <v>67</v>
      </c>
      <c r="O18" s="232" t="s">
        <v>158</v>
      </c>
      <c r="P18" s="224" t="s">
        <v>158</v>
      </c>
      <c r="Q18" s="224" t="s">
        <v>158</v>
      </c>
    </row>
    <row r="19" spans="1:17" ht="19.7" customHeight="1" x14ac:dyDescent="0.25">
      <c r="A19" s="230">
        <v>16</v>
      </c>
      <c r="B19" s="224" t="s">
        <v>72</v>
      </c>
      <c r="C19" s="230">
        <v>3</v>
      </c>
      <c r="D19" s="230">
        <v>1</v>
      </c>
      <c r="E19" s="224" t="s">
        <v>64</v>
      </c>
      <c r="F19" s="231">
        <v>39</v>
      </c>
      <c r="G19" s="230">
        <v>1</v>
      </c>
      <c r="H19" s="230">
        <v>38</v>
      </c>
      <c r="I19" s="231">
        <v>34</v>
      </c>
      <c r="J19" s="230">
        <v>1</v>
      </c>
      <c r="K19" s="230">
        <v>33</v>
      </c>
      <c r="L19" s="231">
        <v>28</v>
      </c>
      <c r="M19" s="230">
        <v>1</v>
      </c>
      <c r="N19" s="230">
        <v>27</v>
      </c>
      <c r="O19" s="232" t="s">
        <v>158</v>
      </c>
      <c r="P19" s="224" t="s">
        <v>158</v>
      </c>
      <c r="Q19" s="224" t="s">
        <v>158</v>
      </c>
    </row>
    <row r="20" spans="1:17" ht="19.7" customHeight="1" x14ac:dyDescent="0.25">
      <c r="A20" s="230">
        <v>17</v>
      </c>
      <c r="B20" s="224" t="s">
        <v>73</v>
      </c>
      <c r="C20" s="230">
        <v>3</v>
      </c>
      <c r="D20" s="230">
        <v>1</v>
      </c>
      <c r="E20" s="224" t="s">
        <v>63</v>
      </c>
      <c r="F20" s="231">
        <v>54</v>
      </c>
      <c r="G20" s="230">
        <v>2</v>
      </c>
      <c r="H20" s="230">
        <v>52</v>
      </c>
      <c r="I20" s="231">
        <v>57</v>
      </c>
      <c r="J20" s="230">
        <v>2</v>
      </c>
      <c r="K20" s="230">
        <v>55</v>
      </c>
      <c r="L20" s="231">
        <v>48</v>
      </c>
      <c r="M20" s="230">
        <v>2</v>
      </c>
      <c r="N20" s="230">
        <v>46</v>
      </c>
      <c r="O20" s="232" t="s">
        <v>158</v>
      </c>
      <c r="P20" s="224" t="s">
        <v>158</v>
      </c>
      <c r="Q20" s="224" t="s">
        <v>158</v>
      </c>
    </row>
    <row r="21" spans="1:17" ht="19.7" customHeight="1" x14ac:dyDescent="0.25">
      <c r="A21" s="230">
        <v>18</v>
      </c>
      <c r="B21" s="224" t="s">
        <v>68</v>
      </c>
      <c r="C21" s="230">
        <v>3</v>
      </c>
      <c r="D21" s="230">
        <v>5</v>
      </c>
      <c r="E21" s="224" t="s">
        <v>63</v>
      </c>
      <c r="F21" s="231">
        <v>100</v>
      </c>
      <c r="G21" s="230">
        <v>3</v>
      </c>
      <c r="H21" s="230">
        <v>97</v>
      </c>
      <c r="I21" s="231">
        <v>98</v>
      </c>
      <c r="J21" s="230">
        <v>3</v>
      </c>
      <c r="K21" s="230">
        <v>95</v>
      </c>
      <c r="L21" s="231">
        <v>91</v>
      </c>
      <c r="M21" s="230">
        <v>3</v>
      </c>
      <c r="N21" s="230">
        <v>88</v>
      </c>
      <c r="O21" s="232" t="s">
        <v>158</v>
      </c>
      <c r="P21" s="224" t="s">
        <v>158</v>
      </c>
      <c r="Q21" s="224" t="s">
        <v>158</v>
      </c>
    </row>
    <row r="22" spans="1:17" ht="19.7" customHeight="1" x14ac:dyDescent="0.25">
      <c r="A22" s="230">
        <v>19</v>
      </c>
      <c r="B22" s="224" t="s">
        <v>68</v>
      </c>
      <c r="C22" s="230">
        <v>3</v>
      </c>
      <c r="D22" s="230">
        <v>5</v>
      </c>
      <c r="E22" s="224" t="s">
        <v>64</v>
      </c>
      <c r="F22" s="231">
        <v>61</v>
      </c>
      <c r="G22" s="230">
        <v>2</v>
      </c>
      <c r="H22" s="230">
        <v>59</v>
      </c>
      <c r="I22" s="231">
        <v>52</v>
      </c>
      <c r="J22" s="230">
        <v>2</v>
      </c>
      <c r="K22" s="230">
        <v>50</v>
      </c>
      <c r="L22" s="231">
        <v>52</v>
      </c>
      <c r="M22" s="230">
        <v>2</v>
      </c>
      <c r="N22" s="230">
        <v>50</v>
      </c>
      <c r="O22" s="232" t="s">
        <v>158</v>
      </c>
      <c r="P22" s="224" t="s">
        <v>158</v>
      </c>
      <c r="Q22" s="224" t="s">
        <v>158</v>
      </c>
    </row>
    <row r="23" spans="1:17" ht="19.7" customHeight="1" x14ac:dyDescent="0.25">
      <c r="A23" s="230">
        <v>20</v>
      </c>
      <c r="B23" s="224" t="s">
        <v>69</v>
      </c>
      <c r="C23" s="230">
        <v>3</v>
      </c>
      <c r="D23" s="230">
        <v>5</v>
      </c>
      <c r="E23" s="224" t="s">
        <v>63</v>
      </c>
      <c r="F23" s="231">
        <v>90</v>
      </c>
      <c r="G23" s="230">
        <v>3</v>
      </c>
      <c r="H23" s="230">
        <v>87</v>
      </c>
      <c r="I23" s="231">
        <v>100</v>
      </c>
      <c r="J23" s="230">
        <v>3</v>
      </c>
      <c r="K23" s="230">
        <v>97</v>
      </c>
      <c r="L23" s="231">
        <v>84</v>
      </c>
      <c r="M23" s="230">
        <v>3</v>
      </c>
      <c r="N23" s="230">
        <v>81</v>
      </c>
      <c r="O23" s="232" t="s">
        <v>158</v>
      </c>
      <c r="P23" s="224" t="s">
        <v>158</v>
      </c>
      <c r="Q23" s="224" t="s">
        <v>158</v>
      </c>
    </row>
    <row r="24" spans="1:17" ht="19.7" customHeight="1" x14ac:dyDescent="0.25">
      <c r="A24" s="230">
        <v>21</v>
      </c>
      <c r="B24" s="224" t="s">
        <v>69</v>
      </c>
      <c r="C24" s="230">
        <v>3</v>
      </c>
      <c r="D24" s="230">
        <v>5</v>
      </c>
      <c r="E24" s="224" t="s">
        <v>64</v>
      </c>
      <c r="F24" s="231">
        <v>167</v>
      </c>
      <c r="G24" s="230">
        <v>5</v>
      </c>
      <c r="H24" s="230">
        <v>162</v>
      </c>
      <c r="I24" s="231">
        <v>187</v>
      </c>
      <c r="J24" s="230">
        <v>6</v>
      </c>
      <c r="K24" s="230">
        <v>181</v>
      </c>
      <c r="L24" s="231">
        <v>181</v>
      </c>
      <c r="M24" s="230">
        <v>6</v>
      </c>
      <c r="N24" s="230">
        <v>175</v>
      </c>
      <c r="O24" s="232" t="s">
        <v>158</v>
      </c>
      <c r="P24" s="224" t="s">
        <v>158</v>
      </c>
      <c r="Q24" s="224" t="s">
        <v>158</v>
      </c>
    </row>
    <row r="25" spans="1:17" ht="19.7" customHeight="1" x14ac:dyDescent="0.25">
      <c r="A25" s="230">
        <v>22</v>
      </c>
      <c r="B25" s="224" t="s">
        <v>74</v>
      </c>
      <c r="C25" s="230">
        <v>3</v>
      </c>
      <c r="D25" s="230">
        <v>1</v>
      </c>
      <c r="E25" s="224" t="s">
        <v>63</v>
      </c>
      <c r="F25" s="231">
        <v>81</v>
      </c>
      <c r="G25" s="230">
        <v>3</v>
      </c>
      <c r="H25" s="230">
        <v>78</v>
      </c>
      <c r="I25" s="231">
        <v>66</v>
      </c>
      <c r="J25" s="230">
        <v>2</v>
      </c>
      <c r="K25" s="230">
        <v>64</v>
      </c>
      <c r="L25" s="231">
        <v>68</v>
      </c>
      <c r="M25" s="230">
        <v>2</v>
      </c>
      <c r="N25" s="230">
        <v>66</v>
      </c>
      <c r="O25" s="232" t="s">
        <v>158</v>
      </c>
      <c r="P25" s="224" t="s">
        <v>158</v>
      </c>
      <c r="Q25" s="224" t="s">
        <v>158</v>
      </c>
    </row>
    <row r="26" spans="1:17" ht="19.7" customHeight="1" x14ac:dyDescent="0.25">
      <c r="A26" s="230">
        <v>23</v>
      </c>
      <c r="B26" s="224" t="s">
        <v>74</v>
      </c>
      <c r="C26" s="230">
        <v>3</v>
      </c>
      <c r="D26" s="230">
        <v>1</v>
      </c>
      <c r="E26" s="224" t="s">
        <v>64</v>
      </c>
      <c r="F26" s="231">
        <v>35</v>
      </c>
      <c r="G26" s="230">
        <v>1</v>
      </c>
      <c r="H26" s="230">
        <v>34</v>
      </c>
      <c r="I26" s="231">
        <v>26</v>
      </c>
      <c r="J26" s="230">
        <v>1</v>
      </c>
      <c r="K26" s="230">
        <v>25</v>
      </c>
      <c r="L26" s="231">
        <v>25</v>
      </c>
      <c r="M26" s="230">
        <v>1</v>
      </c>
      <c r="N26" s="230">
        <v>24</v>
      </c>
      <c r="O26" s="232" t="s">
        <v>158</v>
      </c>
      <c r="P26" s="224" t="s">
        <v>158</v>
      </c>
      <c r="Q26" s="224" t="s">
        <v>158</v>
      </c>
    </row>
    <row r="27" spans="1:17" ht="19.7" customHeight="1" x14ac:dyDescent="0.25">
      <c r="A27" s="230">
        <v>24</v>
      </c>
      <c r="B27" s="224" t="s">
        <v>71</v>
      </c>
      <c r="C27" s="230">
        <v>3</v>
      </c>
      <c r="D27" s="230">
        <v>5</v>
      </c>
      <c r="E27" s="224" t="s">
        <v>63</v>
      </c>
      <c r="F27" s="231">
        <v>104</v>
      </c>
      <c r="G27" s="230">
        <v>3</v>
      </c>
      <c r="H27" s="230">
        <v>101</v>
      </c>
      <c r="I27" s="231">
        <v>98</v>
      </c>
      <c r="J27" s="230">
        <v>3</v>
      </c>
      <c r="K27" s="230">
        <v>95</v>
      </c>
      <c r="L27" s="231">
        <v>104</v>
      </c>
      <c r="M27" s="230">
        <v>3</v>
      </c>
      <c r="N27" s="230">
        <v>101</v>
      </c>
      <c r="O27" s="232" t="s">
        <v>158</v>
      </c>
      <c r="P27" s="224" t="s">
        <v>158</v>
      </c>
      <c r="Q27" s="224" t="s">
        <v>158</v>
      </c>
    </row>
    <row r="28" spans="1:17" ht="19.7" customHeight="1" x14ac:dyDescent="0.25">
      <c r="A28" s="230">
        <v>25</v>
      </c>
      <c r="B28" s="224" t="s">
        <v>75</v>
      </c>
      <c r="C28" s="230">
        <v>3</v>
      </c>
      <c r="D28" s="230">
        <v>1</v>
      </c>
      <c r="E28" s="224" t="s">
        <v>63</v>
      </c>
      <c r="F28" s="231">
        <v>137</v>
      </c>
      <c r="G28" s="230">
        <v>4</v>
      </c>
      <c r="H28" s="230">
        <v>133</v>
      </c>
      <c r="I28" s="231">
        <v>118</v>
      </c>
      <c r="J28" s="230">
        <v>4</v>
      </c>
      <c r="K28" s="230">
        <v>114</v>
      </c>
      <c r="L28" s="232" t="s">
        <v>158</v>
      </c>
      <c r="M28" s="224" t="s">
        <v>158</v>
      </c>
      <c r="N28" s="224" t="s">
        <v>158</v>
      </c>
      <c r="O28" s="232" t="s">
        <v>158</v>
      </c>
      <c r="P28" s="224" t="s">
        <v>158</v>
      </c>
      <c r="Q28" s="224" t="s">
        <v>158</v>
      </c>
    </row>
    <row r="29" spans="1:17" ht="58.5" customHeight="1" x14ac:dyDescent="0.25">
      <c r="A29" s="230">
        <v>26</v>
      </c>
      <c r="B29" s="224" t="s">
        <v>76</v>
      </c>
      <c r="C29" s="230">
        <v>3</v>
      </c>
      <c r="D29" s="230">
        <v>1</v>
      </c>
      <c r="E29" s="224" t="s">
        <v>63</v>
      </c>
      <c r="F29" s="232" t="s">
        <v>158</v>
      </c>
      <c r="G29" s="224" t="s">
        <v>158</v>
      </c>
      <c r="H29" s="224" t="s">
        <v>158</v>
      </c>
      <c r="I29" s="232" t="s">
        <v>222</v>
      </c>
      <c r="J29" s="230">
        <v>3</v>
      </c>
      <c r="K29" s="230">
        <v>94</v>
      </c>
      <c r="L29" s="232" t="s">
        <v>158</v>
      </c>
      <c r="M29" s="224" t="s">
        <v>158</v>
      </c>
      <c r="N29" s="224" t="s">
        <v>158</v>
      </c>
      <c r="O29" s="232" t="s">
        <v>223</v>
      </c>
      <c r="P29" s="230">
        <v>3</v>
      </c>
      <c r="Q29" s="230">
        <v>75</v>
      </c>
    </row>
    <row r="30" spans="1:17" ht="58.5" customHeight="1" x14ac:dyDescent="0.25">
      <c r="A30" s="230">
        <v>27</v>
      </c>
      <c r="B30" s="224" t="s">
        <v>76</v>
      </c>
      <c r="C30" s="230">
        <v>3</v>
      </c>
      <c r="D30" s="230">
        <v>1</v>
      </c>
      <c r="E30" s="224" t="s">
        <v>64</v>
      </c>
      <c r="F30" s="232" t="s">
        <v>158</v>
      </c>
      <c r="G30" s="224" t="s">
        <v>158</v>
      </c>
      <c r="H30" s="224" t="s">
        <v>158</v>
      </c>
      <c r="I30" s="232" t="s">
        <v>224</v>
      </c>
      <c r="J30" s="230">
        <v>1</v>
      </c>
      <c r="K30" s="230">
        <v>29</v>
      </c>
      <c r="L30" s="232" t="s">
        <v>158</v>
      </c>
      <c r="M30" s="224" t="s">
        <v>158</v>
      </c>
      <c r="N30" s="224" t="s">
        <v>158</v>
      </c>
      <c r="O30" s="232" t="s">
        <v>225</v>
      </c>
      <c r="P30" s="230">
        <v>1</v>
      </c>
      <c r="Q30" s="230">
        <v>34</v>
      </c>
    </row>
    <row r="31" spans="1:17" ht="58.5" customHeight="1" x14ac:dyDescent="0.25">
      <c r="A31" s="230">
        <v>28</v>
      </c>
      <c r="B31" s="224" t="s">
        <v>159</v>
      </c>
      <c r="C31" s="230">
        <v>3</v>
      </c>
      <c r="D31" s="230">
        <v>1</v>
      </c>
      <c r="E31" s="224" t="s">
        <v>63</v>
      </c>
      <c r="F31" s="232" t="s">
        <v>226</v>
      </c>
      <c r="G31" s="230">
        <v>3</v>
      </c>
      <c r="H31" s="230">
        <v>93</v>
      </c>
      <c r="I31" s="232" t="s">
        <v>158</v>
      </c>
      <c r="J31" s="224" t="s">
        <v>158</v>
      </c>
      <c r="K31" s="224" t="s">
        <v>158</v>
      </c>
      <c r="L31" s="232" t="s">
        <v>158</v>
      </c>
      <c r="M31" s="224" t="s">
        <v>158</v>
      </c>
      <c r="N31" s="224" t="s">
        <v>158</v>
      </c>
      <c r="O31" s="232" t="s">
        <v>158</v>
      </c>
      <c r="P31" s="224" t="s">
        <v>158</v>
      </c>
      <c r="Q31" s="224" t="s">
        <v>158</v>
      </c>
    </row>
    <row r="32" spans="1:17" ht="58.5" customHeight="1" x14ac:dyDescent="0.25">
      <c r="A32" s="230">
        <v>29</v>
      </c>
      <c r="B32" s="224" t="s">
        <v>159</v>
      </c>
      <c r="C32" s="230">
        <v>3</v>
      </c>
      <c r="D32" s="230">
        <v>1</v>
      </c>
      <c r="E32" s="224" t="s">
        <v>64</v>
      </c>
      <c r="F32" s="232" t="s">
        <v>227</v>
      </c>
      <c r="G32" s="230">
        <v>1</v>
      </c>
      <c r="H32" s="230">
        <v>32</v>
      </c>
      <c r="I32" s="232" t="s">
        <v>158</v>
      </c>
      <c r="J32" s="224" t="s">
        <v>158</v>
      </c>
      <c r="K32" s="224" t="s">
        <v>158</v>
      </c>
      <c r="L32" s="232" t="s">
        <v>158</v>
      </c>
      <c r="M32" s="224" t="s">
        <v>158</v>
      </c>
      <c r="N32" s="224" t="s">
        <v>158</v>
      </c>
      <c r="O32" s="232" t="s">
        <v>158</v>
      </c>
      <c r="P32" s="224" t="s">
        <v>158</v>
      </c>
      <c r="Q32" s="224" t="s">
        <v>158</v>
      </c>
    </row>
    <row r="33" spans="1:17" ht="19.7" customHeight="1" x14ac:dyDescent="0.25">
      <c r="A33" s="230">
        <v>30</v>
      </c>
      <c r="B33" s="224" t="s">
        <v>68</v>
      </c>
      <c r="C33" s="230">
        <v>4</v>
      </c>
      <c r="D33" s="230">
        <v>7</v>
      </c>
      <c r="E33" s="224" t="s">
        <v>63</v>
      </c>
      <c r="F33" s="231">
        <v>102</v>
      </c>
      <c r="G33" s="230">
        <v>3</v>
      </c>
      <c r="H33" s="230">
        <v>99</v>
      </c>
      <c r="I33" s="231">
        <v>100</v>
      </c>
      <c r="J33" s="230">
        <v>3</v>
      </c>
      <c r="K33" s="230">
        <v>97</v>
      </c>
      <c r="L33" s="231">
        <v>100</v>
      </c>
      <c r="M33" s="230">
        <v>3</v>
      </c>
      <c r="N33" s="230">
        <v>97</v>
      </c>
      <c r="O33" s="232" t="s">
        <v>158</v>
      </c>
      <c r="P33" s="224" t="s">
        <v>158</v>
      </c>
      <c r="Q33" s="224" t="s">
        <v>158</v>
      </c>
    </row>
    <row r="34" spans="1:17" ht="19.7" customHeight="1" x14ac:dyDescent="0.25">
      <c r="A34" s="230">
        <v>31</v>
      </c>
      <c r="B34" s="224" t="s">
        <v>68</v>
      </c>
      <c r="C34" s="230">
        <v>4</v>
      </c>
      <c r="D34" s="230">
        <v>7</v>
      </c>
      <c r="E34" s="224" t="s">
        <v>64</v>
      </c>
      <c r="F34" s="231">
        <v>61</v>
      </c>
      <c r="G34" s="230">
        <v>2</v>
      </c>
      <c r="H34" s="230">
        <v>59</v>
      </c>
      <c r="I34" s="231">
        <v>52</v>
      </c>
      <c r="J34" s="230">
        <v>2</v>
      </c>
      <c r="K34" s="230">
        <v>50</v>
      </c>
      <c r="L34" s="231">
        <v>57</v>
      </c>
      <c r="M34" s="230">
        <v>2</v>
      </c>
      <c r="N34" s="230">
        <v>55</v>
      </c>
      <c r="O34" s="232" t="s">
        <v>158</v>
      </c>
      <c r="P34" s="224" t="s">
        <v>158</v>
      </c>
      <c r="Q34" s="224" t="s">
        <v>158</v>
      </c>
    </row>
    <row r="35" spans="1:17" ht="19.7" customHeight="1" x14ac:dyDescent="0.25">
      <c r="A35" s="230">
        <v>32</v>
      </c>
      <c r="B35" s="224" t="s">
        <v>69</v>
      </c>
      <c r="C35" s="230">
        <v>4</v>
      </c>
      <c r="D35" s="230">
        <v>7</v>
      </c>
      <c r="E35" s="224" t="s">
        <v>63</v>
      </c>
      <c r="F35" s="231">
        <v>89</v>
      </c>
      <c r="G35" s="230">
        <v>3</v>
      </c>
      <c r="H35" s="230">
        <v>86</v>
      </c>
      <c r="I35" s="231">
        <v>102</v>
      </c>
      <c r="J35" s="230">
        <v>3</v>
      </c>
      <c r="K35" s="230">
        <v>99</v>
      </c>
      <c r="L35" s="231">
        <v>97</v>
      </c>
      <c r="M35" s="230">
        <v>3</v>
      </c>
      <c r="N35" s="230">
        <v>94</v>
      </c>
      <c r="O35" s="232" t="s">
        <v>158</v>
      </c>
      <c r="P35" s="224" t="s">
        <v>158</v>
      </c>
      <c r="Q35" s="224" t="s">
        <v>158</v>
      </c>
    </row>
    <row r="36" spans="1:17" ht="19.7" customHeight="1" x14ac:dyDescent="0.25">
      <c r="A36" s="230">
        <v>33</v>
      </c>
      <c r="B36" s="224" t="s">
        <v>69</v>
      </c>
      <c r="C36" s="230">
        <v>4</v>
      </c>
      <c r="D36" s="230">
        <v>7</v>
      </c>
      <c r="E36" s="224" t="s">
        <v>64</v>
      </c>
      <c r="F36" s="231">
        <v>143</v>
      </c>
      <c r="G36" s="230">
        <v>5</v>
      </c>
      <c r="H36" s="230">
        <v>138</v>
      </c>
      <c r="I36" s="231">
        <v>151</v>
      </c>
      <c r="J36" s="230">
        <v>5</v>
      </c>
      <c r="K36" s="230">
        <v>146</v>
      </c>
      <c r="L36" s="231">
        <v>154</v>
      </c>
      <c r="M36" s="230">
        <v>5</v>
      </c>
      <c r="N36" s="230">
        <v>149</v>
      </c>
      <c r="O36" s="232" t="s">
        <v>158</v>
      </c>
      <c r="P36" s="224" t="s">
        <v>158</v>
      </c>
      <c r="Q36" s="224" t="s">
        <v>158</v>
      </c>
    </row>
    <row r="37" spans="1:17" ht="19.7" customHeight="1" x14ac:dyDescent="0.25">
      <c r="A37" s="230">
        <v>34</v>
      </c>
      <c r="B37" s="224" t="s">
        <v>77</v>
      </c>
      <c r="C37" s="230">
        <v>4</v>
      </c>
      <c r="D37" s="230">
        <v>7</v>
      </c>
      <c r="E37" s="224" t="s">
        <v>63</v>
      </c>
      <c r="F37" s="232" t="s">
        <v>158</v>
      </c>
      <c r="G37" s="224" t="s">
        <v>158</v>
      </c>
      <c r="H37" s="224" t="s">
        <v>158</v>
      </c>
      <c r="I37" s="232" t="s">
        <v>158</v>
      </c>
      <c r="J37" s="224" t="s">
        <v>158</v>
      </c>
      <c r="K37" s="224" t="s">
        <v>158</v>
      </c>
      <c r="L37" s="232" t="s">
        <v>158</v>
      </c>
      <c r="M37" s="224" t="s">
        <v>158</v>
      </c>
      <c r="N37" s="224" t="s">
        <v>158</v>
      </c>
      <c r="O37" s="232" t="s">
        <v>158</v>
      </c>
      <c r="P37" s="224" t="s">
        <v>158</v>
      </c>
      <c r="Q37" s="224" t="s">
        <v>158</v>
      </c>
    </row>
    <row r="38" spans="1:17" ht="19.7" customHeight="1" x14ac:dyDescent="0.25">
      <c r="A38" s="230">
        <v>35</v>
      </c>
      <c r="B38" s="224" t="s">
        <v>77</v>
      </c>
      <c r="C38" s="230">
        <v>4</v>
      </c>
      <c r="D38" s="230">
        <v>7</v>
      </c>
      <c r="E38" s="224" t="s">
        <v>64</v>
      </c>
      <c r="F38" s="232" t="s">
        <v>158</v>
      </c>
      <c r="G38" s="224" t="s">
        <v>158</v>
      </c>
      <c r="H38" s="224" t="s">
        <v>158</v>
      </c>
      <c r="I38" s="232" t="s">
        <v>158</v>
      </c>
      <c r="J38" s="224" t="s">
        <v>158</v>
      </c>
      <c r="K38" s="224" t="s">
        <v>158</v>
      </c>
      <c r="L38" s="232" t="s">
        <v>158</v>
      </c>
      <c r="M38" s="224" t="s">
        <v>158</v>
      </c>
      <c r="N38" s="224" t="s">
        <v>158</v>
      </c>
      <c r="O38" s="232" t="s">
        <v>158</v>
      </c>
      <c r="P38" s="224" t="s">
        <v>158</v>
      </c>
      <c r="Q38" s="224" t="s">
        <v>158</v>
      </c>
    </row>
    <row r="39" spans="1:17" ht="19.7" customHeight="1" x14ac:dyDescent="0.25">
      <c r="A39" s="230">
        <v>36</v>
      </c>
      <c r="B39" s="224" t="s">
        <v>74</v>
      </c>
      <c r="C39" s="230">
        <v>4</v>
      </c>
      <c r="D39" s="230">
        <v>3</v>
      </c>
      <c r="E39" s="224" t="s">
        <v>63</v>
      </c>
      <c r="F39" s="231">
        <v>102</v>
      </c>
      <c r="G39" s="230">
        <v>3</v>
      </c>
      <c r="H39" s="230">
        <v>99</v>
      </c>
      <c r="I39" s="231">
        <v>81</v>
      </c>
      <c r="J39" s="230">
        <v>3</v>
      </c>
      <c r="K39" s="230">
        <v>78</v>
      </c>
      <c r="L39" s="231">
        <v>85</v>
      </c>
      <c r="M39" s="230">
        <v>3</v>
      </c>
      <c r="N39" s="230">
        <v>82</v>
      </c>
      <c r="O39" s="232" t="s">
        <v>158</v>
      </c>
      <c r="P39" s="224" t="s">
        <v>158</v>
      </c>
      <c r="Q39" s="224" t="s">
        <v>158</v>
      </c>
    </row>
    <row r="40" spans="1:17" ht="19.7" customHeight="1" x14ac:dyDescent="0.25">
      <c r="A40" s="230">
        <v>37</v>
      </c>
      <c r="B40" s="224" t="s">
        <v>74</v>
      </c>
      <c r="C40" s="230">
        <v>4</v>
      </c>
      <c r="D40" s="230">
        <v>3</v>
      </c>
      <c r="E40" s="224" t="s">
        <v>64</v>
      </c>
      <c r="F40" s="231">
        <v>27</v>
      </c>
      <c r="G40" s="230">
        <v>1</v>
      </c>
      <c r="H40" s="230">
        <v>26</v>
      </c>
      <c r="I40" s="231">
        <v>24</v>
      </c>
      <c r="J40" s="230">
        <v>1</v>
      </c>
      <c r="K40" s="230">
        <v>23</v>
      </c>
      <c r="L40" s="231">
        <v>20</v>
      </c>
      <c r="M40" s="230">
        <v>1</v>
      </c>
      <c r="N40" s="230">
        <v>19</v>
      </c>
      <c r="O40" s="232" t="s">
        <v>158</v>
      </c>
      <c r="P40" s="224" t="s">
        <v>158</v>
      </c>
      <c r="Q40" s="224" t="s">
        <v>158</v>
      </c>
    </row>
    <row r="41" spans="1:17" ht="19.7" customHeight="1" x14ac:dyDescent="0.25">
      <c r="A41" s="230">
        <v>38</v>
      </c>
      <c r="B41" s="224" t="s">
        <v>72</v>
      </c>
      <c r="C41" s="230">
        <v>4</v>
      </c>
      <c r="D41" s="230">
        <v>3</v>
      </c>
      <c r="E41" s="224" t="s">
        <v>63</v>
      </c>
      <c r="F41" s="231">
        <v>74</v>
      </c>
      <c r="G41" s="230">
        <v>2</v>
      </c>
      <c r="H41" s="230">
        <v>72</v>
      </c>
      <c r="I41" s="231">
        <v>70</v>
      </c>
      <c r="J41" s="230">
        <v>2</v>
      </c>
      <c r="K41" s="230">
        <v>68</v>
      </c>
      <c r="L41" s="231">
        <v>76</v>
      </c>
      <c r="M41" s="230">
        <v>2</v>
      </c>
      <c r="N41" s="230">
        <v>74</v>
      </c>
      <c r="O41" s="232" t="s">
        <v>158</v>
      </c>
      <c r="P41" s="224" t="s">
        <v>158</v>
      </c>
      <c r="Q41" s="224" t="s">
        <v>158</v>
      </c>
    </row>
    <row r="42" spans="1:17" ht="19.7" customHeight="1" x14ac:dyDescent="0.25">
      <c r="A42" s="230">
        <v>39</v>
      </c>
      <c r="B42" s="224" t="s">
        <v>72</v>
      </c>
      <c r="C42" s="230">
        <v>4</v>
      </c>
      <c r="D42" s="230">
        <v>3</v>
      </c>
      <c r="E42" s="224" t="s">
        <v>64</v>
      </c>
      <c r="F42" s="231">
        <v>39</v>
      </c>
      <c r="G42" s="230">
        <v>1</v>
      </c>
      <c r="H42" s="230">
        <v>38</v>
      </c>
      <c r="I42" s="231">
        <v>33</v>
      </c>
      <c r="J42" s="230">
        <v>1</v>
      </c>
      <c r="K42" s="230">
        <v>32</v>
      </c>
      <c r="L42" s="231">
        <v>39</v>
      </c>
      <c r="M42" s="230">
        <v>1</v>
      </c>
      <c r="N42" s="230">
        <v>38</v>
      </c>
      <c r="O42" s="232" t="s">
        <v>158</v>
      </c>
      <c r="P42" s="224" t="s">
        <v>158</v>
      </c>
      <c r="Q42" s="224" t="s">
        <v>158</v>
      </c>
    </row>
    <row r="43" spans="1:17" ht="19.7" customHeight="1" x14ac:dyDescent="0.25">
      <c r="A43" s="230">
        <v>40</v>
      </c>
      <c r="B43" s="224" t="s">
        <v>71</v>
      </c>
      <c r="C43" s="230">
        <v>4</v>
      </c>
      <c r="D43" s="230">
        <v>7</v>
      </c>
      <c r="E43" s="224" t="s">
        <v>63</v>
      </c>
      <c r="F43" s="231">
        <v>83</v>
      </c>
      <c r="G43" s="230">
        <v>3</v>
      </c>
      <c r="H43" s="230">
        <v>80</v>
      </c>
      <c r="I43" s="231">
        <v>124</v>
      </c>
      <c r="J43" s="230">
        <v>4</v>
      </c>
      <c r="K43" s="230">
        <v>120</v>
      </c>
      <c r="L43" s="231">
        <v>104</v>
      </c>
      <c r="M43" s="230">
        <v>3</v>
      </c>
      <c r="N43" s="230">
        <v>101</v>
      </c>
      <c r="O43" s="232" t="s">
        <v>158</v>
      </c>
      <c r="P43" s="224" t="s">
        <v>158</v>
      </c>
      <c r="Q43" s="224" t="s">
        <v>158</v>
      </c>
    </row>
    <row r="44" spans="1:17" ht="19.7" customHeight="1" x14ac:dyDescent="0.25">
      <c r="A44" s="230">
        <v>41</v>
      </c>
      <c r="B44" s="224" t="s">
        <v>73</v>
      </c>
      <c r="C44" s="230">
        <v>4</v>
      </c>
      <c r="D44" s="230">
        <v>3</v>
      </c>
      <c r="E44" s="224" t="s">
        <v>63</v>
      </c>
      <c r="F44" s="231">
        <v>52</v>
      </c>
      <c r="G44" s="230">
        <v>2</v>
      </c>
      <c r="H44" s="230">
        <v>50</v>
      </c>
      <c r="I44" s="231">
        <v>52</v>
      </c>
      <c r="J44" s="230">
        <v>2</v>
      </c>
      <c r="K44" s="230">
        <v>50</v>
      </c>
      <c r="L44" s="231">
        <v>50</v>
      </c>
      <c r="M44" s="230">
        <v>2</v>
      </c>
      <c r="N44" s="230">
        <v>48</v>
      </c>
      <c r="O44" s="232" t="s">
        <v>158</v>
      </c>
      <c r="P44" s="224" t="s">
        <v>158</v>
      </c>
      <c r="Q44" s="224" t="s">
        <v>158</v>
      </c>
    </row>
    <row r="45" spans="1:17" ht="19.7" customHeight="1" x14ac:dyDescent="0.25">
      <c r="A45" s="230">
        <v>42</v>
      </c>
      <c r="B45" s="224" t="s">
        <v>75</v>
      </c>
      <c r="C45" s="230">
        <v>4</v>
      </c>
      <c r="D45" s="230">
        <v>3</v>
      </c>
      <c r="E45" s="224" t="s">
        <v>63</v>
      </c>
      <c r="F45" s="231">
        <v>145</v>
      </c>
      <c r="G45" s="230">
        <v>5</v>
      </c>
      <c r="H45" s="230">
        <v>140</v>
      </c>
      <c r="I45" s="231">
        <v>129</v>
      </c>
      <c r="J45" s="230">
        <v>4</v>
      </c>
      <c r="K45" s="230">
        <v>125</v>
      </c>
      <c r="L45" s="232" t="s">
        <v>158</v>
      </c>
      <c r="M45" s="224" t="s">
        <v>158</v>
      </c>
      <c r="N45" s="224" t="s">
        <v>158</v>
      </c>
      <c r="O45" s="232" t="s">
        <v>158</v>
      </c>
      <c r="P45" s="224" t="s">
        <v>158</v>
      </c>
      <c r="Q45" s="224" t="s">
        <v>158</v>
      </c>
    </row>
    <row r="46" spans="1:17" ht="58.5" customHeight="1" x14ac:dyDescent="0.25">
      <c r="A46" s="230">
        <v>43</v>
      </c>
      <c r="B46" s="224" t="s">
        <v>76</v>
      </c>
      <c r="C46" s="230">
        <v>4</v>
      </c>
      <c r="D46" s="230">
        <v>3</v>
      </c>
      <c r="E46" s="224" t="s">
        <v>63</v>
      </c>
      <c r="F46" s="232" t="s">
        <v>158</v>
      </c>
      <c r="G46" s="224" t="s">
        <v>158</v>
      </c>
      <c r="H46" s="224" t="s">
        <v>158</v>
      </c>
      <c r="I46" s="232" t="s">
        <v>228</v>
      </c>
      <c r="J46" s="230">
        <v>3</v>
      </c>
      <c r="K46" s="230">
        <v>96</v>
      </c>
      <c r="L46" s="232" t="s">
        <v>158</v>
      </c>
      <c r="M46" s="224" t="s">
        <v>158</v>
      </c>
      <c r="N46" s="224" t="s">
        <v>158</v>
      </c>
      <c r="O46" s="232" t="s">
        <v>229</v>
      </c>
      <c r="P46" s="230">
        <v>2</v>
      </c>
      <c r="Q46" s="230">
        <v>69</v>
      </c>
    </row>
    <row r="47" spans="1:17" ht="58.5" customHeight="1" x14ac:dyDescent="0.25">
      <c r="A47" s="230">
        <v>44</v>
      </c>
      <c r="B47" s="224" t="s">
        <v>76</v>
      </c>
      <c r="C47" s="230">
        <v>4</v>
      </c>
      <c r="D47" s="230">
        <v>3</v>
      </c>
      <c r="E47" s="224" t="s">
        <v>64</v>
      </c>
      <c r="F47" s="232" t="s">
        <v>158</v>
      </c>
      <c r="G47" s="224" t="s">
        <v>158</v>
      </c>
      <c r="H47" s="224" t="s">
        <v>158</v>
      </c>
      <c r="I47" s="232" t="s">
        <v>230</v>
      </c>
      <c r="J47" s="230">
        <v>1</v>
      </c>
      <c r="K47" s="230">
        <v>32</v>
      </c>
      <c r="L47" s="232" t="s">
        <v>158</v>
      </c>
      <c r="M47" s="224" t="s">
        <v>158</v>
      </c>
      <c r="N47" s="224" t="s">
        <v>158</v>
      </c>
      <c r="O47" s="232" t="s">
        <v>231</v>
      </c>
      <c r="P47" s="230">
        <v>1</v>
      </c>
      <c r="Q47" s="230">
        <v>33</v>
      </c>
    </row>
    <row r="48" spans="1:17" ht="19.7" customHeight="1" x14ac:dyDescent="0.25">
      <c r="A48" s="230">
        <v>45</v>
      </c>
      <c r="B48" s="224" t="s">
        <v>160</v>
      </c>
      <c r="C48" s="230">
        <v>4</v>
      </c>
      <c r="D48" s="230">
        <v>3</v>
      </c>
      <c r="E48" s="224" t="s">
        <v>63</v>
      </c>
      <c r="F48" s="232" t="s">
        <v>158</v>
      </c>
      <c r="G48" s="224" t="s">
        <v>158</v>
      </c>
      <c r="H48" s="224" t="s">
        <v>158</v>
      </c>
      <c r="I48" s="232" t="s">
        <v>158</v>
      </c>
      <c r="J48" s="224" t="s">
        <v>158</v>
      </c>
      <c r="K48" s="224" t="s">
        <v>158</v>
      </c>
      <c r="L48" s="232" t="s">
        <v>158</v>
      </c>
      <c r="M48" s="224" t="s">
        <v>158</v>
      </c>
      <c r="N48" s="224" t="s">
        <v>158</v>
      </c>
      <c r="O48" s="232" t="s">
        <v>158</v>
      </c>
      <c r="P48" s="224" t="s">
        <v>158</v>
      </c>
      <c r="Q48" s="224" t="s">
        <v>158</v>
      </c>
    </row>
    <row r="49" spans="1:17" ht="19.7" customHeight="1" x14ac:dyDescent="0.25">
      <c r="A49" s="230">
        <v>46</v>
      </c>
      <c r="B49" s="224" t="s">
        <v>160</v>
      </c>
      <c r="C49" s="230">
        <v>4</v>
      </c>
      <c r="D49" s="230">
        <v>3</v>
      </c>
      <c r="E49" s="224" t="s">
        <v>64</v>
      </c>
      <c r="F49" s="232" t="s">
        <v>158</v>
      </c>
      <c r="G49" s="224" t="s">
        <v>158</v>
      </c>
      <c r="H49" s="224" t="s">
        <v>158</v>
      </c>
      <c r="I49" s="232" t="s">
        <v>158</v>
      </c>
      <c r="J49" s="224" t="s">
        <v>158</v>
      </c>
      <c r="K49" s="224" t="s">
        <v>158</v>
      </c>
      <c r="L49" s="232" t="s">
        <v>158</v>
      </c>
      <c r="M49" s="224" t="s">
        <v>158</v>
      </c>
      <c r="N49" s="224" t="s">
        <v>158</v>
      </c>
      <c r="O49" s="232" t="s">
        <v>158</v>
      </c>
      <c r="P49" s="224" t="s">
        <v>158</v>
      </c>
      <c r="Q49" s="224" t="s">
        <v>158</v>
      </c>
    </row>
    <row r="50" spans="1:17" ht="63" x14ac:dyDescent="0.25">
      <c r="A50" s="230">
        <v>47</v>
      </c>
      <c r="B50" s="224" t="s">
        <v>159</v>
      </c>
      <c r="C50" s="230">
        <v>4</v>
      </c>
      <c r="D50" s="230">
        <v>3</v>
      </c>
      <c r="E50" s="224" t="s">
        <v>63</v>
      </c>
      <c r="F50" s="232" t="s">
        <v>232</v>
      </c>
      <c r="G50" s="230">
        <v>3</v>
      </c>
      <c r="H50" s="230">
        <v>85</v>
      </c>
      <c r="I50" s="232" t="s">
        <v>158</v>
      </c>
      <c r="J50" s="224" t="s">
        <v>158</v>
      </c>
      <c r="K50" s="224" t="s">
        <v>158</v>
      </c>
      <c r="L50" s="232" t="s">
        <v>158</v>
      </c>
      <c r="M50" s="224" t="s">
        <v>158</v>
      </c>
      <c r="N50" s="224" t="s">
        <v>158</v>
      </c>
      <c r="O50" s="232" t="s">
        <v>158</v>
      </c>
      <c r="P50" s="224" t="s">
        <v>158</v>
      </c>
      <c r="Q50" s="224" t="s">
        <v>158</v>
      </c>
    </row>
    <row r="51" spans="1:17" ht="63" x14ac:dyDescent="0.25">
      <c r="A51" s="230">
        <v>48</v>
      </c>
      <c r="B51" s="224" t="s">
        <v>159</v>
      </c>
      <c r="C51" s="230">
        <v>4</v>
      </c>
      <c r="D51" s="230">
        <v>3</v>
      </c>
      <c r="E51" s="224" t="s">
        <v>64</v>
      </c>
      <c r="F51" s="232" t="s">
        <v>233</v>
      </c>
      <c r="G51" s="230">
        <v>1</v>
      </c>
      <c r="H51" s="230">
        <v>29</v>
      </c>
      <c r="I51" s="232" t="s">
        <v>158</v>
      </c>
      <c r="J51" s="224" t="s">
        <v>158</v>
      </c>
      <c r="K51" s="224" t="s">
        <v>158</v>
      </c>
      <c r="L51" s="232" t="s">
        <v>158</v>
      </c>
      <c r="M51" s="224" t="s">
        <v>158</v>
      </c>
      <c r="N51" s="224" t="s">
        <v>158</v>
      </c>
      <c r="O51" s="232" t="s">
        <v>158</v>
      </c>
      <c r="P51" s="224" t="s">
        <v>158</v>
      </c>
      <c r="Q51" s="224" t="s">
        <v>158</v>
      </c>
    </row>
    <row r="52" spans="1:17" ht="19.7" customHeight="1" x14ac:dyDescent="0.25">
      <c r="A52" s="230">
        <v>49</v>
      </c>
      <c r="B52" s="224" t="s">
        <v>68</v>
      </c>
      <c r="C52" s="230">
        <v>5</v>
      </c>
      <c r="D52" s="230">
        <v>9</v>
      </c>
      <c r="E52" s="224" t="s">
        <v>63</v>
      </c>
      <c r="F52" s="231">
        <v>98</v>
      </c>
      <c r="G52" s="230">
        <v>3</v>
      </c>
      <c r="H52" s="230">
        <v>95</v>
      </c>
      <c r="I52" s="231">
        <v>87</v>
      </c>
      <c r="J52" s="230">
        <v>3</v>
      </c>
      <c r="K52" s="230">
        <v>84</v>
      </c>
      <c r="L52" s="231">
        <v>89</v>
      </c>
      <c r="M52" s="230">
        <v>3</v>
      </c>
      <c r="N52" s="230">
        <v>86</v>
      </c>
      <c r="O52" s="232" t="s">
        <v>158</v>
      </c>
      <c r="P52" s="224" t="s">
        <v>158</v>
      </c>
      <c r="Q52" s="224" t="s">
        <v>158</v>
      </c>
    </row>
    <row r="53" spans="1:17" ht="19.7" customHeight="1" x14ac:dyDescent="0.25">
      <c r="A53" s="230">
        <v>50</v>
      </c>
      <c r="B53" s="224" t="s">
        <v>68</v>
      </c>
      <c r="C53" s="230">
        <v>5</v>
      </c>
      <c r="D53" s="230">
        <v>9</v>
      </c>
      <c r="E53" s="224" t="s">
        <v>64</v>
      </c>
      <c r="F53" s="231">
        <v>61</v>
      </c>
      <c r="G53" s="230">
        <v>2</v>
      </c>
      <c r="H53" s="230">
        <v>59</v>
      </c>
      <c r="I53" s="231">
        <v>48</v>
      </c>
      <c r="J53" s="230">
        <v>2</v>
      </c>
      <c r="K53" s="230">
        <v>46</v>
      </c>
      <c r="L53" s="231">
        <v>57</v>
      </c>
      <c r="M53" s="230">
        <v>2</v>
      </c>
      <c r="N53" s="230">
        <v>55</v>
      </c>
      <c r="O53" s="232" t="s">
        <v>158</v>
      </c>
      <c r="P53" s="224" t="s">
        <v>158</v>
      </c>
      <c r="Q53" s="224" t="s">
        <v>158</v>
      </c>
    </row>
    <row r="54" spans="1:17" ht="19.7" customHeight="1" x14ac:dyDescent="0.25">
      <c r="A54" s="230">
        <v>51</v>
      </c>
      <c r="B54" s="224" t="s">
        <v>69</v>
      </c>
      <c r="C54" s="230">
        <v>5</v>
      </c>
      <c r="D54" s="230">
        <v>9</v>
      </c>
      <c r="E54" s="224" t="s">
        <v>63</v>
      </c>
      <c r="F54" s="231">
        <v>98</v>
      </c>
      <c r="G54" s="230">
        <v>3</v>
      </c>
      <c r="H54" s="230">
        <v>95</v>
      </c>
      <c r="I54" s="232">
        <v>104</v>
      </c>
      <c r="J54" s="224">
        <v>3</v>
      </c>
      <c r="K54" s="224">
        <v>101</v>
      </c>
      <c r="L54" s="231">
        <v>92</v>
      </c>
      <c r="M54" s="230">
        <v>3</v>
      </c>
      <c r="N54" s="230">
        <v>89</v>
      </c>
      <c r="O54" s="232" t="s">
        <v>158</v>
      </c>
      <c r="P54" s="224" t="s">
        <v>158</v>
      </c>
      <c r="Q54" s="224" t="s">
        <v>158</v>
      </c>
    </row>
    <row r="55" spans="1:17" ht="19.7" customHeight="1" x14ac:dyDescent="0.25">
      <c r="A55" s="230">
        <v>52</v>
      </c>
      <c r="B55" s="224" t="s">
        <v>69</v>
      </c>
      <c r="C55" s="230">
        <v>5</v>
      </c>
      <c r="D55" s="230">
        <v>9</v>
      </c>
      <c r="E55" s="224" t="s">
        <v>64</v>
      </c>
      <c r="F55" s="231">
        <v>185</v>
      </c>
      <c r="G55" s="230">
        <v>6</v>
      </c>
      <c r="H55" s="230">
        <v>179</v>
      </c>
      <c r="I55" s="232">
        <v>164</v>
      </c>
      <c r="J55" s="224">
        <v>5</v>
      </c>
      <c r="K55" s="224">
        <v>159</v>
      </c>
      <c r="L55" s="231">
        <v>178</v>
      </c>
      <c r="M55" s="230">
        <v>6</v>
      </c>
      <c r="N55" s="230">
        <v>172</v>
      </c>
      <c r="O55" s="232" t="s">
        <v>158</v>
      </c>
      <c r="P55" s="224" t="s">
        <v>158</v>
      </c>
      <c r="Q55" s="224" t="s">
        <v>158</v>
      </c>
    </row>
    <row r="56" spans="1:17" ht="19.7" customHeight="1" x14ac:dyDescent="0.25">
      <c r="A56" s="230">
        <v>53</v>
      </c>
      <c r="B56" s="224" t="s">
        <v>77</v>
      </c>
      <c r="C56" s="230">
        <v>5</v>
      </c>
      <c r="D56" s="230">
        <v>9</v>
      </c>
      <c r="E56" s="224" t="s">
        <v>63</v>
      </c>
      <c r="F56" s="232" t="s">
        <v>158</v>
      </c>
      <c r="G56" s="224" t="s">
        <v>158</v>
      </c>
      <c r="H56" s="224" t="s">
        <v>158</v>
      </c>
      <c r="I56" s="231" t="s">
        <v>158</v>
      </c>
      <c r="J56" s="230" t="s">
        <v>158</v>
      </c>
      <c r="K56" s="230" t="s">
        <v>158</v>
      </c>
      <c r="L56" s="232" t="s">
        <v>158</v>
      </c>
      <c r="M56" s="224" t="s">
        <v>158</v>
      </c>
      <c r="N56" s="224" t="s">
        <v>158</v>
      </c>
      <c r="O56" s="232" t="s">
        <v>158</v>
      </c>
      <c r="P56" s="224" t="s">
        <v>158</v>
      </c>
      <c r="Q56" s="224" t="s">
        <v>158</v>
      </c>
    </row>
    <row r="57" spans="1:17" ht="19.7" customHeight="1" x14ac:dyDescent="0.25">
      <c r="A57" s="230">
        <v>54</v>
      </c>
      <c r="B57" s="224" t="s">
        <v>77</v>
      </c>
      <c r="C57" s="230">
        <v>5</v>
      </c>
      <c r="D57" s="230">
        <v>9</v>
      </c>
      <c r="E57" s="224" t="s">
        <v>64</v>
      </c>
      <c r="F57" s="232" t="s">
        <v>158</v>
      </c>
      <c r="G57" s="224" t="s">
        <v>158</v>
      </c>
      <c r="H57" s="224" t="s">
        <v>158</v>
      </c>
      <c r="I57" s="231" t="s">
        <v>158</v>
      </c>
      <c r="J57" s="230" t="s">
        <v>158</v>
      </c>
      <c r="K57" s="230" t="s">
        <v>158</v>
      </c>
      <c r="L57" s="232" t="s">
        <v>158</v>
      </c>
      <c r="M57" s="224" t="s">
        <v>158</v>
      </c>
      <c r="N57" s="224" t="s">
        <v>158</v>
      </c>
      <c r="O57" s="232" t="s">
        <v>158</v>
      </c>
      <c r="P57" s="224" t="s">
        <v>158</v>
      </c>
      <c r="Q57" s="224" t="s">
        <v>158</v>
      </c>
    </row>
    <row r="58" spans="1:17" ht="19.7" customHeight="1" x14ac:dyDescent="0.25">
      <c r="A58" s="230">
        <v>55</v>
      </c>
      <c r="B58" s="224" t="s">
        <v>74</v>
      </c>
      <c r="C58" s="230">
        <v>5</v>
      </c>
      <c r="D58" s="230">
        <v>5</v>
      </c>
      <c r="E58" s="224" t="s">
        <v>63</v>
      </c>
      <c r="F58" s="231">
        <v>100</v>
      </c>
      <c r="G58" s="230">
        <v>3</v>
      </c>
      <c r="H58" s="230">
        <v>97</v>
      </c>
      <c r="I58" s="231">
        <v>92</v>
      </c>
      <c r="J58" s="230">
        <v>3</v>
      </c>
      <c r="K58" s="230">
        <v>89</v>
      </c>
      <c r="L58" s="232">
        <v>91</v>
      </c>
      <c r="M58" s="224">
        <v>3</v>
      </c>
      <c r="N58" s="224">
        <v>88</v>
      </c>
      <c r="O58" s="232" t="s">
        <v>158</v>
      </c>
      <c r="P58" s="224" t="s">
        <v>158</v>
      </c>
      <c r="Q58" s="224" t="s">
        <v>158</v>
      </c>
    </row>
    <row r="59" spans="1:17" ht="19.7" customHeight="1" x14ac:dyDescent="0.25">
      <c r="A59" s="230">
        <v>56</v>
      </c>
      <c r="B59" s="224" t="s">
        <v>74</v>
      </c>
      <c r="C59" s="230">
        <v>5</v>
      </c>
      <c r="D59" s="230">
        <v>5</v>
      </c>
      <c r="E59" s="224" t="s">
        <v>64</v>
      </c>
      <c r="F59" s="231">
        <v>24</v>
      </c>
      <c r="G59" s="230">
        <v>1</v>
      </c>
      <c r="H59" s="230">
        <v>23</v>
      </c>
      <c r="I59" s="231">
        <v>20</v>
      </c>
      <c r="J59" s="230">
        <v>1</v>
      </c>
      <c r="K59" s="230">
        <v>19</v>
      </c>
      <c r="L59" s="232">
        <v>23</v>
      </c>
      <c r="M59" s="224">
        <v>1</v>
      </c>
      <c r="N59" s="224">
        <v>22</v>
      </c>
      <c r="O59" s="232" t="s">
        <v>158</v>
      </c>
      <c r="P59" s="224" t="s">
        <v>158</v>
      </c>
      <c r="Q59" s="224" t="s">
        <v>158</v>
      </c>
    </row>
    <row r="60" spans="1:17" ht="19.7" customHeight="1" x14ac:dyDescent="0.25">
      <c r="A60" s="230">
        <v>57</v>
      </c>
      <c r="B60" s="224" t="s">
        <v>80</v>
      </c>
      <c r="C60" s="230">
        <v>5</v>
      </c>
      <c r="D60" s="230">
        <v>5</v>
      </c>
      <c r="E60" s="224" t="s">
        <v>63</v>
      </c>
      <c r="F60" s="232" t="s">
        <v>158</v>
      </c>
      <c r="G60" s="224" t="s">
        <v>158</v>
      </c>
      <c r="H60" s="224" t="s">
        <v>158</v>
      </c>
      <c r="I60" s="232" t="s">
        <v>158</v>
      </c>
      <c r="J60" s="224" t="s">
        <v>158</v>
      </c>
      <c r="K60" s="224" t="s">
        <v>158</v>
      </c>
      <c r="L60" s="231" t="s">
        <v>158</v>
      </c>
      <c r="M60" s="230" t="s">
        <v>158</v>
      </c>
      <c r="N60" s="230" t="s">
        <v>158</v>
      </c>
      <c r="O60" s="232" t="s">
        <v>158</v>
      </c>
      <c r="P60" s="224" t="s">
        <v>158</v>
      </c>
      <c r="Q60" s="224" t="s">
        <v>158</v>
      </c>
    </row>
    <row r="61" spans="1:17" ht="19.7" customHeight="1" x14ac:dyDescent="0.25">
      <c r="A61" s="230">
        <v>58</v>
      </c>
      <c r="B61" s="224" t="s">
        <v>80</v>
      </c>
      <c r="C61" s="230">
        <v>5</v>
      </c>
      <c r="D61" s="230">
        <v>5</v>
      </c>
      <c r="E61" s="224" t="s">
        <v>64</v>
      </c>
      <c r="F61" s="232" t="s">
        <v>158</v>
      </c>
      <c r="G61" s="224" t="s">
        <v>158</v>
      </c>
      <c r="H61" s="224" t="s">
        <v>158</v>
      </c>
      <c r="I61" s="232" t="s">
        <v>158</v>
      </c>
      <c r="J61" s="224" t="s">
        <v>158</v>
      </c>
      <c r="K61" s="224" t="s">
        <v>158</v>
      </c>
      <c r="L61" s="231" t="s">
        <v>158</v>
      </c>
      <c r="M61" s="230" t="s">
        <v>158</v>
      </c>
      <c r="N61" s="230" t="s">
        <v>158</v>
      </c>
      <c r="O61" s="232" t="s">
        <v>158</v>
      </c>
      <c r="P61" s="224" t="s">
        <v>158</v>
      </c>
      <c r="Q61" s="224" t="s">
        <v>158</v>
      </c>
    </row>
    <row r="62" spans="1:17" ht="19.7" customHeight="1" x14ac:dyDescent="0.25">
      <c r="A62" s="230">
        <v>59</v>
      </c>
      <c r="B62" s="224" t="s">
        <v>72</v>
      </c>
      <c r="C62" s="230">
        <v>5</v>
      </c>
      <c r="D62" s="230">
        <v>5</v>
      </c>
      <c r="E62" s="224" t="s">
        <v>63</v>
      </c>
      <c r="F62" s="231">
        <v>83</v>
      </c>
      <c r="G62" s="230">
        <v>3</v>
      </c>
      <c r="H62" s="230">
        <v>80</v>
      </c>
      <c r="I62" s="231">
        <v>87</v>
      </c>
      <c r="J62" s="230">
        <v>3</v>
      </c>
      <c r="K62" s="230">
        <v>84</v>
      </c>
      <c r="L62" s="231">
        <v>78</v>
      </c>
      <c r="M62" s="230">
        <v>2</v>
      </c>
      <c r="N62" s="230">
        <v>76</v>
      </c>
      <c r="O62" s="232" t="s">
        <v>158</v>
      </c>
      <c r="P62" s="224" t="s">
        <v>158</v>
      </c>
      <c r="Q62" s="224" t="s">
        <v>158</v>
      </c>
    </row>
    <row r="63" spans="1:17" ht="19.7" customHeight="1" x14ac:dyDescent="0.25">
      <c r="A63" s="230">
        <v>60</v>
      </c>
      <c r="B63" s="224" t="s">
        <v>72</v>
      </c>
      <c r="C63" s="230">
        <v>5</v>
      </c>
      <c r="D63" s="230">
        <v>5</v>
      </c>
      <c r="E63" s="224" t="s">
        <v>64</v>
      </c>
      <c r="F63" s="231">
        <v>39</v>
      </c>
      <c r="G63" s="230">
        <v>1</v>
      </c>
      <c r="H63" s="230">
        <v>38</v>
      </c>
      <c r="I63" s="231">
        <v>39</v>
      </c>
      <c r="J63" s="230">
        <v>1</v>
      </c>
      <c r="K63" s="230">
        <v>38</v>
      </c>
      <c r="L63" s="231">
        <v>33</v>
      </c>
      <c r="M63" s="230">
        <v>1</v>
      </c>
      <c r="N63" s="230">
        <v>32</v>
      </c>
      <c r="O63" s="232" t="s">
        <v>158</v>
      </c>
      <c r="P63" s="224" t="s">
        <v>158</v>
      </c>
      <c r="Q63" s="224" t="s">
        <v>158</v>
      </c>
    </row>
    <row r="64" spans="1:17" ht="19.7" customHeight="1" x14ac:dyDescent="0.25">
      <c r="A64" s="230">
        <v>61</v>
      </c>
      <c r="B64" s="224" t="s">
        <v>71</v>
      </c>
      <c r="C64" s="230">
        <v>5</v>
      </c>
      <c r="D64" s="230">
        <v>9</v>
      </c>
      <c r="E64" s="224" t="s">
        <v>63</v>
      </c>
      <c r="F64" s="231">
        <v>113</v>
      </c>
      <c r="G64" s="230">
        <v>4</v>
      </c>
      <c r="H64" s="230">
        <v>109</v>
      </c>
      <c r="I64" s="231">
        <v>126</v>
      </c>
      <c r="J64" s="230">
        <v>4</v>
      </c>
      <c r="K64" s="230">
        <v>122</v>
      </c>
      <c r="L64" s="231">
        <v>102</v>
      </c>
      <c r="M64" s="230">
        <v>3</v>
      </c>
      <c r="N64" s="230">
        <v>99</v>
      </c>
      <c r="O64" s="232" t="s">
        <v>158</v>
      </c>
      <c r="P64" s="224" t="s">
        <v>158</v>
      </c>
      <c r="Q64" s="224" t="s">
        <v>158</v>
      </c>
    </row>
    <row r="65" spans="1:17" ht="19.7" customHeight="1" x14ac:dyDescent="0.25">
      <c r="A65" s="230">
        <v>62</v>
      </c>
      <c r="B65" s="224" t="s">
        <v>73</v>
      </c>
      <c r="C65" s="230">
        <v>5</v>
      </c>
      <c r="D65" s="230">
        <v>5</v>
      </c>
      <c r="E65" s="224" t="s">
        <v>63</v>
      </c>
      <c r="F65" s="231">
        <v>50</v>
      </c>
      <c r="G65" s="230">
        <v>2</v>
      </c>
      <c r="H65" s="230">
        <v>48</v>
      </c>
      <c r="I65" s="231">
        <v>63</v>
      </c>
      <c r="J65" s="230">
        <v>2</v>
      </c>
      <c r="K65" s="230">
        <v>61</v>
      </c>
      <c r="L65" s="231">
        <v>57</v>
      </c>
      <c r="M65" s="230">
        <v>2</v>
      </c>
      <c r="N65" s="230">
        <v>55</v>
      </c>
      <c r="O65" s="232" t="s">
        <v>158</v>
      </c>
      <c r="P65" s="224" t="s">
        <v>158</v>
      </c>
      <c r="Q65" s="224" t="s">
        <v>158</v>
      </c>
    </row>
    <row r="66" spans="1:17" ht="19.7" customHeight="1" x14ac:dyDescent="0.25">
      <c r="A66" s="230">
        <v>63</v>
      </c>
      <c r="B66" s="224" t="s">
        <v>75</v>
      </c>
      <c r="C66" s="230">
        <v>5</v>
      </c>
      <c r="D66" s="230">
        <v>5</v>
      </c>
      <c r="E66" s="224" t="s">
        <v>63</v>
      </c>
      <c r="F66" s="231">
        <v>146</v>
      </c>
      <c r="G66" s="230">
        <v>5</v>
      </c>
      <c r="H66" s="230">
        <v>141</v>
      </c>
      <c r="I66" s="231">
        <v>120</v>
      </c>
      <c r="J66" s="230">
        <v>4</v>
      </c>
      <c r="K66" s="230">
        <v>116</v>
      </c>
      <c r="L66" s="231" t="s">
        <v>158</v>
      </c>
      <c r="M66" s="230" t="s">
        <v>158</v>
      </c>
      <c r="N66" s="230" t="s">
        <v>158</v>
      </c>
      <c r="O66" s="232" t="s">
        <v>158</v>
      </c>
      <c r="P66" s="224" t="s">
        <v>158</v>
      </c>
      <c r="Q66" s="224" t="s">
        <v>158</v>
      </c>
    </row>
    <row r="67" spans="1:17" ht="58.5" customHeight="1" x14ac:dyDescent="0.25">
      <c r="A67" s="230">
        <v>64</v>
      </c>
      <c r="B67" s="224" t="s">
        <v>76</v>
      </c>
      <c r="C67" s="230">
        <v>5</v>
      </c>
      <c r="D67" s="230">
        <v>5</v>
      </c>
      <c r="E67" s="224" t="s">
        <v>63</v>
      </c>
      <c r="F67" s="233" t="s">
        <v>158</v>
      </c>
      <c r="G67" s="230" t="s">
        <v>158</v>
      </c>
      <c r="H67" s="230" t="s">
        <v>158</v>
      </c>
      <c r="I67" s="233" t="s">
        <v>234</v>
      </c>
      <c r="J67" s="230">
        <v>3</v>
      </c>
      <c r="K67" s="230">
        <v>88</v>
      </c>
      <c r="L67" s="232" t="s">
        <v>158</v>
      </c>
      <c r="M67" s="224" t="s">
        <v>158</v>
      </c>
      <c r="N67" s="224" t="s">
        <v>158</v>
      </c>
      <c r="O67" s="233" t="s">
        <v>235</v>
      </c>
      <c r="P67" s="230">
        <v>2</v>
      </c>
      <c r="Q67" s="230">
        <v>63</v>
      </c>
    </row>
    <row r="68" spans="1:17" ht="58.5" customHeight="1" x14ac:dyDescent="0.25">
      <c r="A68" s="230">
        <v>65</v>
      </c>
      <c r="B68" s="224" t="s">
        <v>76</v>
      </c>
      <c r="C68" s="230">
        <v>5</v>
      </c>
      <c r="D68" s="230">
        <v>5</v>
      </c>
      <c r="E68" s="224" t="s">
        <v>64</v>
      </c>
      <c r="F68" s="233" t="s">
        <v>158</v>
      </c>
      <c r="G68" s="230" t="s">
        <v>158</v>
      </c>
      <c r="H68" s="230" t="s">
        <v>158</v>
      </c>
      <c r="I68" s="233" t="s">
        <v>224</v>
      </c>
      <c r="J68" s="230">
        <v>1</v>
      </c>
      <c r="K68" s="230">
        <v>29</v>
      </c>
      <c r="L68" s="232" t="s">
        <v>158</v>
      </c>
      <c r="M68" s="224" t="s">
        <v>158</v>
      </c>
      <c r="N68" s="224" t="s">
        <v>158</v>
      </c>
      <c r="O68" s="233" t="s">
        <v>236</v>
      </c>
      <c r="P68" s="230">
        <v>1</v>
      </c>
      <c r="Q68" s="230">
        <v>35</v>
      </c>
    </row>
    <row r="69" spans="1:17" ht="39" customHeight="1" x14ac:dyDescent="0.25">
      <c r="A69" s="230">
        <v>66</v>
      </c>
      <c r="B69" s="224" t="s">
        <v>160</v>
      </c>
      <c r="C69" s="230">
        <v>5</v>
      </c>
      <c r="D69" s="230">
        <v>5</v>
      </c>
      <c r="E69" s="224" t="s">
        <v>63</v>
      </c>
      <c r="F69" s="233" t="s">
        <v>158</v>
      </c>
      <c r="G69" s="230" t="s">
        <v>158</v>
      </c>
      <c r="H69" s="230" t="s">
        <v>158</v>
      </c>
      <c r="I69" s="232" t="s">
        <v>158</v>
      </c>
      <c r="J69" s="224" t="s">
        <v>158</v>
      </c>
      <c r="K69" s="224" t="s">
        <v>158</v>
      </c>
      <c r="L69" s="232" t="s">
        <v>158</v>
      </c>
      <c r="M69" s="224" t="s">
        <v>158</v>
      </c>
      <c r="N69" s="224" t="s">
        <v>158</v>
      </c>
      <c r="O69" s="233" t="s">
        <v>158</v>
      </c>
      <c r="P69" s="230" t="s">
        <v>158</v>
      </c>
      <c r="Q69" s="230" t="s">
        <v>158</v>
      </c>
    </row>
    <row r="70" spans="1:17" ht="39" customHeight="1" x14ac:dyDescent="0.25">
      <c r="A70" s="230">
        <v>67</v>
      </c>
      <c r="B70" s="224" t="s">
        <v>160</v>
      </c>
      <c r="C70" s="230">
        <v>5</v>
      </c>
      <c r="D70" s="230">
        <v>5</v>
      </c>
      <c r="E70" s="224" t="s">
        <v>64</v>
      </c>
      <c r="F70" s="233" t="s">
        <v>158</v>
      </c>
      <c r="G70" s="230" t="s">
        <v>158</v>
      </c>
      <c r="H70" s="230" t="s">
        <v>158</v>
      </c>
      <c r="I70" s="232" t="s">
        <v>158</v>
      </c>
      <c r="J70" s="224" t="s">
        <v>158</v>
      </c>
      <c r="K70" s="224" t="s">
        <v>158</v>
      </c>
      <c r="L70" s="232" t="s">
        <v>158</v>
      </c>
      <c r="M70" s="224" t="s">
        <v>158</v>
      </c>
      <c r="N70" s="224" t="s">
        <v>158</v>
      </c>
      <c r="O70" s="233" t="s">
        <v>158</v>
      </c>
      <c r="P70" s="230" t="s">
        <v>158</v>
      </c>
      <c r="Q70" s="230" t="s">
        <v>158</v>
      </c>
    </row>
    <row r="71" spans="1:17" ht="63" x14ac:dyDescent="0.25">
      <c r="A71" s="230">
        <v>68</v>
      </c>
      <c r="B71" s="224" t="s">
        <v>159</v>
      </c>
      <c r="C71" s="230">
        <v>5</v>
      </c>
      <c r="D71" s="230">
        <v>5</v>
      </c>
      <c r="E71" s="224" t="s">
        <v>63</v>
      </c>
      <c r="F71" s="247" t="s">
        <v>237</v>
      </c>
      <c r="G71" s="230">
        <v>3</v>
      </c>
      <c r="H71" s="230">
        <v>77</v>
      </c>
      <c r="I71" s="231" t="s">
        <v>158</v>
      </c>
      <c r="J71" s="230" t="s">
        <v>158</v>
      </c>
      <c r="K71" s="230" t="s">
        <v>158</v>
      </c>
      <c r="L71" s="231" t="s">
        <v>158</v>
      </c>
      <c r="M71" s="230" t="s">
        <v>158</v>
      </c>
      <c r="N71" s="230" t="s">
        <v>158</v>
      </c>
      <c r="O71" s="232" t="s">
        <v>158</v>
      </c>
      <c r="P71" s="224" t="s">
        <v>158</v>
      </c>
      <c r="Q71" s="224" t="s">
        <v>158</v>
      </c>
    </row>
    <row r="72" spans="1:17" ht="63" x14ac:dyDescent="0.25">
      <c r="A72" s="230">
        <v>69</v>
      </c>
      <c r="B72" s="224" t="s">
        <v>159</v>
      </c>
      <c r="C72" s="230">
        <v>5</v>
      </c>
      <c r="D72" s="230">
        <v>5</v>
      </c>
      <c r="E72" s="224" t="s">
        <v>64</v>
      </c>
      <c r="F72" s="247" t="s">
        <v>233</v>
      </c>
      <c r="G72" s="230">
        <v>1</v>
      </c>
      <c r="H72" s="230">
        <v>29</v>
      </c>
      <c r="I72" s="231" t="s">
        <v>158</v>
      </c>
      <c r="J72" s="230" t="s">
        <v>158</v>
      </c>
      <c r="K72" s="230" t="s">
        <v>158</v>
      </c>
      <c r="L72" s="231" t="s">
        <v>158</v>
      </c>
      <c r="M72" s="230" t="s">
        <v>158</v>
      </c>
      <c r="N72" s="230" t="s">
        <v>158</v>
      </c>
      <c r="O72" s="232" t="s">
        <v>158</v>
      </c>
      <c r="P72" s="224" t="s">
        <v>158</v>
      </c>
      <c r="Q72" s="224" t="s">
        <v>158</v>
      </c>
    </row>
    <row r="73" spans="1:17" ht="19.7" customHeight="1" x14ac:dyDescent="0.25">
      <c r="A73" s="230">
        <v>70</v>
      </c>
      <c r="B73" s="224" t="s">
        <v>68</v>
      </c>
      <c r="C73" s="230">
        <v>6</v>
      </c>
      <c r="D73" s="230">
        <v>11</v>
      </c>
      <c r="E73" s="224" t="s">
        <v>63</v>
      </c>
      <c r="F73" s="231">
        <v>69</v>
      </c>
      <c r="G73" s="230">
        <v>0</v>
      </c>
      <c r="H73" s="230">
        <v>69</v>
      </c>
      <c r="I73" s="232">
        <v>67</v>
      </c>
      <c r="J73" s="224">
        <v>0</v>
      </c>
      <c r="K73" s="224">
        <v>67</v>
      </c>
      <c r="L73" s="231">
        <v>67</v>
      </c>
      <c r="M73" s="230">
        <v>0</v>
      </c>
      <c r="N73" s="230">
        <v>67</v>
      </c>
      <c r="O73" s="232" t="s">
        <v>158</v>
      </c>
      <c r="P73" s="224" t="s">
        <v>158</v>
      </c>
      <c r="Q73" s="224" t="s">
        <v>158</v>
      </c>
    </row>
    <row r="74" spans="1:17" ht="19.7" customHeight="1" x14ac:dyDescent="0.25">
      <c r="A74" s="230">
        <v>71</v>
      </c>
      <c r="B74" s="224" t="s">
        <v>68</v>
      </c>
      <c r="C74" s="230">
        <v>6</v>
      </c>
      <c r="D74" s="230">
        <v>11</v>
      </c>
      <c r="E74" s="224" t="s">
        <v>64</v>
      </c>
      <c r="F74" s="231">
        <v>52</v>
      </c>
      <c r="G74" s="230">
        <v>0</v>
      </c>
      <c r="H74" s="230">
        <v>52</v>
      </c>
      <c r="I74" s="232">
        <v>46</v>
      </c>
      <c r="J74" s="224">
        <v>0</v>
      </c>
      <c r="K74" s="224">
        <v>46</v>
      </c>
      <c r="L74" s="231">
        <v>50</v>
      </c>
      <c r="M74" s="230">
        <v>0</v>
      </c>
      <c r="N74" s="230">
        <v>50</v>
      </c>
      <c r="O74" s="232" t="s">
        <v>158</v>
      </c>
      <c r="P74" s="224" t="s">
        <v>158</v>
      </c>
      <c r="Q74" s="224" t="s">
        <v>158</v>
      </c>
    </row>
    <row r="75" spans="1:17" ht="19.7" customHeight="1" x14ac:dyDescent="0.25">
      <c r="A75" s="230">
        <v>72</v>
      </c>
      <c r="B75" s="224" t="s">
        <v>69</v>
      </c>
      <c r="C75" s="230">
        <v>6</v>
      </c>
      <c r="D75" s="230">
        <v>11</v>
      </c>
      <c r="E75" s="224" t="s">
        <v>63</v>
      </c>
      <c r="F75" s="232">
        <v>71</v>
      </c>
      <c r="G75" s="224">
        <v>0</v>
      </c>
      <c r="H75" s="224">
        <v>71</v>
      </c>
      <c r="I75" s="231" t="s">
        <v>158</v>
      </c>
      <c r="J75" s="230" t="s">
        <v>158</v>
      </c>
      <c r="K75" s="230" t="s">
        <v>158</v>
      </c>
      <c r="L75" s="232">
        <v>66</v>
      </c>
      <c r="M75" s="224">
        <v>0</v>
      </c>
      <c r="N75" s="224">
        <v>66</v>
      </c>
      <c r="O75" s="232" t="s">
        <v>158</v>
      </c>
      <c r="P75" s="224" t="s">
        <v>158</v>
      </c>
      <c r="Q75" s="224" t="s">
        <v>158</v>
      </c>
    </row>
    <row r="76" spans="1:17" ht="19.7" customHeight="1" x14ac:dyDescent="0.25">
      <c r="A76" s="230">
        <v>73</v>
      </c>
      <c r="B76" s="224" t="s">
        <v>69</v>
      </c>
      <c r="C76" s="230">
        <v>6</v>
      </c>
      <c r="D76" s="230">
        <v>11</v>
      </c>
      <c r="E76" s="224" t="s">
        <v>64</v>
      </c>
      <c r="F76" s="232">
        <v>99</v>
      </c>
      <c r="G76" s="224">
        <v>0</v>
      </c>
      <c r="H76" s="224">
        <v>99</v>
      </c>
      <c r="I76" s="231" t="s">
        <v>158</v>
      </c>
      <c r="J76" s="230" t="s">
        <v>158</v>
      </c>
      <c r="K76" s="230" t="s">
        <v>158</v>
      </c>
      <c r="L76" s="232">
        <v>81</v>
      </c>
      <c r="M76" s="224">
        <v>0</v>
      </c>
      <c r="N76" s="224">
        <v>81</v>
      </c>
      <c r="O76" s="232" t="s">
        <v>158</v>
      </c>
      <c r="P76" s="224" t="s">
        <v>158</v>
      </c>
      <c r="Q76" s="224" t="s">
        <v>158</v>
      </c>
    </row>
    <row r="77" spans="1:17" ht="19.7" customHeight="1" x14ac:dyDescent="0.25">
      <c r="A77" s="230">
        <v>74</v>
      </c>
      <c r="B77" s="224" t="s">
        <v>77</v>
      </c>
      <c r="C77" s="230">
        <v>6</v>
      </c>
      <c r="D77" s="230">
        <v>11</v>
      </c>
      <c r="E77" s="224" t="s">
        <v>63</v>
      </c>
      <c r="F77" s="231" t="s">
        <v>158</v>
      </c>
      <c r="G77" s="230" t="s">
        <v>158</v>
      </c>
      <c r="H77" s="230" t="s">
        <v>158</v>
      </c>
      <c r="I77" s="231">
        <v>72</v>
      </c>
      <c r="J77" s="230">
        <v>0</v>
      </c>
      <c r="K77" s="230">
        <v>72</v>
      </c>
      <c r="L77" s="231" t="s">
        <v>158</v>
      </c>
      <c r="M77" s="230" t="s">
        <v>158</v>
      </c>
      <c r="N77" s="230" t="s">
        <v>158</v>
      </c>
      <c r="O77" s="232" t="s">
        <v>158</v>
      </c>
      <c r="P77" s="224" t="s">
        <v>158</v>
      </c>
      <c r="Q77" s="224" t="s">
        <v>158</v>
      </c>
    </row>
    <row r="78" spans="1:17" ht="19.7" customHeight="1" x14ac:dyDescent="0.25">
      <c r="A78" s="230">
        <v>75</v>
      </c>
      <c r="B78" s="224" t="s">
        <v>77</v>
      </c>
      <c r="C78" s="230">
        <v>6</v>
      </c>
      <c r="D78" s="230">
        <v>11</v>
      </c>
      <c r="E78" s="224" t="s">
        <v>64</v>
      </c>
      <c r="F78" s="231" t="s">
        <v>158</v>
      </c>
      <c r="G78" s="230" t="s">
        <v>158</v>
      </c>
      <c r="H78" s="230" t="s">
        <v>158</v>
      </c>
      <c r="I78" s="231">
        <v>95</v>
      </c>
      <c r="J78" s="230">
        <v>0</v>
      </c>
      <c r="K78" s="230">
        <v>95</v>
      </c>
      <c r="L78" s="231" t="s">
        <v>158</v>
      </c>
      <c r="M78" s="230" t="s">
        <v>158</v>
      </c>
      <c r="N78" s="230" t="s">
        <v>158</v>
      </c>
      <c r="O78" s="232" t="s">
        <v>158</v>
      </c>
      <c r="P78" s="224" t="s">
        <v>158</v>
      </c>
      <c r="Q78" s="224" t="s">
        <v>158</v>
      </c>
    </row>
    <row r="79" spans="1:17" ht="19.7" customHeight="1" x14ac:dyDescent="0.25">
      <c r="A79" s="230">
        <v>76</v>
      </c>
      <c r="B79" s="224" t="s">
        <v>74</v>
      </c>
      <c r="C79" s="230">
        <v>6</v>
      </c>
      <c r="D79" s="230">
        <v>7</v>
      </c>
      <c r="E79" s="224" t="s">
        <v>63</v>
      </c>
      <c r="F79" s="231">
        <v>69</v>
      </c>
      <c r="G79" s="230">
        <v>0</v>
      </c>
      <c r="H79" s="230">
        <v>69</v>
      </c>
      <c r="I79" s="231">
        <v>56</v>
      </c>
      <c r="J79" s="230">
        <v>0</v>
      </c>
      <c r="K79" s="230">
        <v>56</v>
      </c>
      <c r="L79" s="231">
        <v>77</v>
      </c>
      <c r="M79" s="230">
        <v>0</v>
      </c>
      <c r="N79" s="230">
        <v>77</v>
      </c>
      <c r="O79" s="232" t="s">
        <v>158</v>
      </c>
      <c r="P79" s="224" t="s">
        <v>158</v>
      </c>
      <c r="Q79" s="224" t="s">
        <v>158</v>
      </c>
    </row>
    <row r="80" spans="1:17" ht="19.7" customHeight="1" x14ac:dyDescent="0.25">
      <c r="A80" s="230">
        <v>77</v>
      </c>
      <c r="B80" s="224" t="s">
        <v>74</v>
      </c>
      <c r="C80" s="230">
        <v>6</v>
      </c>
      <c r="D80" s="230">
        <v>7</v>
      </c>
      <c r="E80" s="224" t="s">
        <v>64</v>
      </c>
      <c r="F80" s="231">
        <v>26</v>
      </c>
      <c r="G80" s="230">
        <v>0</v>
      </c>
      <c r="H80" s="230">
        <v>26</v>
      </c>
      <c r="I80" s="231">
        <v>25</v>
      </c>
      <c r="J80" s="230">
        <v>0</v>
      </c>
      <c r="K80" s="230">
        <v>25</v>
      </c>
      <c r="L80" s="231">
        <v>20</v>
      </c>
      <c r="M80" s="230">
        <v>0</v>
      </c>
      <c r="N80" s="230">
        <v>20</v>
      </c>
      <c r="O80" s="232" t="s">
        <v>158</v>
      </c>
      <c r="P80" s="224" t="s">
        <v>158</v>
      </c>
      <c r="Q80" s="224" t="s">
        <v>158</v>
      </c>
    </row>
    <row r="81" spans="1:17" ht="19.7" customHeight="1" x14ac:dyDescent="0.25">
      <c r="A81" s="230">
        <v>78</v>
      </c>
      <c r="B81" s="224" t="s">
        <v>78</v>
      </c>
      <c r="C81" s="230">
        <v>6</v>
      </c>
      <c r="D81" s="230">
        <v>7</v>
      </c>
      <c r="E81" s="224" t="s">
        <v>63</v>
      </c>
      <c r="F81" s="231">
        <v>69</v>
      </c>
      <c r="G81" s="230">
        <v>0</v>
      </c>
      <c r="H81" s="230">
        <v>69</v>
      </c>
      <c r="I81" s="231">
        <v>63</v>
      </c>
      <c r="J81" s="230">
        <v>0</v>
      </c>
      <c r="K81" s="230">
        <v>63</v>
      </c>
      <c r="L81" s="231">
        <v>63</v>
      </c>
      <c r="M81" s="230">
        <v>0</v>
      </c>
      <c r="N81" s="230">
        <v>63</v>
      </c>
      <c r="O81" s="232" t="s">
        <v>158</v>
      </c>
      <c r="P81" s="224" t="s">
        <v>158</v>
      </c>
      <c r="Q81" s="224" t="s">
        <v>158</v>
      </c>
    </row>
    <row r="82" spans="1:17" ht="19.7" customHeight="1" x14ac:dyDescent="0.25">
      <c r="A82" s="230">
        <v>79</v>
      </c>
      <c r="B82" s="224" t="s">
        <v>78</v>
      </c>
      <c r="C82" s="230">
        <v>6</v>
      </c>
      <c r="D82" s="230">
        <v>7</v>
      </c>
      <c r="E82" s="224" t="s">
        <v>64</v>
      </c>
      <c r="F82" s="231">
        <v>35</v>
      </c>
      <c r="G82" s="230">
        <v>0</v>
      </c>
      <c r="H82" s="230">
        <v>35</v>
      </c>
      <c r="I82" s="231">
        <v>22</v>
      </c>
      <c r="J82" s="230">
        <v>0</v>
      </c>
      <c r="K82" s="230">
        <v>22</v>
      </c>
      <c r="L82" s="231">
        <v>29</v>
      </c>
      <c r="M82" s="230">
        <v>0</v>
      </c>
      <c r="N82" s="230">
        <v>29</v>
      </c>
      <c r="O82" s="232" t="s">
        <v>158</v>
      </c>
      <c r="P82" s="224" t="s">
        <v>158</v>
      </c>
      <c r="Q82" s="224" t="s">
        <v>158</v>
      </c>
    </row>
    <row r="83" spans="1:17" ht="19.7" customHeight="1" x14ac:dyDescent="0.25">
      <c r="A83" s="230">
        <v>80</v>
      </c>
      <c r="B83" s="224" t="s">
        <v>71</v>
      </c>
      <c r="C83" s="230">
        <v>6</v>
      </c>
      <c r="D83" s="230">
        <v>11</v>
      </c>
      <c r="E83" s="224" t="s">
        <v>63</v>
      </c>
      <c r="F83" s="231">
        <v>80</v>
      </c>
      <c r="G83" s="230">
        <v>0</v>
      </c>
      <c r="H83" s="230">
        <v>80</v>
      </c>
      <c r="I83" s="231">
        <v>62</v>
      </c>
      <c r="J83" s="230">
        <v>0</v>
      </c>
      <c r="K83" s="230">
        <v>62</v>
      </c>
      <c r="L83" s="231">
        <v>48</v>
      </c>
      <c r="M83" s="230">
        <v>0</v>
      </c>
      <c r="N83" s="230">
        <v>48</v>
      </c>
      <c r="O83" s="232" t="s">
        <v>158</v>
      </c>
      <c r="P83" s="224" t="s">
        <v>158</v>
      </c>
      <c r="Q83" s="224" t="s">
        <v>158</v>
      </c>
    </row>
    <row r="84" spans="1:17" ht="58.5" customHeight="1" x14ac:dyDescent="0.25">
      <c r="A84" s="230">
        <v>81</v>
      </c>
      <c r="B84" s="224" t="s">
        <v>73</v>
      </c>
      <c r="C84" s="230">
        <v>6</v>
      </c>
      <c r="D84" s="230">
        <v>11</v>
      </c>
      <c r="E84" s="224" t="s">
        <v>63</v>
      </c>
      <c r="F84" s="233">
        <v>45</v>
      </c>
      <c r="G84" s="230">
        <v>0</v>
      </c>
      <c r="H84" s="230">
        <v>45</v>
      </c>
      <c r="I84" s="233">
        <v>47</v>
      </c>
      <c r="J84" s="230">
        <v>0</v>
      </c>
      <c r="K84" s="230">
        <v>47</v>
      </c>
      <c r="L84" s="232">
        <v>33</v>
      </c>
      <c r="M84" s="224">
        <v>0</v>
      </c>
      <c r="N84" s="224">
        <v>33</v>
      </c>
      <c r="O84" s="233" t="s">
        <v>158</v>
      </c>
      <c r="P84" s="230" t="s">
        <v>158</v>
      </c>
      <c r="Q84" s="230" t="s">
        <v>158</v>
      </c>
    </row>
    <row r="85" spans="1:17" ht="58.5" customHeight="1" x14ac:dyDescent="0.25">
      <c r="A85" s="230">
        <v>82</v>
      </c>
      <c r="B85" s="224" t="s">
        <v>79</v>
      </c>
      <c r="C85" s="230">
        <v>6</v>
      </c>
      <c r="D85" s="230">
        <v>7</v>
      </c>
      <c r="E85" s="224" t="s">
        <v>63</v>
      </c>
      <c r="F85" s="233">
        <v>89</v>
      </c>
      <c r="G85" s="230">
        <v>0</v>
      </c>
      <c r="H85" s="230">
        <v>89</v>
      </c>
      <c r="I85" s="233">
        <v>78</v>
      </c>
      <c r="J85" s="230">
        <v>0</v>
      </c>
      <c r="K85" s="230">
        <v>78</v>
      </c>
      <c r="L85" s="232">
        <v>65</v>
      </c>
      <c r="M85" s="224">
        <v>0</v>
      </c>
      <c r="N85" s="224">
        <v>65</v>
      </c>
      <c r="O85" s="233" t="s">
        <v>158</v>
      </c>
      <c r="P85" s="230" t="s">
        <v>158</v>
      </c>
      <c r="Q85" s="230" t="s">
        <v>158</v>
      </c>
    </row>
    <row r="86" spans="1:17" ht="78.75" x14ac:dyDescent="0.25">
      <c r="A86" s="230">
        <v>83</v>
      </c>
      <c r="B86" s="224" t="s">
        <v>76</v>
      </c>
      <c r="C86" s="230">
        <v>6</v>
      </c>
      <c r="D86" s="230">
        <v>7</v>
      </c>
      <c r="E86" s="224" t="s">
        <v>63</v>
      </c>
      <c r="F86" s="232" t="s">
        <v>238</v>
      </c>
      <c r="G86" s="224">
        <v>0</v>
      </c>
      <c r="H86" s="224">
        <v>68</v>
      </c>
      <c r="I86" s="232" t="s">
        <v>239</v>
      </c>
      <c r="J86" s="224">
        <v>0</v>
      </c>
      <c r="K86" s="224">
        <v>60</v>
      </c>
      <c r="L86" s="232" t="s">
        <v>158</v>
      </c>
      <c r="M86" s="224" t="s">
        <v>158</v>
      </c>
      <c r="N86" s="224" t="s">
        <v>158</v>
      </c>
      <c r="O86" s="232" t="s">
        <v>240</v>
      </c>
      <c r="P86" s="224">
        <v>0</v>
      </c>
      <c r="Q86" s="224">
        <v>68</v>
      </c>
    </row>
    <row r="87" spans="1:17" ht="78.75" x14ac:dyDescent="0.25">
      <c r="A87" s="230">
        <v>84</v>
      </c>
      <c r="B87" s="224" t="s">
        <v>76</v>
      </c>
      <c r="C87" s="230">
        <v>6</v>
      </c>
      <c r="D87" s="230">
        <v>7</v>
      </c>
      <c r="E87" s="224" t="s">
        <v>64</v>
      </c>
      <c r="F87" s="232" t="s">
        <v>241</v>
      </c>
      <c r="G87" s="224">
        <v>0</v>
      </c>
      <c r="H87" s="224">
        <v>39</v>
      </c>
      <c r="I87" s="232" t="s">
        <v>242</v>
      </c>
      <c r="J87" s="224">
        <v>0</v>
      </c>
      <c r="K87" s="224">
        <v>32</v>
      </c>
      <c r="L87" s="232" t="s">
        <v>158</v>
      </c>
      <c r="M87" s="224" t="s">
        <v>158</v>
      </c>
      <c r="N87" s="224" t="s">
        <v>158</v>
      </c>
      <c r="O87" s="232" t="s">
        <v>243</v>
      </c>
      <c r="P87" s="224">
        <v>0</v>
      </c>
      <c r="Q87" s="224">
        <v>41</v>
      </c>
    </row>
    <row r="88" spans="1:17" ht="39" customHeight="1" x14ac:dyDescent="0.25">
      <c r="A88" s="230">
        <v>85</v>
      </c>
      <c r="B88" s="224" t="s">
        <v>161</v>
      </c>
      <c r="C88" s="230">
        <v>6</v>
      </c>
      <c r="D88" s="230">
        <v>7</v>
      </c>
      <c r="E88" s="224" t="s">
        <v>63</v>
      </c>
      <c r="F88" s="233" t="s">
        <v>158</v>
      </c>
      <c r="G88" s="230" t="s">
        <v>158</v>
      </c>
      <c r="H88" s="230" t="s">
        <v>158</v>
      </c>
      <c r="I88" s="232" t="s">
        <v>158</v>
      </c>
      <c r="J88" s="224" t="s">
        <v>158</v>
      </c>
      <c r="K88" s="224" t="s">
        <v>158</v>
      </c>
      <c r="L88" s="232" t="s">
        <v>158</v>
      </c>
      <c r="M88" s="224" t="s">
        <v>158</v>
      </c>
      <c r="N88" s="224" t="s">
        <v>158</v>
      </c>
      <c r="O88" s="233" t="s">
        <v>158</v>
      </c>
      <c r="P88" s="230" t="s">
        <v>158</v>
      </c>
      <c r="Q88" s="230" t="s">
        <v>158</v>
      </c>
    </row>
    <row r="89" spans="1:17" ht="39" customHeight="1" x14ac:dyDescent="0.25">
      <c r="A89" s="230">
        <v>86</v>
      </c>
      <c r="B89" s="224" t="s">
        <v>161</v>
      </c>
      <c r="C89" s="230">
        <v>6</v>
      </c>
      <c r="D89" s="230">
        <v>7</v>
      </c>
      <c r="E89" s="224" t="s">
        <v>64</v>
      </c>
      <c r="F89" s="233" t="s">
        <v>158</v>
      </c>
      <c r="G89" s="230" t="s">
        <v>158</v>
      </c>
      <c r="H89" s="230" t="s">
        <v>158</v>
      </c>
      <c r="I89" s="232" t="s">
        <v>158</v>
      </c>
      <c r="J89" s="224" t="s">
        <v>158</v>
      </c>
      <c r="K89" s="224" t="s">
        <v>158</v>
      </c>
      <c r="L89" s="232" t="s">
        <v>158</v>
      </c>
      <c r="M89" s="224" t="s">
        <v>158</v>
      </c>
      <c r="N89" s="224" t="s">
        <v>158</v>
      </c>
      <c r="O89" s="233" t="s">
        <v>158</v>
      </c>
      <c r="P89" s="230" t="s">
        <v>158</v>
      </c>
      <c r="Q89" s="230" t="s">
        <v>158</v>
      </c>
    </row>
    <row r="90" spans="1:17" ht="42.75" x14ac:dyDescent="0.25">
      <c r="A90" s="224">
        <v>87</v>
      </c>
      <c r="B90" s="224" t="s">
        <v>160</v>
      </c>
      <c r="C90" s="224">
        <v>6</v>
      </c>
      <c r="D90" s="224">
        <v>7</v>
      </c>
      <c r="E90" s="224" t="s">
        <v>63</v>
      </c>
      <c r="F90" s="233" t="s">
        <v>244</v>
      </c>
      <c r="G90" s="224">
        <v>0</v>
      </c>
      <c r="H90" s="224">
        <v>56</v>
      </c>
      <c r="I90" s="233" t="s">
        <v>158</v>
      </c>
      <c r="J90" s="224" t="s">
        <v>158</v>
      </c>
      <c r="K90" s="224" t="s">
        <v>158</v>
      </c>
      <c r="L90" s="233" t="s">
        <v>158</v>
      </c>
      <c r="M90" s="224" t="s">
        <v>158</v>
      </c>
      <c r="N90" s="224" t="s">
        <v>158</v>
      </c>
      <c r="O90" s="233" t="s">
        <v>191</v>
      </c>
      <c r="P90" s="224">
        <v>0</v>
      </c>
      <c r="Q90" s="224">
        <v>52</v>
      </c>
    </row>
    <row r="91" spans="1:17" ht="42.75" x14ac:dyDescent="0.25">
      <c r="A91" s="224">
        <v>88</v>
      </c>
      <c r="B91" s="224" t="s">
        <v>160</v>
      </c>
      <c r="C91" s="224">
        <v>6</v>
      </c>
      <c r="D91" s="224">
        <v>7</v>
      </c>
      <c r="E91" s="224" t="s">
        <v>64</v>
      </c>
      <c r="F91" s="233" t="s">
        <v>245</v>
      </c>
      <c r="G91" s="224">
        <v>0</v>
      </c>
      <c r="H91" s="224">
        <v>32</v>
      </c>
      <c r="I91" s="233" t="s">
        <v>158</v>
      </c>
      <c r="J91" s="224" t="s">
        <v>158</v>
      </c>
      <c r="K91" s="224" t="s">
        <v>158</v>
      </c>
      <c r="L91" s="233" t="s">
        <v>158</v>
      </c>
      <c r="M91" s="224" t="s">
        <v>158</v>
      </c>
      <c r="N91" s="224" t="s">
        <v>158</v>
      </c>
      <c r="O91" s="233" t="s">
        <v>192</v>
      </c>
      <c r="P91" s="224">
        <v>0</v>
      </c>
      <c r="Q91" s="224">
        <v>28</v>
      </c>
    </row>
  </sheetData>
  <autoFilter ref="A3:Q89"/>
  <mergeCells count="10">
    <mergeCell ref="A1:Q1"/>
    <mergeCell ref="A2:A3"/>
    <mergeCell ref="B2:B3"/>
    <mergeCell ref="C2:C3"/>
    <mergeCell ref="D2:D3"/>
    <mergeCell ref="E2:E3"/>
    <mergeCell ref="F2:H2"/>
    <mergeCell ref="I2:K2"/>
    <mergeCell ref="L2:N2"/>
    <mergeCell ref="O2:Q2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9"/>
  <sheetViews>
    <sheetView workbookViewId="0">
      <pane xSplit="3" ySplit="3" topLeftCell="D115" activePane="bottomRight" state="frozen"/>
      <selection pane="topRight" activeCell="D1" sqref="D1"/>
      <selection pane="bottomLeft" activeCell="A4" sqref="A4"/>
      <selection pane="bottomRight" activeCell="H195" sqref="H140:H195"/>
    </sheetView>
  </sheetViews>
  <sheetFormatPr defaultColWidth="9.1640625" defaultRowHeight="14.25" x14ac:dyDescent="0.25"/>
  <cols>
    <col min="1" max="1" width="7.6640625" style="21" customWidth="1"/>
    <col min="2" max="2" width="28.5" customWidth="1"/>
    <col min="3" max="3" width="6" style="41" bestFit="1" customWidth="1"/>
    <col min="4" max="4" width="10.1640625" style="21" customWidth="1"/>
    <col min="5" max="5" width="10.33203125" style="22" customWidth="1"/>
    <col min="6" max="6" width="9" style="22" customWidth="1"/>
    <col min="7" max="13" width="10.33203125" style="22" customWidth="1"/>
    <col min="14" max="14" width="11.33203125" customWidth="1"/>
    <col min="15" max="15" width="10.33203125" customWidth="1"/>
    <col min="16" max="16" width="10" customWidth="1"/>
    <col min="17" max="17" width="10.83203125" customWidth="1"/>
    <col min="18" max="18" width="12.6640625" customWidth="1"/>
    <col min="20" max="20" width="12" customWidth="1"/>
    <col min="22" max="22" width="9.33203125" bestFit="1" customWidth="1"/>
    <col min="23" max="26" width="9.1640625" customWidth="1"/>
  </cols>
  <sheetData>
    <row r="1" spans="1:24" ht="25.5" customHeight="1" x14ac:dyDescent="0.25">
      <c r="A1" s="786" t="s">
        <v>247</v>
      </c>
      <c r="B1" s="786"/>
      <c r="C1" s="787"/>
      <c r="D1" s="184" t="s">
        <v>37</v>
      </c>
      <c r="E1" s="814" t="s">
        <v>20</v>
      </c>
      <c r="F1" s="815"/>
      <c r="G1" s="815"/>
      <c r="H1" s="815"/>
      <c r="I1" s="815"/>
      <c r="J1" s="809" t="s">
        <v>120</v>
      </c>
      <c r="K1" s="809"/>
      <c r="L1" s="809"/>
      <c r="M1" s="188"/>
      <c r="N1" s="15" t="s">
        <v>121</v>
      </c>
      <c r="O1" s="810" t="s">
        <v>21</v>
      </c>
      <c r="P1" s="811"/>
      <c r="Q1" s="812" t="s">
        <v>22</v>
      </c>
      <c r="R1" s="813"/>
      <c r="S1" s="803" t="s">
        <v>23</v>
      </c>
      <c r="T1" s="804"/>
      <c r="U1" s="804"/>
      <c r="V1" s="805"/>
      <c r="W1" s="201"/>
      <c r="X1" s="72"/>
    </row>
    <row r="2" spans="1:24" ht="24.75" customHeight="1" x14ac:dyDescent="0.25">
      <c r="A2" s="788"/>
      <c r="B2" s="788"/>
      <c r="C2" s="789"/>
      <c r="D2" s="185" t="s">
        <v>38</v>
      </c>
      <c r="E2" s="189"/>
      <c r="F2" s="16"/>
      <c r="G2" s="18" t="s">
        <v>177</v>
      </c>
      <c r="H2" s="19" t="s">
        <v>178</v>
      </c>
      <c r="I2" s="18" t="s">
        <v>179</v>
      </c>
      <c r="J2" s="17"/>
      <c r="K2" s="17"/>
      <c r="L2" s="20" t="s">
        <v>180</v>
      </c>
      <c r="M2" s="190"/>
      <c r="N2" s="186" t="s">
        <v>181</v>
      </c>
      <c r="O2" s="170" t="s">
        <v>182</v>
      </c>
      <c r="P2" s="171" t="s">
        <v>183</v>
      </c>
      <c r="Q2" s="172" t="s">
        <v>184</v>
      </c>
      <c r="R2" s="194" t="s">
        <v>185</v>
      </c>
      <c r="S2" s="195" t="s">
        <v>182</v>
      </c>
      <c r="T2" s="173" t="s">
        <v>186</v>
      </c>
      <c r="U2" s="170" t="s">
        <v>182</v>
      </c>
      <c r="V2" s="196" t="s">
        <v>187</v>
      </c>
      <c r="W2" s="202" t="s">
        <v>188</v>
      </c>
      <c r="X2" s="204" t="s">
        <v>189</v>
      </c>
    </row>
    <row r="3" spans="1:24" ht="72" thickBot="1" x14ac:dyDescent="0.3">
      <c r="A3" s="68" t="s">
        <v>0</v>
      </c>
      <c r="B3" s="68" t="s">
        <v>1</v>
      </c>
      <c r="C3" s="69" t="s">
        <v>87</v>
      </c>
      <c r="D3" s="164" t="s">
        <v>2</v>
      </c>
      <c r="E3" s="191" t="s">
        <v>3</v>
      </c>
      <c r="F3" s="192" t="s">
        <v>4</v>
      </c>
      <c r="G3" s="192" t="s">
        <v>88</v>
      </c>
      <c r="H3" s="192" t="s">
        <v>86</v>
      </c>
      <c r="I3" s="192" t="s">
        <v>89</v>
      </c>
      <c r="J3" s="193" t="s">
        <v>43</v>
      </c>
      <c r="K3" s="193" t="s">
        <v>45</v>
      </c>
      <c r="L3" s="193" t="s">
        <v>44</v>
      </c>
      <c r="M3" s="165" t="s">
        <v>175</v>
      </c>
      <c r="N3" s="187" t="s">
        <v>13</v>
      </c>
      <c r="O3" s="166" t="s">
        <v>14</v>
      </c>
      <c r="P3" s="167" t="s">
        <v>15</v>
      </c>
      <c r="Q3" s="168" t="s">
        <v>41</v>
      </c>
      <c r="R3" s="169" t="s">
        <v>42</v>
      </c>
      <c r="S3" s="197" t="s">
        <v>30</v>
      </c>
      <c r="T3" s="198" t="s">
        <v>16</v>
      </c>
      <c r="U3" s="199" t="s">
        <v>24</v>
      </c>
      <c r="V3" s="200" t="s">
        <v>25</v>
      </c>
      <c r="W3" s="203" t="s">
        <v>34</v>
      </c>
      <c r="X3" s="73" t="s">
        <v>35</v>
      </c>
    </row>
    <row r="4" spans="1:24" ht="13.9" customHeight="1" x14ac:dyDescent="0.25">
      <c r="A4" s="248" t="s">
        <v>5</v>
      </c>
      <c r="B4" s="249" t="s">
        <v>90</v>
      </c>
      <c r="C4" s="250">
        <v>1</v>
      </c>
      <c r="D4" s="251" t="s">
        <v>221</v>
      </c>
      <c r="E4" s="494"/>
      <c r="F4" s="476"/>
      <c r="G4" s="82">
        <f>E4-F4</f>
        <v>0</v>
      </c>
      <c r="H4" s="252">
        <v>141</v>
      </c>
      <c r="I4" s="252">
        <f>G4*H4</f>
        <v>0</v>
      </c>
      <c r="J4" s="476"/>
      <c r="K4" s="253">
        <v>5</v>
      </c>
      <c r="L4" s="253">
        <f>J4*K4</f>
        <v>0</v>
      </c>
      <c r="M4" s="254">
        <f>I4+L4</f>
        <v>0</v>
      </c>
      <c r="N4" s="255">
        <f>H4-K4</f>
        <v>136</v>
      </c>
      <c r="O4" s="476"/>
      <c r="P4" s="256">
        <f>N4*O4</f>
        <v>0</v>
      </c>
      <c r="Q4" s="257">
        <f>J4-O4</f>
        <v>0</v>
      </c>
      <c r="R4" s="258">
        <f>N4*Q4</f>
        <v>0</v>
      </c>
      <c r="S4" s="506"/>
      <c r="T4" s="259">
        <f t="shared" ref="T4:T35" si="0">S4*H4</f>
        <v>0</v>
      </c>
      <c r="U4" s="524"/>
      <c r="V4" s="260">
        <f>H4*U4</f>
        <v>0</v>
      </c>
      <c r="W4" s="261">
        <f>K4*O4</f>
        <v>0</v>
      </c>
      <c r="X4" s="261">
        <f>K4*Q4</f>
        <v>0</v>
      </c>
    </row>
    <row r="5" spans="1:24" ht="13.9" customHeight="1" x14ac:dyDescent="0.25">
      <c r="A5" s="262" t="s">
        <v>5</v>
      </c>
      <c r="B5" s="263" t="s">
        <v>91</v>
      </c>
      <c r="C5" s="264">
        <v>1</v>
      </c>
      <c r="D5" s="265" t="s">
        <v>221</v>
      </c>
      <c r="E5" s="495"/>
      <c r="F5" s="477"/>
      <c r="G5" s="74">
        <f t="shared" ref="G5:G68" si="1">E5-F5</f>
        <v>0</v>
      </c>
      <c r="H5" s="266">
        <v>98</v>
      </c>
      <c r="I5" s="266">
        <f t="shared" ref="I5:I68" si="2">G5*H5</f>
        <v>0</v>
      </c>
      <c r="J5" s="477"/>
      <c r="K5" s="267">
        <v>3</v>
      </c>
      <c r="L5" s="267">
        <f t="shared" ref="L5:L68" si="3">J5*K5</f>
        <v>0</v>
      </c>
      <c r="M5" s="268">
        <f t="shared" ref="M5:M68" si="4">I5+L5</f>
        <v>0</v>
      </c>
      <c r="N5" s="269">
        <f t="shared" ref="N5:N68" si="5">H5-K5</f>
        <v>95</v>
      </c>
      <c r="O5" s="477"/>
      <c r="P5" s="270">
        <f t="shared" ref="P5:P69" si="6">N5*O5</f>
        <v>0</v>
      </c>
      <c r="Q5" s="271">
        <f t="shared" ref="Q5:Q68" si="7">J5-O5</f>
        <v>0</v>
      </c>
      <c r="R5" s="272">
        <f t="shared" ref="R5:R68" si="8">N5*Q5</f>
        <v>0</v>
      </c>
      <c r="S5" s="507"/>
      <c r="T5" s="273">
        <f t="shared" si="0"/>
        <v>0</v>
      </c>
      <c r="U5" s="525"/>
      <c r="V5" s="274">
        <f t="shared" ref="V5:V68" si="9">H5*U5</f>
        <v>0</v>
      </c>
      <c r="W5" s="275">
        <f t="shared" ref="W5:W68" si="10">K5*O5</f>
        <v>0</v>
      </c>
      <c r="X5" s="275">
        <f t="shared" ref="X5:X68" si="11">K5*Q5</f>
        <v>0</v>
      </c>
    </row>
    <row r="6" spans="1:24" ht="13.9" customHeight="1" x14ac:dyDescent="0.25">
      <c r="A6" s="262" t="s">
        <v>5</v>
      </c>
      <c r="B6" s="263" t="s">
        <v>92</v>
      </c>
      <c r="C6" s="264">
        <v>1</v>
      </c>
      <c r="D6" s="265">
        <v>1</v>
      </c>
      <c r="E6" s="495"/>
      <c r="F6" s="477"/>
      <c r="G6" s="74">
        <f t="shared" si="1"/>
        <v>0</v>
      </c>
      <c r="H6" s="266">
        <v>81</v>
      </c>
      <c r="I6" s="266">
        <f t="shared" si="2"/>
        <v>0</v>
      </c>
      <c r="J6" s="477"/>
      <c r="K6" s="267">
        <v>3</v>
      </c>
      <c r="L6" s="267">
        <f t="shared" si="3"/>
        <v>0</v>
      </c>
      <c r="M6" s="268">
        <f t="shared" si="4"/>
        <v>0</v>
      </c>
      <c r="N6" s="269">
        <f t="shared" si="5"/>
        <v>78</v>
      </c>
      <c r="O6" s="477"/>
      <c r="P6" s="270">
        <f t="shared" si="6"/>
        <v>0</v>
      </c>
      <c r="Q6" s="271">
        <f t="shared" si="7"/>
        <v>0</v>
      </c>
      <c r="R6" s="272">
        <f t="shared" si="8"/>
        <v>0</v>
      </c>
      <c r="S6" s="507"/>
      <c r="T6" s="273">
        <f t="shared" si="0"/>
        <v>0</v>
      </c>
      <c r="U6" s="525"/>
      <c r="V6" s="274">
        <f t="shared" si="9"/>
        <v>0</v>
      </c>
      <c r="W6" s="275">
        <f t="shared" si="10"/>
        <v>0</v>
      </c>
      <c r="X6" s="275">
        <f t="shared" si="11"/>
        <v>0</v>
      </c>
    </row>
    <row r="7" spans="1:24" ht="13.9" customHeight="1" x14ac:dyDescent="0.25">
      <c r="A7" s="262" t="s">
        <v>5</v>
      </c>
      <c r="B7" s="263" t="s">
        <v>93</v>
      </c>
      <c r="C7" s="264">
        <v>1</v>
      </c>
      <c r="D7" s="265">
        <v>1</v>
      </c>
      <c r="E7" s="495"/>
      <c r="F7" s="477"/>
      <c r="G7" s="74">
        <f t="shared" si="1"/>
        <v>0</v>
      </c>
      <c r="H7" s="266">
        <v>152</v>
      </c>
      <c r="I7" s="266">
        <f t="shared" si="2"/>
        <v>0</v>
      </c>
      <c r="J7" s="477"/>
      <c r="K7" s="267">
        <v>5</v>
      </c>
      <c r="L7" s="267">
        <f t="shared" si="3"/>
        <v>0</v>
      </c>
      <c r="M7" s="268">
        <f t="shared" si="4"/>
        <v>0</v>
      </c>
      <c r="N7" s="269">
        <f t="shared" si="5"/>
        <v>147</v>
      </c>
      <c r="O7" s="477"/>
      <c r="P7" s="270">
        <f t="shared" si="6"/>
        <v>0</v>
      </c>
      <c r="Q7" s="271">
        <f t="shared" si="7"/>
        <v>0</v>
      </c>
      <c r="R7" s="272">
        <f t="shared" si="8"/>
        <v>0</v>
      </c>
      <c r="S7" s="507"/>
      <c r="T7" s="273">
        <f t="shared" si="0"/>
        <v>0</v>
      </c>
      <c r="U7" s="525"/>
      <c r="V7" s="274">
        <f t="shared" si="9"/>
        <v>0</v>
      </c>
      <c r="W7" s="275">
        <f t="shared" si="10"/>
        <v>0</v>
      </c>
      <c r="X7" s="275">
        <f t="shared" si="11"/>
        <v>0</v>
      </c>
    </row>
    <row r="8" spans="1:24" ht="13.9" customHeight="1" x14ac:dyDescent="0.25">
      <c r="A8" s="262" t="s">
        <v>5</v>
      </c>
      <c r="B8" s="263" t="s">
        <v>94</v>
      </c>
      <c r="C8" s="264">
        <v>1</v>
      </c>
      <c r="D8" s="265">
        <v>1</v>
      </c>
      <c r="E8" s="495"/>
      <c r="F8" s="477"/>
      <c r="G8" s="74">
        <f t="shared" si="1"/>
        <v>0</v>
      </c>
      <c r="H8" s="266">
        <v>131</v>
      </c>
      <c r="I8" s="266">
        <f t="shared" si="2"/>
        <v>0</v>
      </c>
      <c r="J8" s="477"/>
      <c r="K8" s="267">
        <v>4</v>
      </c>
      <c r="L8" s="267">
        <f t="shared" si="3"/>
        <v>0</v>
      </c>
      <c r="M8" s="268">
        <f t="shared" si="4"/>
        <v>0</v>
      </c>
      <c r="N8" s="269">
        <f t="shared" si="5"/>
        <v>127</v>
      </c>
      <c r="O8" s="477"/>
      <c r="P8" s="270">
        <f t="shared" si="6"/>
        <v>0</v>
      </c>
      <c r="Q8" s="271">
        <f t="shared" si="7"/>
        <v>0</v>
      </c>
      <c r="R8" s="272">
        <f t="shared" si="8"/>
        <v>0</v>
      </c>
      <c r="S8" s="507"/>
      <c r="T8" s="273">
        <f t="shared" si="0"/>
        <v>0</v>
      </c>
      <c r="U8" s="525"/>
      <c r="V8" s="274">
        <f t="shared" si="9"/>
        <v>0</v>
      </c>
      <c r="W8" s="275">
        <f t="shared" si="10"/>
        <v>0</v>
      </c>
      <c r="X8" s="275">
        <f t="shared" si="11"/>
        <v>0</v>
      </c>
    </row>
    <row r="9" spans="1:24" ht="13.9" customHeight="1" x14ac:dyDescent="0.25">
      <c r="A9" s="262" t="s">
        <v>5</v>
      </c>
      <c r="B9" s="263" t="s">
        <v>95</v>
      </c>
      <c r="C9" s="264">
        <v>1</v>
      </c>
      <c r="D9" s="265">
        <v>1</v>
      </c>
      <c r="E9" s="495"/>
      <c r="F9" s="477"/>
      <c r="G9" s="74">
        <f t="shared" si="1"/>
        <v>0</v>
      </c>
      <c r="H9" s="266">
        <v>52</v>
      </c>
      <c r="I9" s="266">
        <f t="shared" si="2"/>
        <v>0</v>
      </c>
      <c r="J9" s="477"/>
      <c r="K9" s="267">
        <v>1</v>
      </c>
      <c r="L9" s="267">
        <f t="shared" si="3"/>
        <v>0</v>
      </c>
      <c r="M9" s="268">
        <f t="shared" si="4"/>
        <v>0</v>
      </c>
      <c r="N9" s="269">
        <f t="shared" si="5"/>
        <v>51</v>
      </c>
      <c r="O9" s="477"/>
      <c r="P9" s="270">
        <f t="shared" si="6"/>
        <v>0</v>
      </c>
      <c r="Q9" s="271">
        <f t="shared" si="7"/>
        <v>0</v>
      </c>
      <c r="R9" s="272">
        <f t="shared" si="8"/>
        <v>0</v>
      </c>
      <c r="S9" s="507"/>
      <c r="T9" s="273">
        <f t="shared" si="0"/>
        <v>0</v>
      </c>
      <c r="U9" s="525"/>
      <c r="V9" s="274">
        <f t="shared" si="9"/>
        <v>0</v>
      </c>
      <c r="W9" s="275">
        <f t="shared" si="10"/>
        <v>0</v>
      </c>
      <c r="X9" s="275">
        <f t="shared" si="11"/>
        <v>0</v>
      </c>
    </row>
    <row r="10" spans="1:24" ht="14.45" customHeight="1" thickBot="1" x14ac:dyDescent="0.3">
      <c r="A10" s="276" t="s">
        <v>5</v>
      </c>
      <c r="B10" s="277" t="s">
        <v>96</v>
      </c>
      <c r="C10" s="278">
        <v>1</v>
      </c>
      <c r="D10" s="279">
        <v>1</v>
      </c>
      <c r="E10" s="496"/>
      <c r="F10" s="478"/>
      <c r="G10" s="83">
        <f t="shared" si="1"/>
        <v>0</v>
      </c>
      <c r="H10" s="280">
        <v>87</v>
      </c>
      <c r="I10" s="280">
        <f t="shared" si="2"/>
        <v>0</v>
      </c>
      <c r="J10" s="478"/>
      <c r="K10" s="281">
        <v>3</v>
      </c>
      <c r="L10" s="281">
        <f t="shared" si="3"/>
        <v>0</v>
      </c>
      <c r="M10" s="282">
        <f t="shared" si="4"/>
        <v>0</v>
      </c>
      <c r="N10" s="283">
        <f t="shared" si="5"/>
        <v>84</v>
      </c>
      <c r="O10" s="488"/>
      <c r="P10" s="284">
        <f t="shared" si="6"/>
        <v>0</v>
      </c>
      <c r="Q10" s="285">
        <f t="shared" si="7"/>
        <v>0</v>
      </c>
      <c r="R10" s="286">
        <f t="shared" si="8"/>
        <v>0</v>
      </c>
      <c r="S10" s="508"/>
      <c r="T10" s="285">
        <f t="shared" si="0"/>
        <v>0</v>
      </c>
      <c r="U10" s="526"/>
      <c r="V10" s="287">
        <f t="shared" si="9"/>
        <v>0</v>
      </c>
      <c r="W10" s="288">
        <f t="shared" si="10"/>
        <v>0</v>
      </c>
      <c r="X10" s="288">
        <f t="shared" si="11"/>
        <v>0</v>
      </c>
    </row>
    <row r="11" spans="1:24" ht="13.9" customHeight="1" x14ac:dyDescent="0.25">
      <c r="A11" s="248" t="s">
        <v>5</v>
      </c>
      <c r="B11" s="249" t="s">
        <v>90</v>
      </c>
      <c r="C11" s="250">
        <v>2</v>
      </c>
      <c r="D11" s="251">
        <v>3</v>
      </c>
      <c r="E11" s="494"/>
      <c r="F11" s="476"/>
      <c r="G11" s="82">
        <f t="shared" si="1"/>
        <v>0</v>
      </c>
      <c r="H11" s="252">
        <v>104</v>
      </c>
      <c r="I11" s="252">
        <f t="shared" si="2"/>
        <v>0</v>
      </c>
      <c r="J11" s="476"/>
      <c r="K11" s="253">
        <v>4</v>
      </c>
      <c r="L11" s="253">
        <f t="shared" si="3"/>
        <v>0</v>
      </c>
      <c r="M11" s="254">
        <f t="shared" si="4"/>
        <v>0</v>
      </c>
      <c r="N11" s="255">
        <f t="shared" si="5"/>
        <v>100</v>
      </c>
      <c r="O11" s="476"/>
      <c r="P11" s="256">
        <f t="shared" si="6"/>
        <v>0</v>
      </c>
      <c r="Q11" s="257">
        <f t="shared" si="7"/>
        <v>0</v>
      </c>
      <c r="R11" s="258">
        <f t="shared" si="8"/>
        <v>0</v>
      </c>
      <c r="S11" s="506"/>
      <c r="T11" s="259">
        <f t="shared" si="0"/>
        <v>0</v>
      </c>
      <c r="U11" s="524"/>
      <c r="V11" s="260">
        <f t="shared" si="9"/>
        <v>0</v>
      </c>
      <c r="W11" s="261">
        <f t="shared" si="10"/>
        <v>0</v>
      </c>
      <c r="X11" s="261">
        <f t="shared" si="11"/>
        <v>0</v>
      </c>
    </row>
    <row r="12" spans="1:24" ht="13.9" customHeight="1" x14ac:dyDescent="0.25">
      <c r="A12" s="262" t="s">
        <v>5</v>
      </c>
      <c r="B12" s="263" t="s">
        <v>91</v>
      </c>
      <c r="C12" s="264">
        <v>2</v>
      </c>
      <c r="D12" s="265">
        <v>3</v>
      </c>
      <c r="E12" s="495"/>
      <c r="F12" s="477"/>
      <c r="G12" s="74">
        <f t="shared" si="1"/>
        <v>0</v>
      </c>
      <c r="H12" s="266">
        <v>63</v>
      </c>
      <c r="I12" s="266">
        <f t="shared" si="2"/>
        <v>0</v>
      </c>
      <c r="J12" s="477"/>
      <c r="K12" s="267">
        <v>2</v>
      </c>
      <c r="L12" s="267">
        <f t="shared" si="3"/>
        <v>0</v>
      </c>
      <c r="M12" s="268">
        <f t="shared" si="4"/>
        <v>0</v>
      </c>
      <c r="N12" s="269">
        <f t="shared" si="5"/>
        <v>61</v>
      </c>
      <c r="O12" s="477"/>
      <c r="P12" s="289">
        <f t="shared" si="6"/>
        <v>0</v>
      </c>
      <c r="Q12" s="271">
        <f t="shared" si="7"/>
        <v>0</v>
      </c>
      <c r="R12" s="272">
        <f t="shared" si="8"/>
        <v>0</v>
      </c>
      <c r="S12" s="507"/>
      <c r="T12" s="273">
        <f t="shared" si="0"/>
        <v>0</v>
      </c>
      <c r="U12" s="525"/>
      <c r="V12" s="274">
        <f t="shared" si="9"/>
        <v>0</v>
      </c>
      <c r="W12" s="275">
        <f t="shared" si="10"/>
        <v>0</v>
      </c>
      <c r="X12" s="275">
        <f t="shared" si="11"/>
        <v>0</v>
      </c>
    </row>
    <row r="13" spans="1:24" ht="13.9" customHeight="1" x14ac:dyDescent="0.25">
      <c r="A13" s="262" t="s">
        <v>5</v>
      </c>
      <c r="B13" s="263" t="s">
        <v>92</v>
      </c>
      <c r="C13" s="264">
        <v>2</v>
      </c>
      <c r="D13" s="265">
        <v>3</v>
      </c>
      <c r="E13" s="495"/>
      <c r="F13" s="477"/>
      <c r="G13" s="74">
        <f t="shared" si="1"/>
        <v>0</v>
      </c>
      <c r="H13" s="266">
        <v>89</v>
      </c>
      <c r="I13" s="266">
        <f t="shared" si="2"/>
        <v>0</v>
      </c>
      <c r="J13" s="477"/>
      <c r="K13" s="267">
        <v>3</v>
      </c>
      <c r="L13" s="267">
        <f t="shared" si="3"/>
        <v>0</v>
      </c>
      <c r="M13" s="268">
        <f t="shared" si="4"/>
        <v>0</v>
      </c>
      <c r="N13" s="269">
        <f t="shared" si="5"/>
        <v>86</v>
      </c>
      <c r="O13" s="477"/>
      <c r="P13" s="289">
        <f t="shared" si="6"/>
        <v>0</v>
      </c>
      <c r="Q13" s="271">
        <f t="shared" si="7"/>
        <v>0</v>
      </c>
      <c r="R13" s="272">
        <f t="shared" si="8"/>
        <v>0</v>
      </c>
      <c r="S13" s="507"/>
      <c r="T13" s="273">
        <f t="shared" si="0"/>
        <v>0</v>
      </c>
      <c r="U13" s="525"/>
      <c r="V13" s="274">
        <f t="shared" si="9"/>
        <v>0</v>
      </c>
      <c r="W13" s="275">
        <f t="shared" si="10"/>
        <v>0</v>
      </c>
      <c r="X13" s="275">
        <f t="shared" si="11"/>
        <v>0</v>
      </c>
    </row>
    <row r="14" spans="1:24" ht="13.9" customHeight="1" x14ac:dyDescent="0.25">
      <c r="A14" s="262" t="s">
        <v>5</v>
      </c>
      <c r="B14" s="263" t="s">
        <v>93</v>
      </c>
      <c r="C14" s="264">
        <v>2</v>
      </c>
      <c r="D14" s="265">
        <v>3</v>
      </c>
      <c r="E14" s="495"/>
      <c r="F14" s="477"/>
      <c r="G14" s="74">
        <f t="shared" si="1"/>
        <v>0</v>
      </c>
      <c r="H14" s="266">
        <v>142</v>
      </c>
      <c r="I14" s="266">
        <f t="shared" si="2"/>
        <v>0</v>
      </c>
      <c r="J14" s="477"/>
      <c r="K14" s="267">
        <v>5</v>
      </c>
      <c r="L14" s="267">
        <f t="shared" si="3"/>
        <v>0</v>
      </c>
      <c r="M14" s="268">
        <f t="shared" si="4"/>
        <v>0</v>
      </c>
      <c r="N14" s="269">
        <f t="shared" si="5"/>
        <v>137</v>
      </c>
      <c r="O14" s="477"/>
      <c r="P14" s="289">
        <f t="shared" si="6"/>
        <v>0</v>
      </c>
      <c r="Q14" s="271">
        <f t="shared" si="7"/>
        <v>0</v>
      </c>
      <c r="R14" s="272">
        <f t="shared" si="8"/>
        <v>0</v>
      </c>
      <c r="S14" s="507"/>
      <c r="T14" s="273">
        <f t="shared" si="0"/>
        <v>0</v>
      </c>
      <c r="U14" s="525"/>
      <c r="V14" s="274">
        <f t="shared" si="9"/>
        <v>0</v>
      </c>
      <c r="W14" s="275">
        <f t="shared" si="10"/>
        <v>0</v>
      </c>
      <c r="X14" s="275">
        <f t="shared" si="11"/>
        <v>0</v>
      </c>
    </row>
    <row r="15" spans="1:24" ht="13.9" customHeight="1" x14ac:dyDescent="0.25">
      <c r="A15" s="262" t="s">
        <v>5</v>
      </c>
      <c r="B15" s="263" t="s">
        <v>94</v>
      </c>
      <c r="C15" s="264">
        <v>2</v>
      </c>
      <c r="D15" s="265">
        <v>3</v>
      </c>
      <c r="E15" s="495"/>
      <c r="F15" s="477"/>
      <c r="G15" s="74">
        <f t="shared" si="1"/>
        <v>0</v>
      </c>
      <c r="H15" s="266">
        <v>110</v>
      </c>
      <c r="I15" s="266">
        <f t="shared" si="2"/>
        <v>0</v>
      </c>
      <c r="J15" s="477"/>
      <c r="K15" s="267">
        <v>4</v>
      </c>
      <c r="L15" s="267">
        <f t="shared" si="3"/>
        <v>0</v>
      </c>
      <c r="M15" s="268">
        <f t="shared" si="4"/>
        <v>0</v>
      </c>
      <c r="N15" s="269">
        <f t="shared" si="5"/>
        <v>106</v>
      </c>
      <c r="O15" s="477"/>
      <c r="P15" s="289">
        <f t="shared" si="6"/>
        <v>0</v>
      </c>
      <c r="Q15" s="271">
        <f t="shared" si="7"/>
        <v>0</v>
      </c>
      <c r="R15" s="272">
        <f t="shared" si="8"/>
        <v>0</v>
      </c>
      <c r="S15" s="507"/>
      <c r="T15" s="273">
        <f t="shared" si="0"/>
        <v>0</v>
      </c>
      <c r="U15" s="525"/>
      <c r="V15" s="274">
        <f t="shared" si="9"/>
        <v>0</v>
      </c>
      <c r="W15" s="275">
        <f t="shared" si="10"/>
        <v>0</v>
      </c>
      <c r="X15" s="275">
        <f t="shared" si="11"/>
        <v>0</v>
      </c>
    </row>
    <row r="16" spans="1:24" ht="13.9" customHeight="1" x14ac:dyDescent="0.25">
      <c r="A16" s="262" t="s">
        <v>5</v>
      </c>
      <c r="B16" s="263" t="s">
        <v>95</v>
      </c>
      <c r="C16" s="264">
        <v>2</v>
      </c>
      <c r="D16" s="265">
        <v>3</v>
      </c>
      <c r="E16" s="495"/>
      <c r="F16" s="477"/>
      <c r="G16" s="74">
        <f t="shared" si="1"/>
        <v>0</v>
      </c>
      <c r="H16" s="266">
        <v>39</v>
      </c>
      <c r="I16" s="266">
        <f t="shared" si="2"/>
        <v>0</v>
      </c>
      <c r="J16" s="477"/>
      <c r="K16" s="267">
        <v>1</v>
      </c>
      <c r="L16" s="267">
        <f t="shared" si="3"/>
        <v>0</v>
      </c>
      <c r="M16" s="268">
        <f t="shared" si="4"/>
        <v>0</v>
      </c>
      <c r="N16" s="269">
        <f t="shared" si="5"/>
        <v>38</v>
      </c>
      <c r="O16" s="477"/>
      <c r="P16" s="289">
        <f t="shared" si="6"/>
        <v>0</v>
      </c>
      <c r="Q16" s="271">
        <f t="shared" si="7"/>
        <v>0</v>
      </c>
      <c r="R16" s="272">
        <f t="shared" si="8"/>
        <v>0</v>
      </c>
      <c r="S16" s="507"/>
      <c r="T16" s="273">
        <f t="shared" si="0"/>
        <v>0</v>
      </c>
      <c r="U16" s="525"/>
      <c r="V16" s="274">
        <f t="shared" si="9"/>
        <v>0</v>
      </c>
      <c r="W16" s="275">
        <f t="shared" si="10"/>
        <v>0</v>
      </c>
      <c r="X16" s="275">
        <f t="shared" si="11"/>
        <v>0</v>
      </c>
    </row>
    <row r="17" spans="1:24" ht="14.45" customHeight="1" thickBot="1" x14ac:dyDescent="0.3">
      <c r="A17" s="276" t="s">
        <v>5</v>
      </c>
      <c r="B17" s="277" t="s">
        <v>96</v>
      </c>
      <c r="C17" s="278">
        <v>2</v>
      </c>
      <c r="D17" s="279">
        <v>3</v>
      </c>
      <c r="E17" s="496"/>
      <c r="F17" s="478"/>
      <c r="G17" s="83">
        <f t="shared" si="1"/>
        <v>0</v>
      </c>
      <c r="H17" s="280">
        <v>78</v>
      </c>
      <c r="I17" s="280">
        <f t="shared" si="2"/>
        <v>0</v>
      </c>
      <c r="J17" s="478"/>
      <c r="K17" s="281">
        <v>3</v>
      </c>
      <c r="L17" s="281">
        <f t="shared" si="3"/>
        <v>0</v>
      </c>
      <c r="M17" s="282">
        <f t="shared" si="4"/>
        <v>0</v>
      </c>
      <c r="N17" s="283">
        <f t="shared" si="5"/>
        <v>75</v>
      </c>
      <c r="O17" s="488"/>
      <c r="P17" s="284">
        <f t="shared" si="6"/>
        <v>0</v>
      </c>
      <c r="Q17" s="285">
        <f t="shared" si="7"/>
        <v>0</v>
      </c>
      <c r="R17" s="286">
        <f t="shared" si="8"/>
        <v>0</v>
      </c>
      <c r="S17" s="508"/>
      <c r="T17" s="285">
        <f t="shared" si="0"/>
        <v>0</v>
      </c>
      <c r="U17" s="526"/>
      <c r="V17" s="287">
        <f t="shared" si="9"/>
        <v>0</v>
      </c>
      <c r="W17" s="288">
        <f t="shared" si="10"/>
        <v>0</v>
      </c>
      <c r="X17" s="288">
        <f t="shared" si="11"/>
        <v>0</v>
      </c>
    </row>
    <row r="18" spans="1:24" ht="13.9" customHeight="1" x14ac:dyDescent="0.25">
      <c r="A18" s="248" t="s">
        <v>5</v>
      </c>
      <c r="B18" s="249" t="s">
        <v>100</v>
      </c>
      <c r="C18" s="250">
        <v>3</v>
      </c>
      <c r="D18" s="251">
        <v>1</v>
      </c>
      <c r="E18" s="494"/>
      <c r="F18" s="476"/>
      <c r="G18" s="82">
        <f t="shared" si="1"/>
        <v>0</v>
      </c>
      <c r="H18" s="252">
        <v>83</v>
      </c>
      <c r="I18" s="252">
        <f t="shared" si="2"/>
        <v>0</v>
      </c>
      <c r="J18" s="476"/>
      <c r="K18" s="253">
        <v>3</v>
      </c>
      <c r="L18" s="253">
        <f t="shared" si="3"/>
        <v>0</v>
      </c>
      <c r="M18" s="254">
        <f t="shared" si="4"/>
        <v>0</v>
      </c>
      <c r="N18" s="255">
        <f t="shared" si="5"/>
        <v>80</v>
      </c>
      <c r="O18" s="476"/>
      <c r="P18" s="256">
        <f t="shared" si="6"/>
        <v>0</v>
      </c>
      <c r="Q18" s="257">
        <f t="shared" si="7"/>
        <v>0</v>
      </c>
      <c r="R18" s="258">
        <f t="shared" si="8"/>
        <v>0</v>
      </c>
      <c r="S18" s="506"/>
      <c r="T18" s="259">
        <f t="shared" si="0"/>
        <v>0</v>
      </c>
      <c r="U18" s="524"/>
      <c r="V18" s="260">
        <f t="shared" si="9"/>
        <v>0</v>
      </c>
      <c r="W18" s="275">
        <f t="shared" si="10"/>
        <v>0</v>
      </c>
      <c r="X18" s="275">
        <f>K18*Q18</f>
        <v>0</v>
      </c>
    </row>
    <row r="19" spans="1:24" ht="13.9" customHeight="1" x14ac:dyDescent="0.25">
      <c r="A19" s="262" t="s">
        <v>5</v>
      </c>
      <c r="B19" s="263" t="s">
        <v>101</v>
      </c>
      <c r="C19" s="264">
        <v>3</v>
      </c>
      <c r="D19" s="265">
        <v>1</v>
      </c>
      <c r="E19" s="495"/>
      <c r="F19" s="477"/>
      <c r="G19" s="74">
        <f t="shared" si="1"/>
        <v>0</v>
      </c>
      <c r="H19" s="266">
        <v>39</v>
      </c>
      <c r="I19" s="266">
        <f t="shared" si="2"/>
        <v>0</v>
      </c>
      <c r="J19" s="477"/>
      <c r="K19" s="267">
        <v>1</v>
      </c>
      <c r="L19" s="267">
        <f t="shared" si="3"/>
        <v>0</v>
      </c>
      <c r="M19" s="268">
        <f t="shared" si="4"/>
        <v>0</v>
      </c>
      <c r="N19" s="269">
        <f t="shared" si="5"/>
        <v>38</v>
      </c>
      <c r="O19" s="477"/>
      <c r="P19" s="289">
        <f t="shared" si="6"/>
        <v>0</v>
      </c>
      <c r="Q19" s="271">
        <f t="shared" si="7"/>
        <v>0</v>
      </c>
      <c r="R19" s="272">
        <f t="shared" si="8"/>
        <v>0</v>
      </c>
      <c r="S19" s="507"/>
      <c r="T19" s="273">
        <f t="shared" si="0"/>
        <v>0</v>
      </c>
      <c r="U19" s="525"/>
      <c r="V19" s="274">
        <f t="shared" si="9"/>
        <v>0</v>
      </c>
      <c r="W19" s="275">
        <f t="shared" si="10"/>
        <v>0</v>
      </c>
      <c r="X19" s="275">
        <f t="shared" si="11"/>
        <v>0</v>
      </c>
    </row>
    <row r="20" spans="1:24" ht="13.9" customHeight="1" x14ac:dyDescent="0.25">
      <c r="A20" s="262" t="s">
        <v>5</v>
      </c>
      <c r="B20" s="290" t="s">
        <v>97</v>
      </c>
      <c r="C20" s="291">
        <v>3</v>
      </c>
      <c r="D20" s="292">
        <v>1</v>
      </c>
      <c r="E20" s="495"/>
      <c r="F20" s="477"/>
      <c r="G20" s="74">
        <f t="shared" si="1"/>
        <v>0</v>
      </c>
      <c r="H20" s="266">
        <v>54</v>
      </c>
      <c r="I20" s="266">
        <f t="shared" si="2"/>
        <v>0</v>
      </c>
      <c r="J20" s="477"/>
      <c r="K20" s="267">
        <v>2</v>
      </c>
      <c r="L20" s="267">
        <f t="shared" si="3"/>
        <v>0</v>
      </c>
      <c r="M20" s="268">
        <f t="shared" si="4"/>
        <v>0</v>
      </c>
      <c r="N20" s="293">
        <f t="shared" si="5"/>
        <v>52</v>
      </c>
      <c r="O20" s="489"/>
      <c r="P20" s="284">
        <f t="shared" si="6"/>
        <v>0</v>
      </c>
      <c r="Q20" s="284">
        <f t="shared" si="7"/>
        <v>0</v>
      </c>
      <c r="R20" s="294">
        <f t="shared" si="8"/>
        <v>0</v>
      </c>
      <c r="S20" s="509"/>
      <c r="T20" s="284">
        <f t="shared" si="0"/>
        <v>0</v>
      </c>
      <c r="U20" s="527"/>
      <c r="V20" s="295">
        <f t="shared" si="9"/>
        <v>0</v>
      </c>
      <c r="W20" s="296">
        <f t="shared" si="10"/>
        <v>0</v>
      </c>
      <c r="X20" s="296">
        <f t="shared" si="11"/>
        <v>0</v>
      </c>
    </row>
    <row r="21" spans="1:24" ht="13.9" customHeight="1" x14ac:dyDescent="0.25">
      <c r="A21" s="262" t="s">
        <v>5</v>
      </c>
      <c r="B21" s="263" t="s">
        <v>90</v>
      </c>
      <c r="C21" s="264">
        <v>3</v>
      </c>
      <c r="D21" s="265">
        <v>5</v>
      </c>
      <c r="E21" s="495"/>
      <c r="F21" s="477"/>
      <c r="G21" s="74">
        <f t="shared" si="1"/>
        <v>0</v>
      </c>
      <c r="H21" s="266">
        <v>100</v>
      </c>
      <c r="I21" s="266">
        <f t="shared" si="2"/>
        <v>0</v>
      </c>
      <c r="J21" s="477"/>
      <c r="K21" s="267">
        <v>3</v>
      </c>
      <c r="L21" s="267">
        <f t="shared" si="3"/>
        <v>0</v>
      </c>
      <c r="M21" s="268">
        <f t="shared" si="4"/>
        <v>0</v>
      </c>
      <c r="N21" s="269">
        <f t="shared" si="5"/>
        <v>97</v>
      </c>
      <c r="O21" s="477"/>
      <c r="P21" s="289">
        <f t="shared" si="6"/>
        <v>0</v>
      </c>
      <c r="Q21" s="271">
        <f t="shared" si="7"/>
        <v>0</v>
      </c>
      <c r="R21" s="272">
        <f t="shared" si="8"/>
        <v>0</v>
      </c>
      <c r="S21" s="507"/>
      <c r="T21" s="273">
        <f t="shared" si="0"/>
        <v>0</v>
      </c>
      <c r="U21" s="525"/>
      <c r="V21" s="274">
        <f t="shared" si="9"/>
        <v>0</v>
      </c>
      <c r="W21" s="275">
        <f t="shared" si="10"/>
        <v>0</v>
      </c>
      <c r="X21" s="275">
        <f t="shared" si="11"/>
        <v>0</v>
      </c>
    </row>
    <row r="22" spans="1:24" ht="13.9" customHeight="1" x14ac:dyDescent="0.25">
      <c r="A22" s="262" t="s">
        <v>5</v>
      </c>
      <c r="B22" s="263" t="s">
        <v>91</v>
      </c>
      <c r="C22" s="264">
        <v>3</v>
      </c>
      <c r="D22" s="265">
        <v>5</v>
      </c>
      <c r="E22" s="495"/>
      <c r="F22" s="477"/>
      <c r="G22" s="74">
        <f t="shared" si="1"/>
        <v>0</v>
      </c>
      <c r="H22" s="266">
        <v>61</v>
      </c>
      <c r="I22" s="266">
        <f t="shared" si="2"/>
        <v>0</v>
      </c>
      <c r="J22" s="477"/>
      <c r="K22" s="267">
        <v>2</v>
      </c>
      <c r="L22" s="267">
        <f t="shared" si="3"/>
        <v>0</v>
      </c>
      <c r="M22" s="268">
        <f t="shared" si="4"/>
        <v>0</v>
      </c>
      <c r="N22" s="269">
        <f t="shared" si="5"/>
        <v>59</v>
      </c>
      <c r="O22" s="477"/>
      <c r="P22" s="289">
        <f t="shared" si="6"/>
        <v>0</v>
      </c>
      <c r="Q22" s="271">
        <f t="shared" si="7"/>
        <v>0</v>
      </c>
      <c r="R22" s="272">
        <f t="shared" si="8"/>
        <v>0</v>
      </c>
      <c r="S22" s="507"/>
      <c r="T22" s="273">
        <f t="shared" si="0"/>
        <v>0</v>
      </c>
      <c r="U22" s="525"/>
      <c r="V22" s="274">
        <f t="shared" si="9"/>
        <v>0</v>
      </c>
      <c r="W22" s="275">
        <f t="shared" si="10"/>
        <v>0</v>
      </c>
      <c r="X22" s="275">
        <f t="shared" si="11"/>
        <v>0</v>
      </c>
    </row>
    <row r="23" spans="1:24" ht="13.9" customHeight="1" x14ac:dyDescent="0.25">
      <c r="A23" s="262" t="s">
        <v>5</v>
      </c>
      <c r="B23" s="263" t="s">
        <v>92</v>
      </c>
      <c r="C23" s="264">
        <v>3</v>
      </c>
      <c r="D23" s="265">
        <v>5</v>
      </c>
      <c r="E23" s="495"/>
      <c r="F23" s="477"/>
      <c r="G23" s="74">
        <f t="shared" si="1"/>
        <v>0</v>
      </c>
      <c r="H23" s="266">
        <v>90</v>
      </c>
      <c r="I23" s="266">
        <f t="shared" si="2"/>
        <v>0</v>
      </c>
      <c r="J23" s="477"/>
      <c r="K23" s="267">
        <v>3</v>
      </c>
      <c r="L23" s="267">
        <f t="shared" si="3"/>
        <v>0</v>
      </c>
      <c r="M23" s="268">
        <f t="shared" si="4"/>
        <v>0</v>
      </c>
      <c r="N23" s="269">
        <f t="shared" si="5"/>
        <v>87</v>
      </c>
      <c r="O23" s="477"/>
      <c r="P23" s="289">
        <f t="shared" si="6"/>
        <v>0</v>
      </c>
      <c r="Q23" s="271">
        <f t="shared" si="7"/>
        <v>0</v>
      </c>
      <c r="R23" s="272">
        <f t="shared" si="8"/>
        <v>0</v>
      </c>
      <c r="S23" s="507"/>
      <c r="T23" s="273">
        <f t="shared" si="0"/>
        <v>0</v>
      </c>
      <c r="U23" s="525"/>
      <c r="V23" s="274">
        <f t="shared" si="9"/>
        <v>0</v>
      </c>
      <c r="W23" s="275">
        <f t="shared" si="10"/>
        <v>0</v>
      </c>
      <c r="X23" s="275">
        <f t="shared" si="11"/>
        <v>0</v>
      </c>
    </row>
    <row r="24" spans="1:24" ht="13.9" customHeight="1" x14ac:dyDescent="0.25">
      <c r="A24" s="262" t="s">
        <v>5</v>
      </c>
      <c r="B24" s="263" t="s">
        <v>93</v>
      </c>
      <c r="C24" s="264">
        <v>3</v>
      </c>
      <c r="D24" s="265">
        <v>5</v>
      </c>
      <c r="E24" s="495"/>
      <c r="F24" s="477"/>
      <c r="G24" s="74">
        <f t="shared" si="1"/>
        <v>0</v>
      </c>
      <c r="H24" s="266">
        <v>167</v>
      </c>
      <c r="I24" s="266">
        <f t="shared" si="2"/>
        <v>0</v>
      </c>
      <c r="J24" s="477"/>
      <c r="K24" s="267">
        <v>5</v>
      </c>
      <c r="L24" s="267">
        <f t="shared" si="3"/>
        <v>0</v>
      </c>
      <c r="M24" s="268">
        <f t="shared" si="4"/>
        <v>0</v>
      </c>
      <c r="N24" s="269">
        <f t="shared" si="5"/>
        <v>162</v>
      </c>
      <c r="O24" s="477"/>
      <c r="P24" s="289">
        <f t="shared" si="6"/>
        <v>0</v>
      </c>
      <c r="Q24" s="271">
        <f t="shared" si="7"/>
        <v>0</v>
      </c>
      <c r="R24" s="272">
        <f t="shared" si="8"/>
        <v>0</v>
      </c>
      <c r="S24" s="507"/>
      <c r="T24" s="273">
        <f t="shared" si="0"/>
        <v>0</v>
      </c>
      <c r="U24" s="525"/>
      <c r="V24" s="274">
        <f t="shared" si="9"/>
        <v>0</v>
      </c>
      <c r="W24" s="275">
        <f t="shared" si="10"/>
        <v>0</v>
      </c>
      <c r="X24" s="275">
        <f t="shared" si="11"/>
        <v>0</v>
      </c>
    </row>
    <row r="25" spans="1:24" ht="13.9" customHeight="1" x14ac:dyDescent="0.25">
      <c r="A25" s="262" t="s">
        <v>5</v>
      </c>
      <c r="B25" s="263" t="s">
        <v>98</v>
      </c>
      <c r="C25" s="264">
        <v>3</v>
      </c>
      <c r="D25" s="265">
        <v>1</v>
      </c>
      <c r="E25" s="495"/>
      <c r="F25" s="477"/>
      <c r="G25" s="74">
        <f t="shared" si="1"/>
        <v>0</v>
      </c>
      <c r="H25" s="266">
        <v>81</v>
      </c>
      <c r="I25" s="266">
        <f t="shared" si="2"/>
        <v>0</v>
      </c>
      <c r="J25" s="477"/>
      <c r="K25" s="267">
        <v>3</v>
      </c>
      <c r="L25" s="267">
        <f t="shared" si="3"/>
        <v>0</v>
      </c>
      <c r="M25" s="268">
        <f t="shared" si="4"/>
        <v>0</v>
      </c>
      <c r="N25" s="269">
        <f t="shared" si="5"/>
        <v>78</v>
      </c>
      <c r="O25" s="477"/>
      <c r="P25" s="289">
        <f t="shared" si="6"/>
        <v>0</v>
      </c>
      <c r="Q25" s="271">
        <f t="shared" si="7"/>
        <v>0</v>
      </c>
      <c r="R25" s="272">
        <f t="shared" si="8"/>
        <v>0</v>
      </c>
      <c r="S25" s="507"/>
      <c r="T25" s="273">
        <f t="shared" si="0"/>
        <v>0</v>
      </c>
      <c r="U25" s="525"/>
      <c r="V25" s="274">
        <f t="shared" si="9"/>
        <v>0</v>
      </c>
      <c r="W25" s="275">
        <f t="shared" si="10"/>
        <v>0</v>
      </c>
      <c r="X25" s="275">
        <f t="shared" si="11"/>
        <v>0</v>
      </c>
    </row>
    <row r="26" spans="1:24" ht="13.9" customHeight="1" x14ac:dyDescent="0.25">
      <c r="A26" s="262" t="s">
        <v>5</v>
      </c>
      <c r="B26" s="263" t="s">
        <v>99</v>
      </c>
      <c r="C26" s="264">
        <v>3</v>
      </c>
      <c r="D26" s="265">
        <v>1</v>
      </c>
      <c r="E26" s="495"/>
      <c r="F26" s="477"/>
      <c r="G26" s="74">
        <f t="shared" si="1"/>
        <v>0</v>
      </c>
      <c r="H26" s="266">
        <v>35</v>
      </c>
      <c r="I26" s="266">
        <f t="shared" si="2"/>
        <v>0</v>
      </c>
      <c r="J26" s="477"/>
      <c r="K26" s="267">
        <v>1</v>
      </c>
      <c r="L26" s="267">
        <f t="shared" si="3"/>
        <v>0</v>
      </c>
      <c r="M26" s="268">
        <f t="shared" si="4"/>
        <v>0</v>
      </c>
      <c r="N26" s="269">
        <f t="shared" si="5"/>
        <v>34</v>
      </c>
      <c r="O26" s="477"/>
      <c r="P26" s="289">
        <f t="shared" si="6"/>
        <v>0</v>
      </c>
      <c r="Q26" s="271">
        <f t="shared" si="7"/>
        <v>0</v>
      </c>
      <c r="R26" s="272">
        <f t="shared" si="8"/>
        <v>0</v>
      </c>
      <c r="S26" s="507"/>
      <c r="T26" s="273">
        <f t="shared" si="0"/>
        <v>0</v>
      </c>
      <c r="U26" s="525"/>
      <c r="V26" s="274">
        <f t="shared" si="9"/>
        <v>0</v>
      </c>
      <c r="W26" s="275">
        <f t="shared" si="10"/>
        <v>0</v>
      </c>
      <c r="X26" s="275">
        <f t="shared" si="11"/>
        <v>0</v>
      </c>
    </row>
    <row r="27" spans="1:24" ht="13.9" customHeight="1" x14ac:dyDescent="0.25">
      <c r="A27" s="262" t="s">
        <v>5</v>
      </c>
      <c r="B27" s="290" t="s">
        <v>96</v>
      </c>
      <c r="C27" s="291">
        <v>3</v>
      </c>
      <c r="D27" s="292">
        <v>5</v>
      </c>
      <c r="E27" s="495"/>
      <c r="F27" s="477"/>
      <c r="G27" s="74">
        <f t="shared" si="1"/>
        <v>0</v>
      </c>
      <c r="H27" s="266">
        <v>104</v>
      </c>
      <c r="I27" s="266">
        <f t="shared" si="2"/>
        <v>0</v>
      </c>
      <c r="J27" s="477"/>
      <c r="K27" s="267">
        <v>3</v>
      </c>
      <c r="L27" s="267">
        <f t="shared" si="3"/>
        <v>0</v>
      </c>
      <c r="M27" s="268">
        <f t="shared" si="4"/>
        <v>0</v>
      </c>
      <c r="N27" s="293">
        <f t="shared" si="5"/>
        <v>101</v>
      </c>
      <c r="O27" s="489"/>
      <c r="P27" s="284">
        <f t="shared" si="6"/>
        <v>0</v>
      </c>
      <c r="Q27" s="284">
        <f t="shared" si="7"/>
        <v>0</v>
      </c>
      <c r="R27" s="294">
        <f t="shared" si="8"/>
        <v>0</v>
      </c>
      <c r="S27" s="509"/>
      <c r="T27" s="284">
        <f t="shared" si="0"/>
        <v>0</v>
      </c>
      <c r="U27" s="527"/>
      <c r="V27" s="295">
        <f t="shared" si="9"/>
        <v>0</v>
      </c>
      <c r="W27" s="296">
        <f t="shared" si="10"/>
        <v>0</v>
      </c>
      <c r="X27" s="296">
        <f t="shared" si="11"/>
        <v>0</v>
      </c>
    </row>
    <row r="28" spans="1:24" ht="13.9" customHeight="1" x14ac:dyDescent="0.25">
      <c r="A28" s="262" t="s">
        <v>5</v>
      </c>
      <c r="B28" s="290" t="s">
        <v>102</v>
      </c>
      <c r="C28" s="291">
        <v>3</v>
      </c>
      <c r="D28" s="292">
        <v>1</v>
      </c>
      <c r="E28" s="495"/>
      <c r="F28" s="477"/>
      <c r="G28" s="74">
        <f t="shared" si="1"/>
        <v>0</v>
      </c>
      <c r="H28" s="266">
        <v>137</v>
      </c>
      <c r="I28" s="266">
        <f t="shared" si="2"/>
        <v>0</v>
      </c>
      <c r="J28" s="477"/>
      <c r="K28" s="267">
        <v>4</v>
      </c>
      <c r="L28" s="267">
        <f t="shared" si="3"/>
        <v>0</v>
      </c>
      <c r="M28" s="268">
        <f t="shared" si="4"/>
        <v>0</v>
      </c>
      <c r="N28" s="293">
        <f t="shared" si="5"/>
        <v>133</v>
      </c>
      <c r="O28" s="489"/>
      <c r="P28" s="284">
        <f t="shared" si="6"/>
        <v>0</v>
      </c>
      <c r="Q28" s="284">
        <f t="shared" si="7"/>
        <v>0</v>
      </c>
      <c r="R28" s="294">
        <f t="shared" si="8"/>
        <v>0</v>
      </c>
      <c r="S28" s="509"/>
      <c r="T28" s="284">
        <f t="shared" si="0"/>
        <v>0</v>
      </c>
      <c r="U28" s="527"/>
      <c r="V28" s="295">
        <f t="shared" si="9"/>
        <v>0</v>
      </c>
      <c r="W28" s="296">
        <f t="shared" si="10"/>
        <v>0</v>
      </c>
      <c r="X28" s="296">
        <f t="shared" si="11"/>
        <v>0</v>
      </c>
    </row>
    <row r="29" spans="1:24" ht="13.9" customHeight="1" x14ac:dyDescent="0.25">
      <c r="A29" s="262" t="s">
        <v>5</v>
      </c>
      <c r="B29" s="263" t="s">
        <v>249</v>
      </c>
      <c r="C29" s="264">
        <v>3</v>
      </c>
      <c r="D29" s="265">
        <v>1</v>
      </c>
      <c r="E29" s="495"/>
      <c r="F29" s="477"/>
      <c r="G29" s="74">
        <f t="shared" si="1"/>
        <v>0</v>
      </c>
      <c r="H29" s="266">
        <v>96</v>
      </c>
      <c r="I29" s="266">
        <f t="shared" si="2"/>
        <v>0</v>
      </c>
      <c r="J29" s="477"/>
      <c r="K29" s="267">
        <v>3</v>
      </c>
      <c r="L29" s="267">
        <f t="shared" si="3"/>
        <v>0</v>
      </c>
      <c r="M29" s="268">
        <f t="shared" si="4"/>
        <v>0</v>
      </c>
      <c r="N29" s="269">
        <f t="shared" si="5"/>
        <v>93</v>
      </c>
      <c r="O29" s="477"/>
      <c r="P29" s="289">
        <f t="shared" si="6"/>
        <v>0</v>
      </c>
      <c r="Q29" s="271">
        <f t="shared" si="7"/>
        <v>0</v>
      </c>
      <c r="R29" s="272">
        <f t="shared" si="8"/>
        <v>0</v>
      </c>
      <c r="S29" s="507"/>
      <c r="T29" s="273">
        <f t="shared" si="0"/>
        <v>0</v>
      </c>
      <c r="U29" s="525"/>
      <c r="V29" s="274">
        <f t="shared" si="9"/>
        <v>0</v>
      </c>
      <c r="W29" s="275">
        <f t="shared" si="10"/>
        <v>0</v>
      </c>
      <c r="X29" s="275">
        <f t="shared" si="11"/>
        <v>0</v>
      </c>
    </row>
    <row r="30" spans="1:24" ht="14.45" customHeight="1" thickBot="1" x14ac:dyDescent="0.3">
      <c r="A30" s="276" t="s">
        <v>5</v>
      </c>
      <c r="B30" s="297" t="s">
        <v>250</v>
      </c>
      <c r="C30" s="298">
        <v>3</v>
      </c>
      <c r="D30" s="299">
        <v>1</v>
      </c>
      <c r="E30" s="496"/>
      <c r="F30" s="478"/>
      <c r="G30" s="83">
        <f t="shared" si="1"/>
        <v>0</v>
      </c>
      <c r="H30" s="280">
        <v>33</v>
      </c>
      <c r="I30" s="280">
        <f t="shared" si="2"/>
        <v>0</v>
      </c>
      <c r="J30" s="478"/>
      <c r="K30" s="281">
        <v>1</v>
      </c>
      <c r="L30" s="281">
        <f t="shared" si="3"/>
        <v>0</v>
      </c>
      <c r="M30" s="282">
        <f t="shared" si="4"/>
        <v>0</v>
      </c>
      <c r="N30" s="300">
        <f t="shared" si="5"/>
        <v>32</v>
      </c>
      <c r="O30" s="478"/>
      <c r="P30" s="301">
        <f t="shared" si="6"/>
        <v>0</v>
      </c>
      <c r="Q30" s="302">
        <f t="shared" si="7"/>
        <v>0</v>
      </c>
      <c r="R30" s="303">
        <f t="shared" si="8"/>
        <v>0</v>
      </c>
      <c r="S30" s="510"/>
      <c r="T30" s="304">
        <f t="shared" si="0"/>
        <v>0</v>
      </c>
      <c r="U30" s="528"/>
      <c r="V30" s="305">
        <f t="shared" si="9"/>
        <v>0</v>
      </c>
      <c r="W30" s="306">
        <f t="shared" si="10"/>
        <v>0</v>
      </c>
      <c r="X30" s="306">
        <f t="shared" si="11"/>
        <v>0</v>
      </c>
    </row>
    <row r="31" spans="1:24" ht="13.9" customHeight="1" x14ac:dyDescent="0.25">
      <c r="A31" s="248" t="s">
        <v>5</v>
      </c>
      <c r="B31" s="249" t="s">
        <v>90</v>
      </c>
      <c r="C31" s="250">
        <v>4</v>
      </c>
      <c r="D31" s="251">
        <v>7</v>
      </c>
      <c r="E31" s="494"/>
      <c r="F31" s="476"/>
      <c r="G31" s="82">
        <f t="shared" si="1"/>
        <v>0</v>
      </c>
      <c r="H31" s="252">
        <v>102</v>
      </c>
      <c r="I31" s="252">
        <f t="shared" si="2"/>
        <v>0</v>
      </c>
      <c r="J31" s="476"/>
      <c r="K31" s="253">
        <v>3</v>
      </c>
      <c r="L31" s="253">
        <f t="shared" si="3"/>
        <v>0</v>
      </c>
      <c r="M31" s="254">
        <f t="shared" si="4"/>
        <v>0</v>
      </c>
      <c r="N31" s="255">
        <f t="shared" si="5"/>
        <v>99</v>
      </c>
      <c r="O31" s="476"/>
      <c r="P31" s="256">
        <f t="shared" si="6"/>
        <v>0</v>
      </c>
      <c r="Q31" s="257">
        <f t="shared" si="7"/>
        <v>0</v>
      </c>
      <c r="R31" s="258">
        <f t="shared" si="8"/>
        <v>0</v>
      </c>
      <c r="S31" s="506"/>
      <c r="T31" s="259">
        <f t="shared" si="0"/>
        <v>0</v>
      </c>
      <c r="U31" s="524"/>
      <c r="V31" s="260">
        <f t="shared" si="9"/>
        <v>0</v>
      </c>
      <c r="W31" s="261">
        <f t="shared" si="10"/>
        <v>0</v>
      </c>
      <c r="X31" s="261">
        <f t="shared" si="11"/>
        <v>0</v>
      </c>
    </row>
    <row r="32" spans="1:24" ht="13.9" customHeight="1" x14ac:dyDescent="0.25">
      <c r="A32" s="262" t="s">
        <v>5</v>
      </c>
      <c r="B32" s="263" t="s">
        <v>91</v>
      </c>
      <c r="C32" s="264">
        <v>4</v>
      </c>
      <c r="D32" s="265">
        <v>7</v>
      </c>
      <c r="E32" s="495"/>
      <c r="F32" s="477"/>
      <c r="G32" s="74">
        <f t="shared" si="1"/>
        <v>0</v>
      </c>
      <c r="H32" s="266">
        <v>61</v>
      </c>
      <c r="I32" s="266">
        <f t="shared" si="2"/>
        <v>0</v>
      </c>
      <c r="J32" s="477"/>
      <c r="K32" s="267">
        <v>2</v>
      </c>
      <c r="L32" s="267">
        <f t="shared" si="3"/>
        <v>0</v>
      </c>
      <c r="M32" s="268">
        <f t="shared" si="4"/>
        <v>0</v>
      </c>
      <c r="N32" s="269">
        <f t="shared" si="5"/>
        <v>59</v>
      </c>
      <c r="O32" s="477"/>
      <c r="P32" s="289">
        <f t="shared" si="6"/>
        <v>0</v>
      </c>
      <c r="Q32" s="271">
        <f t="shared" si="7"/>
        <v>0</v>
      </c>
      <c r="R32" s="272">
        <f t="shared" si="8"/>
        <v>0</v>
      </c>
      <c r="S32" s="507"/>
      <c r="T32" s="273">
        <f t="shared" si="0"/>
        <v>0</v>
      </c>
      <c r="U32" s="525"/>
      <c r="V32" s="274">
        <f t="shared" si="9"/>
        <v>0</v>
      </c>
      <c r="W32" s="275">
        <f t="shared" si="10"/>
        <v>0</v>
      </c>
      <c r="X32" s="275">
        <f t="shared" si="11"/>
        <v>0</v>
      </c>
    </row>
    <row r="33" spans="1:24" ht="13.9" customHeight="1" x14ac:dyDescent="0.25">
      <c r="A33" s="262" t="s">
        <v>5</v>
      </c>
      <c r="B33" s="263" t="s">
        <v>92</v>
      </c>
      <c r="C33" s="264">
        <v>4</v>
      </c>
      <c r="D33" s="265">
        <v>7</v>
      </c>
      <c r="E33" s="495"/>
      <c r="F33" s="477"/>
      <c r="G33" s="74">
        <f t="shared" si="1"/>
        <v>0</v>
      </c>
      <c r="H33" s="266">
        <v>89</v>
      </c>
      <c r="I33" s="266">
        <f t="shared" si="2"/>
        <v>0</v>
      </c>
      <c r="J33" s="477"/>
      <c r="K33" s="267">
        <v>3</v>
      </c>
      <c r="L33" s="267">
        <f t="shared" si="3"/>
        <v>0</v>
      </c>
      <c r="M33" s="268">
        <f t="shared" si="4"/>
        <v>0</v>
      </c>
      <c r="N33" s="269">
        <f t="shared" si="5"/>
        <v>86</v>
      </c>
      <c r="O33" s="477"/>
      <c r="P33" s="289">
        <f t="shared" si="6"/>
        <v>0</v>
      </c>
      <c r="Q33" s="271">
        <f t="shared" si="7"/>
        <v>0</v>
      </c>
      <c r="R33" s="272">
        <f t="shared" si="8"/>
        <v>0</v>
      </c>
      <c r="S33" s="507"/>
      <c r="T33" s="273">
        <f t="shared" si="0"/>
        <v>0</v>
      </c>
      <c r="U33" s="525"/>
      <c r="V33" s="274">
        <f t="shared" si="9"/>
        <v>0</v>
      </c>
      <c r="W33" s="275">
        <f t="shared" si="10"/>
        <v>0</v>
      </c>
      <c r="X33" s="275">
        <f t="shared" si="11"/>
        <v>0</v>
      </c>
    </row>
    <row r="34" spans="1:24" ht="13.9" customHeight="1" x14ac:dyDescent="0.25">
      <c r="A34" s="262" t="s">
        <v>5</v>
      </c>
      <c r="B34" s="263" t="s">
        <v>93</v>
      </c>
      <c r="C34" s="264">
        <v>4</v>
      </c>
      <c r="D34" s="265">
        <v>7</v>
      </c>
      <c r="E34" s="495"/>
      <c r="F34" s="477"/>
      <c r="G34" s="74">
        <f t="shared" si="1"/>
        <v>0</v>
      </c>
      <c r="H34" s="266">
        <v>143</v>
      </c>
      <c r="I34" s="266">
        <f t="shared" si="2"/>
        <v>0</v>
      </c>
      <c r="J34" s="477"/>
      <c r="K34" s="267">
        <v>5</v>
      </c>
      <c r="L34" s="267">
        <f t="shared" si="3"/>
        <v>0</v>
      </c>
      <c r="M34" s="268">
        <f t="shared" si="4"/>
        <v>0</v>
      </c>
      <c r="N34" s="269">
        <f t="shared" si="5"/>
        <v>138</v>
      </c>
      <c r="O34" s="477"/>
      <c r="P34" s="289">
        <f t="shared" si="6"/>
        <v>0</v>
      </c>
      <c r="Q34" s="271">
        <f t="shared" si="7"/>
        <v>0</v>
      </c>
      <c r="R34" s="272">
        <f t="shared" si="8"/>
        <v>0</v>
      </c>
      <c r="S34" s="507"/>
      <c r="T34" s="273">
        <f t="shared" si="0"/>
        <v>0</v>
      </c>
      <c r="U34" s="525"/>
      <c r="V34" s="274">
        <f t="shared" si="9"/>
        <v>0</v>
      </c>
      <c r="W34" s="275">
        <f t="shared" si="10"/>
        <v>0</v>
      </c>
      <c r="X34" s="275">
        <f t="shared" si="11"/>
        <v>0</v>
      </c>
    </row>
    <row r="35" spans="1:24" ht="13.9" customHeight="1" x14ac:dyDescent="0.25">
      <c r="A35" s="262" t="s">
        <v>5</v>
      </c>
      <c r="B35" s="263" t="s">
        <v>98</v>
      </c>
      <c r="C35" s="264">
        <v>4</v>
      </c>
      <c r="D35" s="265">
        <v>3</v>
      </c>
      <c r="E35" s="495"/>
      <c r="F35" s="477"/>
      <c r="G35" s="74">
        <f t="shared" si="1"/>
        <v>0</v>
      </c>
      <c r="H35" s="266">
        <v>102</v>
      </c>
      <c r="I35" s="266">
        <f t="shared" si="2"/>
        <v>0</v>
      </c>
      <c r="J35" s="477"/>
      <c r="K35" s="267">
        <v>3</v>
      </c>
      <c r="L35" s="267">
        <f t="shared" si="3"/>
        <v>0</v>
      </c>
      <c r="M35" s="268">
        <f t="shared" si="4"/>
        <v>0</v>
      </c>
      <c r="N35" s="269">
        <f t="shared" si="5"/>
        <v>99</v>
      </c>
      <c r="O35" s="477"/>
      <c r="P35" s="289">
        <f t="shared" si="6"/>
        <v>0</v>
      </c>
      <c r="Q35" s="271">
        <f t="shared" si="7"/>
        <v>0</v>
      </c>
      <c r="R35" s="272">
        <f t="shared" si="8"/>
        <v>0</v>
      </c>
      <c r="S35" s="507"/>
      <c r="T35" s="273">
        <f t="shared" si="0"/>
        <v>0</v>
      </c>
      <c r="U35" s="525"/>
      <c r="V35" s="274">
        <f t="shared" si="9"/>
        <v>0</v>
      </c>
      <c r="W35" s="275">
        <f t="shared" si="10"/>
        <v>0</v>
      </c>
      <c r="X35" s="275">
        <f t="shared" si="11"/>
        <v>0</v>
      </c>
    </row>
    <row r="36" spans="1:24" ht="13.9" customHeight="1" x14ac:dyDescent="0.25">
      <c r="A36" s="262" t="s">
        <v>5</v>
      </c>
      <c r="B36" s="263" t="s">
        <v>99</v>
      </c>
      <c r="C36" s="264">
        <v>4</v>
      </c>
      <c r="D36" s="265">
        <v>3</v>
      </c>
      <c r="E36" s="495"/>
      <c r="F36" s="477"/>
      <c r="G36" s="74">
        <f t="shared" si="1"/>
        <v>0</v>
      </c>
      <c r="H36" s="266">
        <v>27</v>
      </c>
      <c r="I36" s="266">
        <f t="shared" si="2"/>
        <v>0</v>
      </c>
      <c r="J36" s="477"/>
      <c r="K36" s="267">
        <v>1</v>
      </c>
      <c r="L36" s="267">
        <f t="shared" si="3"/>
        <v>0</v>
      </c>
      <c r="M36" s="268">
        <f t="shared" si="4"/>
        <v>0</v>
      </c>
      <c r="N36" s="269">
        <f t="shared" si="5"/>
        <v>26</v>
      </c>
      <c r="O36" s="477"/>
      <c r="P36" s="289">
        <f t="shared" si="6"/>
        <v>0</v>
      </c>
      <c r="Q36" s="271">
        <f t="shared" si="7"/>
        <v>0</v>
      </c>
      <c r="R36" s="272">
        <f t="shared" si="8"/>
        <v>0</v>
      </c>
      <c r="S36" s="507"/>
      <c r="T36" s="273">
        <f t="shared" ref="T36:T67" si="12">S36*H36</f>
        <v>0</v>
      </c>
      <c r="U36" s="525"/>
      <c r="V36" s="274">
        <f t="shared" si="9"/>
        <v>0</v>
      </c>
      <c r="W36" s="275">
        <f t="shared" si="10"/>
        <v>0</v>
      </c>
      <c r="X36" s="275">
        <f t="shared" si="11"/>
        <v>0</v>
      </c>
    </row>
    <row r="37" spans="1:24" ht="13.9" customHeight="1" x14ac:dyDescent="0.25">
      <c r="A37" s="262" t="s">
        <v>5</v>
      </c>
      <c r="B37" s="263" t="s">
        <v>100</v>
      </c>
      <c r="C37" s="264">
        <v>4</v>
      </c>
      <c r="D37" s="265">
        <v>3</v>
      </c>
      <c r="E37" s="495"/>
      <c r="F37" s="477"/>
      <c r="G37" s="74">
        <f t="shared" si="1"/>
        <v>0</v>
      </c>
      <c r="H37" s="266">
        <v>74</v>
      </c>
      <c r="I37" s="266">
        <f t="shared" si="2"/>
        <v>0</v>
      </c>
      <c r="J37" s="477"/>
      <c r="K37" s="267">
        <v>2</v>
      </c>
      <c r="L37" s="267">
        <f t="shared" si="3"/>
        <v>0</v>
      </c>
      <c r="M37" s="268">
        <f t="shared" si="4"/>
        <v>0</v>
      </c>
      <c r="N37" s="269">
        <f t="shared" si="5"/>
        <v>72</v>
      </c>
      <c r="O37" s="477"/>
      <c r="P37" s="289">
        <f t="shared" si="6"/>
        <v>0</v>
      </c>
      <c r="Q37" s="271">
        <f t="shared" si="7"/>
        <v>0</v>
      </c>
      <c r="R37" s="272">
        <f t="shared" si="8"/>
        <v>0</v>
      </c>
      <c r="S37" s="507"/>
      <c r="T37" s="273">
        <f t="shared" si="12"/>
        <v>0</v>
      </c>
      <c r="U37" s="525"/>
      <c r="V37" s="274">
        <f t="shared" si="9"/>
        <v>0</v>
      </c>
      <c r="W37" s="275">
        <f t="shared" si="10"/>
        <v>0</v>
      </c>
      <c r="X37" s="275">
        <f t="shared" si="11"/>
        <v>0</v>
      </c>
    </row>
    <row r="38" spans="1:24" ht="13.9" customHeight="1" x14ac:dyDescent="0.25">
      <c r="A38" s="262" t="s">
        <v>5</v>
      </c>
      <c r="B38" s="263" t="s">
        <v>101</v>
      </c>
      <c r="C38" s="264">
        <v>4</v>
      </c>
      <c r="D38" s="265">
        <v>3</v>
      </c>
      <c r="E38" s="495"/>
      <c r="F38" s="477"/>
      <c r="G38" s="74">
        <f t="shared" si="1"/>
        <v>0</v>
      </c>
      <c r="H38" s="266">
        <v>39</v>
      </c>
      <c r="I38" s="266">
        <f t="shared" si="2"/>
        <v>0</v>
      </c>
      <c r="J38" s="477"/>
      <c r="K38" s="267">
        <v>1</v>
      </c>
      <c r="L38" s="267">
        <f t="shared" si="3"/>
        <v>0</v>
      </c>
      <c r="M38" s="268">
        <f t="shared" si="4"/>
        <v>0</v>
      </c>
      <c r="N38" s="269">
        <f t="shared" si="5"/>
        <v>38</v>
      </c>
      <c r="O38" s="477"/>
      <c r="P38" s="289">
        <f t="shared" si="6"/>
        <v>0</v>
      </c>
      <c r="Q38" s="271">
        <f t="shared" si="7"/>
        <v>0</v>
      </c>
      <c r="R38" s="272">
        <f t="shared" si="8"/>
        <v>0</v>
      </c>
      <c r="S38" s="507"/>
      <c r="T38" s="273">
        <f t="shared" si="12"/>
        <v>0</v>
      </c>
      <c r="U38" s="525"/>
      <c r="V38" s="274">
        <f t="shared" si="9"/>
        <v>0</v>
      </c>
      <c r="W38" s="275">
        <f t="shared" si="10"/>
        <v>0</v>
      </c>
      <c r="X38" s="275">
        <f t="shared" si="11"/>
        <v>0</v>
      </c>
    </row>
    <row r="39" spans="1:24" ht="13.9" customHeight="1" x14ac:dyDescent="0.25">
      <c r="A39" s="262" t="s">
        <v>5</v>
      </c>
      <c r="B39" s="290" t="s">
        <v>96</v>
      </c>
      <c r="C39" s="291">
        <v>4</v>
      </c>
      <c r="D39" s="292">
        <v>7</v>
      </c>
      <c r="E39" s="495"/>
      <c r="F39" s="477"/>
      <c r="G39" s="74">
        <f t="shared" si="1"/>
        <v>0</v>
      </c>
      <c r="H39" s="266">
        <v>83</v>
      </c>
      <c r="I39" s="266">
        <f t="shared" si="2"/>
        <v>0</v>
      </c>
      <c r="J39" s="477"/>
      <c r="K39" s="267">
        <v>3</v>
      </c>
      <c r="L39" s="267">
        <f t="shared" si="3"/>
        <v>0</v>
      </c>
      <c r="M39" s="268">
        <f t="shared" si="4"/>
        <v>0</v>
      </c>
      <c r="N39" s="293">
        <f t="shared" si="5"/>
        <v>80</v>
      </c>
      <c r="O39" s="489"/>
      <c r="P39" s="284">
        <f t="shared" si="6"/>
        <v>0</v>
      </c>
      <c r="Q39" s="284">
        <f t="shared" si="7"/>
        <v>0</v>
      </c>
      <c r="R39" s="294">
        <f t="shared" si="8"/>
        <v>0</v>
      </c>
      <c r="S39" s="509"/>
      <c r="T39" s="284">
        <f t="shared" si="12"/>
        <v>0</v>
      </c>
      <c r="U39" s="527"/>
      <c r="V39" s="295">
        <f t="shared" si="9"/>
        <v>0</v>
      </c>
      <c r="W39" s="296">
        <f t="shared" si="10"/>
        <v>0</v>
      </c>
      <c r="X39" s="296">
        <f t="shared" si="11"/>
        <v>0</v>
      </c>
    </row>
    <row r="40" spans="1:24" ht="13.9" customHeight="1" x14ac:dyDescent="0.25">
      <c r="A40" s="262" t="s">
        <v>5</v>
      </c>
      <c r="B40" s="290" t="s">
        <v>97</v>
      </c>
      <c r="C40" s="291">
        <v>4</v>
      </c>
      <c r="D40" s="292">
        <v>3</v>
      </c>
      <c r="E40" s="495"/>
      <c r="F40" s="477"/>
      <c r="G40" s="74">
        <f t="shared" si="1"/>
        <v>0</v>
      </c>
      <c r="H40" s="266">
        <v>52</v>
      </c>
      <c r="I40" s="266">
        <f t="shared" si="2"/>
        <v>0</v>
      </c>
      <c r="J40" s="477"/>
      <c r="K40" s="267">
        <v>2</v>
      </c>
      <c r="L40" s="267">
        <f t="shared" si="3"/>
        <v>0</v>
      </c>
      <c r="M40" s="268">
        <f t="shared" si="4"/>
        <v>0</v>
      </c>
      <c r="N40" s="293">
        <f t="shared" si="5"/>
        <v>50</v>
      </c>
      <c r="O40" s="489"/>
      <c r="P40" s="284">
        <f t="shared" si="6"/>
        <v>0</v>
      </c>
      <c r="Q40" s="284">
        <f t="shared" si="7"/>
        <v>0</v>
      </c>
      <c r="R40" s="294">
        <f t="shared" si="8"/>
        <v>0</v>
      </c>
      <c r="S40" s="509"/>
      <c r="T40" s="284">
        <f t="shared" si="12"/>
        <v>0</v>
      </c>
      <c r="U40" s="527"/>
      <c r="V40" s="295">
        <f t="shared" si="9"/>
        <v>0</v>
      </c>
      <c r="W40" s="296">
        <f t="shared" si="10"/>
        <v>0</v>
      </c>
      <c r="X40" s="296">
        <f t="shared" si="11"/>
        <v>0</v>
      </c>
    </row>
    <row r="41" spans="1:24" ht="13.9" customHeight="1" x14ac:dyDescent="0.25">
      <c r="A41" s="262" t="s">
        <v>5</v>
      </c>
      <c r="B41" s="290" t="s">
        <v>102</v>
      </c>
      <c r="C41" s="291">
        <v>4</v>
      </c>
      <c r="D41" s="292">
        <v>3</v>
      </c>
      <c r="E41" s="495"/>
      <c r="F41" s="477"/>
      <c r="G41" s="74">
        <f t="shared" si="1"/>
        <v>0</v>
      </c>
      <c r="H41" s="266">
        <v>145</v>
      </c>
      <c r="I41" s="266">
        <f t="shared" si="2"/>
        <v>0</v>
      </c>
      <c r="J41" s="477"/>
      <c r="K41" s="267">
        <v>5</v>
      </c>
      <c r="L41" s="267">
        <f t="shared" si="3"/>
        <v>0</v>
      </c>
      <c r="M41" s="268">
        <f t="shared" si="4"/>
        <v>0</v>
      </c>
      <c r="N41" s="293">
        <f t="shared" si="5"/>
        <v>140</v>
      </c>
      <c r="O41" s="489"/>
      <c r="P41" s="284">
        <f t="shared" si="6"/>
        <v>0</v>
      </c>
      <c r="Q41" s="284">
        <f t="shared" si="7"/>
        <v>0</v>
      </c>
      <c r="R41" s="294">
        <f t="shared" si="8"/>
        <v>0</v>
      </c>
      <c r="S41" s="509"/>
      <c r="T41" s="284">
        <f t="shared" si="12"/>
        <v>0</v>
      </c>
      <c r="U41" s="527"/>
      <c r="V41" s="295">
        <f t="shared" si="9"/>
        <v>0</v>
      </c>
      <c r="W41" s="296">
        <f t="shared" si="10"/>
        <v>0</v>
      </c>
      <c r="X41" s="296">
        <f t="shared" si="11"/>
        <v>0</v>
      </c>
    </row>
    <row r="42" spans="1:24" ht="13.9" customHeight="1" x14ac:dyDescent="0.25">
      <c r="A42" s="262" t="s">
        <v>5</v>
      </c>
      <c r="B42" s="263" t="s">
        <v>249</v>
      </c>
      <c r="C42" s="264">
        <v>4</v>
      </c>
      <c r="D42" s="265">
        <v>3</v>
      </c>
      <c r="E42" s="495"/>
      <c r="F42" s="477"/>
      <c r="G42" s="74">
        <f t="shared" si="1"/>
        <v>0</v>
      </c>
      <c r="H42" s="266">
        <v>88</v>
      </c>
      <c r="I42" s="266">
        <f t="shared" si="2"/>
        <v>0</v>
      </c>
      <c r="J42" s="477"/>
      <c r="K42" s="267">
        <v>3</v>
      </c>
      <c r="L42" s="267">
        <f t="shared" si="3"/>
        <v>0</v>
      </c>
      <c r="M42" s="268">
        <f t="shared" si="4"/>
        <v>0</v>
      </c>
      <c r="N42" s="269">
        <f t="shared" si="5"/>
        <v>85</v>
      </c>
      <c r="O42" s="477"/>
      <c r="P42" s="289">
        <f t="shared" si="6"/>
        <v>0</v>
      </c>
      <c r="Q42" s="271">
        <f t="shared" si="7"/>
        <v>0</v>
      </c>
      <c r="R42" s="272">
        <f t="shared" si="8"/>
        <v>0</v>
      </c>
      <c r="S42" s="507"/>
      <c r="T42" s="273">
        <f t="shared" si="12"/>
        <v>0</v>
      </c>
      <c r="U42" s="525"/>
      <c r="V42" s="274">
        <f t="shared" si="9"/>
        <v>0</v>
      </c>
      <c r="W42" s="275">
        <f t="shared" si="10"/>
        <v>0</v>
      </c>
      <c r="X42" s="275">
        <f t="shared" si="11"/>
        <v>0</v>
      </c>
    </row>
    <row r="43" spans="1:24" ht="14.45" customHeight="1" thickBot="1" x14ac:dyDescent="0.3">
      <c r="A43" s="276" t="s">
        <v>5</v>
      </c>
      <c r="B43" s="297" t="s">
        <v>250</v>
      </c>
      <c r="C43" s="298">
        <v>4</v>
      </c>
      <c r="D43" s="299">
        <v>3</v>
      </c>
      <c r="E43" s="496"/>
      <c r="F43" s="478"/>
      <c r="G43" s="83">
        <f t="shared" si="1"/>
        <v>0</v>
      </c>
      <c r="H43" s="280">
        <v>30</v>
      </c>
      <c r="I43" s="280">
        <f t="shared" si="2"/>
        <v>0</v>
      </c>
      <c r="J43" s="478"/>
      <c r="K43" s="281">
        <v>1</v>
      </c>
      <c r="L43" s="281">
        <f t="shared" si="3"/>
        <v>0</v>
      </c>
      <c r="M43" s="282">
        <f t="shared" si="4"/>
        <v>0</v>
      </c>
      <c r="N43" s="300">
        <f t="shared" si="5"/>
        <v>29</v>
      </c>
      <c r="O43" s="478"/>
      <c r="P43" s="301">
        <f t="shared" si="6"/>
        <v>0</v>
      </c>
      <c r="Q43" s="302">
        <f t="shared" si="7"/>
        <v>0</v>
      </c>
      <c r="R43" s="303">
        <f t="shared" si="8"/>
        <v>0</v>
      </c>
      <c r="S43" s="510"/>
      <c r="T43" s="304">
        <f t="shared" si="12"/>
        <v>0</v>
      </c>
      <c r="U43" s="528"/>
      <c r="V43" s="305">
        <f t="shared" si="9"/>
        <v>0</v>
      </c>
      <c r="W43" s="306">
        <f t="shared" si="10"/>
        <v>0</v>
      </c>
      <c r="X43" s="306">
        <f t="shared" si="11"/>
        <v>0</v>
      </c>
    </row>
    <row r="44" spans="1:24" ht="13.9" customHeight="1" x14ac:dyDescent="0.25">
      <c r="A44" s="248" t="s">
        <v>5</v>
      </c>
      <c r="B44" s="249" t="s">
        <v>90</v>
      </c>
      <c r="C44" s="250">
        <v>5</v>
      </c>
      <c r="D44" s="251">
        <v>9</v>
      </c>
      <c r="E44" s="494"/>
      <c r="F44" s="476"/>
      <c r="G44" s="82">
        <f t="shared" si="1"/>
        <v>0</v>
      </c>
      <c r="H44" s="252">
        <v>98</v>
      </c>
      <c r="I44" s="252">
        <f t="shared" si="2"/>
        <v>0</v>
      </c>
      <c r="J44" s="476"/>
      <c r="K44" s="253">
        <v>3</v>
      </c>
      <c r="L44" s="253">
        <f t="shared" si="3"/>
        <v>0</v>
      </c>
      <c r="M44" s="254">
        <f t="shared" si="4"/>
        <v>0</v>
      </c>
      <c r="N44" s="255">
        <f t="shared" si="5"/>
        <v>95</v>
      </c>
      <c r="O44" s="476"/>
      <c r="P44" s="256">
        <f t="shared" si="6"/>
        <v>0</v>
      </c>
      <c r="Q44" s="257">
        <f t="shared" si="7"/>
        <v>0</v>
      </c>
      <c r="R44" s="258">
        <f t="shared" si="8"/>
        <v>0</v>
      </c>
      <c r="S44" s="506"/>
      <c r="T44" s="259">
        <f t="shared" si="12"/>
        <v>0</v>
      </c>
      <c r="U44" s="524"/>
      <c r="V44" s="260">
        <f t="shared" si="9"/>
        <v>0</v>
      </c>
      <c r="W44" s="261">
        <f t="shared" si="10"/>
        <v>0</v>
      </c>
      <c r="X44" s="261">
        <f t="shared" si="11"/>
        <v>0</v>
      </c>
    </row>
    <row r="45" spans="1:24" ht="13.9" customHeight="1" x14ac:dyDescent="0.25">
      <c r="A45" s="262" t="s">
        <v>5</v>
      </c>
      <c r="B45" s="263" t="s">
        <v>91</v>
      </c>
      <c r="C45" s="264">
        <v>5</v>
      </c>
      <c r="D45" s="265">
        <v>9</v>
      </c>
      <c r="E45" s="495"/>
      <c r="F45" s="477"/>
      <c r="G45" s="74">
        <f t="shared" si="1"/>
        <v>0</v>
      </c>
      <c r="H45" s="266">
        <v>61</v>
      </c>
      <c r="I45" s="266">
        <f t="shared" si="2"/>
        <v>0</v>
      </c>
      <c r="J45" s="477"/>
      <c r="K45" s="267">
        <v>2</v>
      </c>
      <c r="L45" s="267">
        <f t="shared" si="3"/>
        <v>0</v>
      </c>
      <c r="M45" s="268">
        <f t="shared" si="4"/>
        <v>0</v>
      </c>
      <c r="N45" s="269">
        <f t="shared" si="5"/>
        <v>59</v>
      </c>
      <c r="O45" s="477"/>
      <c r="P45" s="289">
        <f t="shared" si="6"/>
        <v>0</v>
      </c>
      <c r="Q45" s="271">
        <f t="shared" si="7"/>
        <v>0</v>
      </c>
      <c r="R45" s="272">
        <f t="shared" si="8"/>
        <v>0</v>
      </c>
      <c r="S45" s="507"/>
      <c r="T45" s="273">
        <f t="shared" si="12"/>
        <v>0</v>
      </c>
      <c r="U45" s="525"/>
      <c r="V45" s="274">
        <f t="shared" si="9"/>
        <v>0</v>
      </c>
      <c r="W45" s="275">
        <f t="shared" si="10"/>
        <v>0</v>
      </c>
      <c r="X45" s="275">
        <f t="shared" si="11"/>
        <v>0</v>
      </c>
    </row>
    <row r="46" spans="1:24" ht="13.9" customHeight="1" x14ac:dyDescent="0.25">
      <c r="A46" s="262" t="s">
        <v>5</v>
      </c>
      <c r="B46" s="263" t="s">
        <v>92</v>
      </c>
      <c r="C46" s="264">
        <v>5</v>
      </c>
      <c r="D46" s="265">
        <v>9</v>
      </c>
      <c r="E46" s="495"/>
      <c r="F46" s="477"/>
      <c r="G46" s="74">
        <f t="shared" si="1"/>
        <v>0</v>
      </c>
      <c r="H46" s="266">
        <v>98</v>
      </c>
      <c r="I46" s="266">
        <f t="shared" si="2"/>
        <v>0</v>
      </c>
      <c r="J46" s="477"/>
      <c r="K46" s="267">
        <v>3</v>
      </c>
      <c r="L46" s="267">
        <f t="shared" si="3"/>
        <v>0</v>
      </c>
      <c r="M46" s="268">
        <f t="shared" si="4"/>
        <v>0</v>
      </c>
      <c r="N46" s="269">
        <f t="shared" si="5"/>
        <v>95</v>
      </c>
      <c r="O46" s="477"/>
      <c r="P46" s="289">
        <f t="shared" si="6"/>
        <v>0</v>
      </c>
      <c r="Q46" s="271">
        <f t="shared" si="7"/>
        <v>0</v>
      </c>
      <c r="R46" s="272">
        <f t="shared" si="8"/>
        <v>0</v>
      </c>
      <c r="S46" s="507"/>
      <c r="T46" s="273">
        <f t="shared" si="12"/>
        <v>0</v>
      </c>
      <c r="U46" s="525"/>
      <c r="V46" s="274">
        <f t="shared" si="9"/>
        <v>0</v>
      </c>
      <c r="W46" s="275">
        <f t="shared" si="10"/>
        <v>0</v>
      </c>
      <c r="X46" s="275">
        <f t="shared" si="11"/>
        <v>0</v>
      </c>
    </row>
    <row r="47" spans="1:24" ht="13.9" customHeight="1" x14ac:dyDescent="0.25">
      <c r="A47" s="262" t="s">
        <v>5</v>
      </c>
      <c r="B47" s="263" t="s">
        <v>93</v>
      </c>
      <c r="C47" s="264">
        <v>5</v>
      </c>
      <c r="D47" s="265">
        <v>9</v>
      </c>
      <c r="E47" s="495"/>
      <c r="F47" s="477"/>
      <c r="G47" s="74">
        <f t="shared" si="1"/>
        <v>0</v>
      </c>
      <c r="H47" s="266">
        <v>185</v>
      </c>
      <c r="I47" s="266">
        <f t="shared" si="2"/>
        <v>0</v>
      </c>
      <c r="J47" s="477"/>
      <c r="K47" s="267">
        <v>6</v>
      </c>
      <c r="L47" s="267">
        <f t="shared" si="3"/>
        <v>0</v>
      </c>
      <c r="M47" s="268">
        <f t="shared" si="4"/>
        <v>0</v>
      </c>
      <c r="N47" s="269">
        <f t="shared" si="5"/>
        <v>179</v>
      </c>
      <c r="O47" s="477"/>
      <c r="P47" s="289">
        <f t="shared" si="6"/>
        <v>0</v>
      </c>
      <c r="Q47" s="271">
        <f t="shared" si="7"/>
        <v>0</v>
      </c>
      <c r="R47" s="272">
        <f t="shared" si="8"/>
        <v>0</v>
      </c>
      <c r="S47" s="507"/>
      <c r="T47" s="273">
        <f t="shared" si="12"/>
        <v>0</v>
      </c>
      <c r="U47" s="525"/>
      <c r="V47" s="274">
        <f t="shared" si="9"/>
        <v>0</v>
      </c>
      <c r="W47" s="275">
        <f t="shared" si="10"/>
        <v>0</v>
      </c>
      <c r="X47" s="275">
        <f t="shared" si="11"/>
        <v>0</v>
      </c>
    </row>
    <row r="48" spans="1:24" ht="13.9" customHeight="1" x14ac:dyDescent="0.25">
      <c r="A48" s="262" t="s">
        <v>5</v>
      </c>
      <c r="B48" s="263" t="s">
        <v>98</v>
      </c>
      <c r="C48" s="264">
        <v>5</v>
      </c>
      <c r="D48" s="265">
        <v>5</v>
      </c>
      <c r="E48" s="495"/>
      <c r="F48" s="477"/>
      <c r="G48" s="74">
        <f t="shared" si="1"/>
        <v>0</v>
      </c>
      <c r="H48" s="266">
        <v>100</v>
      </c>
      <c r="I48" s="266">
        <f t="shared" si="2"/>
        <v>0</v>
      </c>
      <c r="J48" s="477"/>
      <c r="K48" s="267">
        <v>3</v>
      </c>
      <c r="L48" s="267">
        <f t="shared" si="3"/>
        <v>0</v>
      </c>
      <c r="M48" s="268">
        <f t="shared" si="4"/>
        <v>0</v>
      </c>
      <c r="N48" s="269">
        <f t="shared" si="5"/>
        <v>97</v>
      </c>
      <c r="O48" s="477"/>
      <c r="P48" s="289">
        <f t="shared" si="6"/>
        <v>0</v>
      </c>
      <c r="Q48" s="271">
        <f t="shared" si="7"/>
        <v>0</v>
      </c>
      <c r="R48" s="272">
        <f t="shared" si="8"/>
        <v>0</v>
      </c>
      <c r="S48" s="507"/>
      <c r="T48" s="273">
        <f t="shared" si="12"/>
        <v>0</v>
      </c>
      <c r="U48" s="525"/>
      <c r="V48" s="274">
        <f t="shared" si="9"/>
        <v>0</v>
      </c>
      <c r="W48" s="275">
        <f t="shared" si="10"/>
        <v>0</v>
      </c>
      <c r="X48" s="275">
        <f t="shared" si="11"/>
        <v>0</v>
      </c>
    </row>
    <row r="49" spans="1:24" ht="13.9" customHeight="1" x14ac:dyDescent="0.25">
      <c r="A49" s="262" t="s">
        <v>5</v>
      </c>
      <c r="B49" s="263" t="s">
        <v>99</v>
      </c>
      <c r="C49" s="264">
        <v>5</v>
      </c>
      <c r="D49" s="265">
        <v>5</v>
      </c>
      <c r="E49" s="495"/>
      <c r="F49" s="477"/>
      <c r="G49" s="74">
        <f t="shared" si="1"/>
        <v>0</v>
      </c>
      <c r="H49" s="266">
        <v>24</v>
      </c>
      <c r="I49" s="266">
        <f t="shared" si="2"/>
        <v>0</v>
      </c>
      <c r="J49" s="477"/>
      <c r="K49" s="267">
        <v>1</v>
      </c>
      <c r="L49" s="267">
        <f t="shared" si="3"/>
        <v>0</v>
      </c>
      <c r="M49" s="268">
        <f t="shared" si="4"/>
        <v>0</v>
      </c>
      <c r="N49" s="269">
        <f t="shared" si="5"/>
        <v>23</v>
      </c>
      <c r="O49" s="477"/>
      <c r="P49" s="289">
        <f t="shared" si="6"/>
        <v>0</v>
      </c>
      <c r="Q49" s="271">
        <f t="shared" si="7"/>
        <v>0</v>
      </c>
      <c r="R49" s="272">
        <f t="shared" si="8"/>
        <v>0</v>
      </c>
      <c r="S49" s="507"/>
      <c r="T49" s="273">
        <f t="shared" si="12"/>
        <v>0</v>
      </c>
      <c r="U49" s="525"/>
      <c r="V49" s="274">
        <f t="shared" si="9"/>
        <v>0</v>
      </c>
      <c r="W49" s="275">
        <f t="shared" si="10"/>
        <v>0</v>
      </c>
      <c r="X49" s="275">
        <f t="shared" si="11"/>
        <v>0</v>
      </c>
    </row>
    <row r="50" spans="1:24" ht="13.9" customHeight="1" x14ac:dyDescent="0.25">
      <c r="A50" s="262" t="s">
        <v>5</v>
      </c>
      <c r="B50" s="263" t="s">
        <v>100</v>
      </c>
      <c r="C50" s="264">
        <v>5</v>
      </c>
      <c r="D50" s="265">
        <v>5</v>
      </c>
      <c r="E50" s="495"/>
      <c r="F50" s="477"/>
      <c r="G50" s="74">
        <f t="shared" si="1"/>
        <v>0</v>
      </c>
      <c r="H50" s="266">
        <v>83</v>
      </c>
      <c r="I50" s="266">
        <f t="shared" si="2"/>
        <v>0</v>
      </c>
      <c r="J50" s="477"/>
      <c r="K50" s="267">
        <v>3</v>
      </c>
      <c r="L50" s="267">
        <f t="shared" si="3"/>
        <v>0</v>
      </c>
      <c r="M50" s="268">
        <f t="shared" si="4"/>
        <v>0</v>
      </c>
      <c r="N50" s="269">
        <f t="shared" si="5"/>
        <v>80</v>
      </c>
      <c r="O50" s="477"/>
      <c r="P50" s="289">
        <f t="shared" si="6"/>
        <v>0</v>
      </c>
      <c r="Q50" s="271">
        <f t="shared" si="7"/>
        <v>0</v>
      </c>
      <c r="R50" s="272">
        <f t="shared" si="8"/>
        <v>0</v>
      </c>
      <c r="S50" s="507"/>
      <c r="T50" s="273">
        <f t="shared" si="12"/>
        <v>0</v>
      </c>
      <c r="U50" s="525"/>
      <c r="V50" s="274">
        <f t="shared" si="9"/>
        <v>0</v>
      </c>
      <c r="W50" s="275">
        <f t="shared" si="10"/>
        <v>0</v>
      </c>
      <c r="X50" s="275">
        <f t="shared" si="11"/>
        <v>0</v>
      </c>
    </row>
    <row r="51" spans="1:24" ht="13.9" customHeight="1" x14ac:dyDescent="0.25">
      <c r="A51" s="262" t="s">
        <v>5</v>
      </c>
      <c r="B51" s="263" t="s">
        <v>101</v>
      </c>
      <c r="C51" s="264">
        <v>5</v>
      </c>
      <c r="D51" s="265">
        <v>5</v>
      </c>
      <c r="E51" s="495"/>
      <c r="F51" s="477"/>
      <c r="G51" s="74">
        <f t="shared" si="1"/>
        <v>0</v>
      </c>
      <c r="H51" s="266">
        <v>39</v>
      </c>
      <c r="I51" s="266">
        <f t="shared" si="2"/>
        <v>0</v>
      </c>
      <c r="J51" s="477"/>
      <c r="K51" s="267">
        <v>1</v>
      </c>
      <c r="L51" s="267">
        <f t="shared" si="3"/>
        <v>0</v>
      </c>
      <c r="M51" s="268">
        <f t="shared" si="4"/>
        <v>0</v>
      </c>
      <c r="N51" s="269">
        <f t="shared" si="5"/>
        <v>38</v>
      </c>
      <c r="O51" s="477"/>
      <c r="P51" s="289">
        <f t="shared" si="6"/>
        <v>0</v>
      </c>
      <c r="Q51" s="271">
        <f t="shared" si="7"/>
        <v>0</v>
      </c>
      <c r="R51" s="272">
        <f t="shared" si="8"/>
        <v>0</v>
      </c>
      <c r="S51" s="507"/>
      <c r="T51" s="273">
        <f t="shared" si="12"/>
        <v>0</v>
      </c>
      <c r="U51" s="525"/>
      <c r="V51" s="274">
        <f t="shared" si="9"/>
        <v>0</v>
      </c>
      <c r="W51" s="275">
        <f t="shared" si="10"/>
        <v>0</v>
      </c>
      <c r="X51" s="275">
        <f t="shared" si="11"/>
        <v>0</v>
      </c>
    </row>
    <row r="52" spans="1:24" ht="13.9" customHeight="1" x14ac:dyDescent="0.25">
      <c r="A52" s="262" t="s">
        <v>5</v>
      </c>
      <c r="B52" s="290" t="s">
        <v>96</v>
      </c>
      <c r="C52" s="291">
        <v>5</v>
      </c>
      <c r="D52" s="292">
        <v>9</v>
      </c>
      <c r="E52" s="495"/>
      <c r="F52" s="477"/>
      <c r="G52" s="74">
        <f t="shared" si="1"/>
        <v>0</v>
      </c>
      <c r="H52" s="266">
        <v>113</v>
      </c>
      <c r="I52" s="266">
        <f t="shared" si="2"/>
        <v>0</v>
      </c>
      <c r="J52" s="477"/>
      <c r="K52" s="267">
        <v>4</v>
      </c>
      <c r="L52" s="267">
        <f t="shared" si="3"/>
        <v>0</v>
      </c>
      <c r="M52" s="268">
        <f t="shared" si="4"/>
        <v>0</v>
      </c>
      <c r="N52" s="293">
        <f t="shared" si="5"/>
        <v>109</v>
      </c>
      <c r="O52" s="489"/>
      <c r="P52" s="284">
        <f t="shared" si="6"/>
        <v>0</v>
      </c>
      <c r="Q52" s="284">
        <f t="shared" si="7"/>
        <v>0</v>
      </c>
      <c r="R52" s="294">
        <f t="shared" si="8"/>
        <v>0</v>
      </c>
      <c r="S52" s="509"/>
      <c r="T52" s="284">
        <f t="shared" si="12"/>
        <v>0</v>
      </c>
      <c r="U52" s="527"/>
      <c r="V52" s="295">
        <f t="shared" si="9"/>
        <v>0</v>
      </c>
      <c r="W52" s="296">
        <f t="shared" si="10"/>
        <v>0</v>
      </c>
      <c r="X52" s="296">
        <f t="shared" si="11"/>
        <v>0</v>
      </c>
    </row>
    <row r="53" spans="1:24" ht="13.9" customHeight="1" x14ac:dyDescent="0.25">
      <c r="A53" s="262" t="s">
        <v>5</v>
      </c>
      <c r="B53" s="290" t="s">
        <v>97</v>
      </c>
      <c r="C53" s="291">
        <v>5</v>
      </c>
      <c r="D53" s="292">
        <v>5</v>
      </c>
      <c r="E53" s="495"/>
      <c r="F53" s="477"/>
      <c r="G53" s="74">
        <f t="shared" si="1"/>
        <v>0</v>
      </c>
      <c r="H53" s="266">
        <v>50</v>
      </c>
      <c r="I53" s="266">
        <f t="shared" si="2"/>
        <v>0</v>
      </c>
      <c r="J53" s="477"/>
      <c r="K53" s="267">
        <v>2</v>
      </c>
      <c r="L53" s="267">
        <f t="shared" si="3"/>
        <v>0</v>
      </c>
      <c r="M53" s="268">
        <f t="shared" si="4"/>
        <v>0</v>
      </c>
      <c r="N53" s="293">
        <f t="shared" si="5"/>
        <v>48</v>
      </c>
      <c r="O53" s="489"/>
      <c r="P53" s="284">
        <f t="shared" si="6"/>
        <v>0</v>
      </c>
      <c r="Q53" s="284">
        <f t="shared" si="7"/>
        <v>0</v>
      </c>
      <c r="R53" s="294">
        <f t="shared" si="8"/>
        <v>0</v>
      </c>
      <c r="S53" s="509"/>
      <c r="T53" s="284">
        <f t="shared" si="12"/>
        <v>0</v>
      </c>
      <c r="U53" s="527"/>
      <c r="V53" s="295">
        <f t="shared" si="9"/>
        <v>0</v>
      </c>
      <c r="W53" s="296">
        <f t="shared" si="10"/>
        <v>0</v>
      </c>
      <c r="X53" s="296">
        <f t="shared" si="11"/>
        <v>0</v>
      </c>
    </row>
    <row r="54" spans="1:24" ht="13.9" customHeight="1" x14ac:dyDescent="0.25">
      <c r="A54" s="262" t="s">
        <v>5</v>
      </c>
      <c r="B54" s="290" t="s">
        <v>102</v>
      </c>
      <c r="C54" s="291">
        <v>5</v>
      </c>
      <c r="D54" s="292">
        <v>5</v>
      </c>
      <c r="E54" s="495"/>
      <c r="F54" s="477"/>
      <c r="G54" s="74">
        <f t="shared" si="1"/>
        <v>0</v>
      </c>
      <c r="H54" s="266">
        <v>146</v>
      </c>
      <c r="I54" s="266">
        <f t="shared" si="2"/>
        <v>0</v>
      </c>
      <c r="J54" s="477"/>
      <c r="K54" s="267">
        <v>5</v>
      </c>
      <c r="L54" s="267">
        <f t="shared" si="3"/>
        <v>0</v>
      </c>
      <c r="M54" s="268">
        <f t="shared" si="4"/>
        <v>0</v>
      </c>
      <c r="N54" s="293">
        <f t="shared" si="5"/>
        <v>141</v>
      </c>
      <c r="O54" s="489"/>
      <c r="P54" s="284">
        <f t="shared" si="6"/>
        <v>0</v>
      </c>
      <c r="Q54" s="284">
        <f t="shared" si="7"/>
        <v>0</v>
      </c>
      <c r="R54" s="294">
        <f t="shared" si="8"/>
        <v>0</v>
      </c>
      <c r="S54" s="509"/>
      <c r="T54" s="284">
        <f t="shared" si="12"/>
        <v>0</v>
      </c>
      <c r="U54" s="527"/>
      <c r="V54" s="295">
        <f t="shared" si="9"/>
        <v>0</v>
      </c>
      <c r="W54" s="296">
        <f t="shared" si="10"/>
        <v>0</v>
      </c>
      <c r="X54" s="296">
        <f t="shared" si="11"/>
        <v>0</v>
      </c>
    </row>
    <row r="55" spans="1:24" ht="13.9" customHeight="1" x14ac:dyDescent="0.25">
      <c r="A55" s="262" t="s">
        <v>5</v>
      </c>
      <c r="B55" s="263" t="s">
        <v>249</v>
      </c>
      <c r="C55" s="264">
        <v>5</v>
      </c>
      <c r="D55" s="265">
        <v>5</v>
      </c>
      <c r="E55" s="495"/>
      <c r="F55" s="477"/>
      <c r="G55" s="74">
        <f t="shared" si="1"/>
        <v>0</v>
      </c>
      <c r="H55" s="266">
        <v>80</v>
      </c>
      <c r="I55" s="266">
        <f t="shared" si="2"/>
        <v>0</v>
      </c>
      <c r="J55" s="477"/>
      <c r="K55" s="267">
        <v>3</v>
      </c>
      <c r="L55" s="267">
        <f t="shared" si="3"/>
        <v>0</v>
      </c>
      <c r="M55" s="268">
        <f t="shared" si="4"/>
        <v>0</v>
      </c>
      <c r="N55" s="269">
        <f t="shared" si="5"/>
        <v>77</v>
      </c>
      <c r="O55" s="477"/>
      <c r="P55" s="289">
        <f t="shared" si="6"/>
        <v>0</v>
      </c>
      <c r="Q55" s="271">
        <f t="shared" si="7"/>
        <v>0</v>
      </c>
      <c r="R55" s="272">
        <f t="shared" si="8"/>
        <v>0</v>
      </c>
      <c r="S55" s="507"/>
      <c r="T55" s="273">
        <f t="shared" si="12"/>
        <v>0</v>
      </c>
      <c r="U55" s="525"/>
      <c r="V55" s="274">
        <f t="shared" si="9"/>
        <v>0</v>
      </c>
      <c r="W55" s="275">
        <f t="shared" si="10"/>
        <v>0</v>
      </c>
      <c r="X55" s="275">
        <f t="shared" si="11"/>
        <v>0</v>
      </c>
    </row>
    <row r="56" spans="1:24" ht="13.9" customHeight="1" x14ac:dyDescent="0.25">
      <c r="A56" s="262" t="s">
        <v>5</v>
      </c>
      <c r="B56" s="263" t="s">
        <v>250</v>
      </c>
      <c r="C56" s="264">
        <v>5</v>
      </c>
      <c r="D56" s="265">
        <v>5</v>
      </c>
      <c r="E56" s="495"/>
      <c r="F56" s="477"/>
      <c r="G56" s="74">
        <f t="shared" si="1"/>
        <v>0</v>
      </c>
      <c r="H56" s="266">
        <v>30</v>
      </c>
      <c r="I56" s="266">
        <f t="shared" si="2"/>
        <v>0</v>
      </c>
      <c r="J56" s="477"/>
      <c r="K56" s="267">
        <v>1</v>
      </c>
      <c r="L56" s="267">
        <f t="shared" si="3"/>
        <v>0</v>
      </c>
      <c r="M56" s="268">
        <f t="shared" si="4"/>
        <v>0</v>
      </c>
      <c r="N56" s="269">
        <f t="shared" si="5"/>
        <v>29</v>
      </c>
      <c r="O56" s="477"/>
      <c r="P56" s="289">
        <f t="shared" si="6"/>
        <v>0</v>
      </c>
      <c r="Q56" s="271">
        <f t="shared" si="7"/>
        <v>0</v>
      </c>
      <c r="R56" s="272">
        <f t="shared" si="8"/>
        <v>0</v>
      </c>
      <c r="S56" s="507"/>
      <c r="T56" s="273">
        <f t="shared" si="12"/>
        <v>0</v>
      </c>
      <c r="U56" s="525"/>
      <c r="V56" s="274">
        <f t="shared" si="9"/>
        <v>0</v>
      </c>
      <c r="W56" s="275">
        <f t="shared" si="10"/>
        <v>0</v>
      </c>
      <c r="X56" s="275">
        <f t="shared" si="11"/>
        <v>0</v>
      </c>
    </row>
    <row r="57" spans="1:24" ht="13.9" customHeight="1" x14ac:dyDescent="0.25">
      <c r="A57" s="262" t="s">
        <v>5</v>
      </c>
      <c r="B57" s="263"/>
      <c r="C57" s="264"/>
      <c r="D57" s="265"/>
      <c r="E57" s="495"/>
      <c r="F57" s="477"/>
      <c r="G57" s="74"/>
      <c r="H57" s="307"/>
      <c r="I57" s="307"/>
      <c r="J57" s="477"/>
      <c r="K57" s="307"/>
      <c r="L57" s="307"/>
      <c r="M57" s="308"/>
      <c r="N57" s="309"/>
      <c r="O57" s="477"/>
      <c r="P57" s="310"/>
      <c r="Q57" s="310">
        <f t="shared" si="7"/>
        <v>0</v>
      </c>
      <c r="R57" s="311"/>
      <c r="S57" s="507"/>
      <c r="T57" s="310"/>
      <c r="U57" s="525"/>
      <c r="V57" s="312"/>
      <c r="W57" s="275"/>
      <c r="X57" s="275"/>
    </row>
    <row r="58" spans="1:24" ht="14.45" customHeight="1" thickBot="1" x14ac:dyDescent="0.3">
      <c r="A58" s="276" t="s">
        <v>5</v>
      </c>
      <c r="B58" s="297"/>
      <c r="C58" s="298"/>
      <c r="D58" s="299"/>
      <c r="E58" s="496"/>
      <c r="F58" s="478"/>
      <c r="G58" s="83"/>
      <c r="H58" s="313"/>
      <c r="I58" s="313"/>
      <c r="J58" s="478"/>
      <c r="K58" s="313"/>
      <c r="L58" s="313"/>
      <c r="M58" s="314"/>
      <c r="N58" s="315"/>
      <c r="O58" s="478"/>
      <c r="P58" s="316"/>
      <c r="Q58" s="316"/>
      <c r="R58" s="317"/>
      <c r="S58" s="510"/>
      <c r="T58" s="316"/>
      <c r="U58" s="528"/>
      <c r="V58" s="318"/>
      <c r="W58" s="306"/>
      <c r="X58" s="306"/>
    </row>
    <row r="59" spans="1:24" ht="13.9" customHeight="1" x14ac:dyDescent="0.25">
      <c r="A59" s="248" t="s">
        <v>5</v>
      </c>
      <c r="B59" s="249" t="s">
        <v>90</v>
      </c>
      <c r="C59" s="250">
        <v>6</v>
      </c>
      <c r="D59" s="251">
        <v>11</v>
      </c>
      <c r="E59" s="494"/>
      <c r="F59" s="476"/>
      <c r="G59" s="82">
        <f t="shared" si="1"/>
        <v>0</v>
      </c>
      <c r="H59" s="252">
        <v>69</v>
      </c>
      <c r="I59" s="252">
        <f t="shared" si="2"/>
        <v>0</v>
      </c>
      <c r="J59" s="476"/>
      <c r="K59" s="253">
        <v>0</v>
      </c>
      <c r="L59" s="253">
        <f t="shared" si="3"/>
        <v>0</v>
      </c>
      <c r="M59" s="254">
        <f t="shared" si="4"/>
        <v>0</v>
      </c>
      <c r="N59" s="255">
        <f t="shared" si="5"/>
        <v>69</v>
      </c>
      <c r="O59" s="476"/>
      <c r="P59" s="256">
        <f t="shared" si="6"/>
        <v>0</v>
      </c>
      <c r="Q59" s="257">
        <f t="shared" si="7"/>
        <v>0</v>
      </c>
      <c r="R59" s="258">
        <f t="shared" si="8"/>
        <v>0</v>
      </c>
      <c r="S59" s="506"/>
      <c r="T59" s="259">
        <f t="shared" si="12"/>
        <v>0</v>
      </c>
      <c r="U59" s="524"/>
      <c r="V59" s="260">
        <f t="shared" si="9"/>
        <v>0</v>
      </c>
      <c r="W59" s="261">
        <f t="shared" si="10"/>
        <v>0</v>
      </c>
      <c r="X59" s="261">
        <f t="shared" si="11"/>
        <v>0</v>
      </c>
    </row>
    <row r="60" spans="1:24" ht="13.9" customHeight="1" x14ac:dyDescent="0.25">
      <c r="A60" s="262" t="s">
        <v>5</v>
      </c>
      <c r="B60" s="263" t="s">
        <v>91</v>
      </c>
      <c r="C60" s="264">
        <v>6</v>
      </c>
      <c r="D60" s="265">
        <v>11</v>
      </c>
      <c r="E60" s="495"/>
      <c r="F60" s="477"/>
      <c r="G60" s="74">
        <f t="shared" si="1"/>
        <v>0</v>
      </c>
      <c r="H60" s="266">
        <v>52</v>
      </c>
      <c r="I60" s="266">
        <f t="shared" si="2"/>
        <v>0</v>
      </c>
      <c r="J60" s="477"/>
      <c r="K60" s="267">
        <v>0</v>
      </c>
      <c r="L60" s="267">
        <f t="shared" si="3"/>
        <v>0</v>
      </c>
      <c r="M60" s="268">
        <f t="shared" si="4"/>
        <v>0</v>
      </c>
      <c r="N60" s="269">
        <f t="shared" si="5"/>
        <v>52</v>
      </c>
      <c r="O60" s="477"/>
      <c r="P60" s="289">
        <f t="shared" si="6"/>
        <v>0</v>
      </c>
      <c r="Q60" s="271">
        <f t="shared" si="7"/>
        <v>0</v>
      </c>
      <c r="R60" s="272">
        <f t="shared" si="8"/>
        <v>0</v>
      </c>
      <c r="S60" s="507"/>
      <c r="T60" s="273">
        <f t="shared" si="12"/>
        <v>0</v>
      </c>
      <c r="U60" s="525"/>
      <c r="V60" s="274">
        <f t="shared" si="9"/>
        <v>0</v>
      </c>
      <c r="W60" s="275">
        <f t="shared" si="10"/>
        <v>0</v>
      </c>
      <c r="X60" s="275">
        <f t="shared" si="11"/>
        <v>0</v>
      </c>
    </row>
    <row r="61" spans="1:24" ht="13.9" customHeight="1" x14ac:dyDescent="0.25">
      <c r="A61" s="262" t="s">
        <v>5</v>
      </c>
      <c r="B61" s="263" t="s">
        <v>92</v>
      </c>
      <c r="C61" s="264">
        <v>6</v>
      </c>
      <c r="D61" s="265">
        <v>11</v>
      </c>
      <c r="E61" s="495"/>
      <c r="F61" s="477"/>
      <c r="G61" s="74">
        <f t="shared" si="1"/>
        <v>0</v>
      </c>
      <c r="H61" s="266">
        <v>71</v>
      </c>
      <c r="I61" s="266">
        <f t="shared" si="2"/>
        <v>0</v>
      </c>
      <c r="J61" s="477"/>
      <c r="K61" s="267">
        <v>0</v>
      </c>
      <c r="L61" s="267">
        <f t="shared" si="3"/>
        <v>0</v>
      </c>
      <c r="M61" s="268">
        <f t="shared" si="4"/>
        <v>0</v>
      </c>
      <c r="N61" s="269">
        <f t="shared" si="5"/>
        <v>71</v>
      </c>
      <c r="O61" s="477"/>
      <c r="P61" s="289">
        <f t="shared" si="6"/>
        <v>0</v>
      </c>
      <c r="Q61" s="271">
        <f t="shared" si="7"/>
        <v>0</v>
      </c>
      <c r="R61" s="272">
        <f t="shared" si="8"/>
        <v>0</v>
      </c>
      <c r="S61" s="507"/>
      <c r="T61" s="273">
        <f t="shared" si="12"/>
        <v>0</v>
      </c>
      <c r="U61" s="525"/>
      <c r="V61" s="274">
        <f t="shared" si="9"/>
        <v>0</v>
      </c>
      <c r="W61" s="275">
        <f t="shared" si="10"/>
        <v>0</v>
      </c>
      <c r="X61" s="275">
        <f t="shared" si="11"/>
        <v>0</v>
      </c>
    </row>
    <row r="62" spans="1:24" ht="13.9" customHeight="1" x14ac:dyDescent="0.25">
      <c r="A62" s="262" t="s">
        <v>5</v>
      </c>
      <c r="B62" s="263" t="s">
        <v>93</v>
      </c>
      <c r="C62" s="264">
        <v>6</v>
      </c>
      <c r="D62" s="265">
        <v>11</v>
      </c>
      <c r="E62" s="495"/>
      <c r="F62" s="477"/>
      <c r="G62" s="74">
        <f t="shared" si="1"/>
        <v>0</v>
      </c>
      <c r="H62" s="266">
        <v>99</v>
      </c>
      <c r="I62" s="266">
        <f t="shared" si="2"/>
        <v>0</v>
      </c>
      <c r="J62" s="477"/>
      <c r="K62" s="267">
        <v>0</v>
      </c>
      <c r="L62" s="267">
        <f t="shared" si="3"/>
        <v>0</v>
      </c>
      <c r="M62" s="268">
        <f t="shared" si="4"/>
        <v>0</v>
      </c>
      <c r="N62" s="269">
        <f t="shared" si="5"/>
        <v>99</v>
      </c>
      <c r="O62" s="477"/>
      <c r="P62" s="289">
        <f t="shared" si="6"/>
        <v>0</v>
      </c>
      <c r="Q62" s="271">
        <f t="shared" si="7"/>
        <v>0</v>
      </c>
      <c r="R62" s="272">
        <f t="shared" si="8"/>
        <v>0</v>
      </c>
      <c r="S62" s="507"/>
      <c r="T62" s="273">
        <f t="shared" si="12"/>
        <v>0</v>
      </c>
      <c r="U62" s="525"/>
      <c r="V62" s="274">
        <f t="shared" si="9"/>
        <v>0</v>
      </c>
      <c r="W62" s="275">
        <f t="shared" si="10"/>
        <v>0</v>
      </c>
      <c r="X62" s="275">
        <f t="shared" si="11"/>
        <v>0</v>
      </c>
    </row>
    <row r="63" spans="1:24" ht="13.9" customHeight="1" x14ac:dyDescent="0.25">
      <c r="A63" s="262" t="s">
        <v>5</v>
      </c>
      <c r="B63" s="290" t="s">
        <v>96</v>
      </c>
      <c r="C63" s="291">
        <v>6</v>
      </c>
      <c r="D63" s="292">
        <v>7</v>
      </c>
      <c r="E63" s="495"/>
      <c r="F63" s="477"/>
      <c r="G63" s="74">
        <f t="shared" si="1"/>
        <v>0</v>
      </c>
      <c r="H63" s="266">
        <v>80</v>
      </c>
      <c r="I63" s="266">
        <f t="shared" si="2"/>
        <v>0</v>
      </c>
      <c r="J63" s="477"/>
      <c r="K63" s="267">
        <v>0</v>
      </c>
      <c r="L63" s="267">
        <f t="shared" si="3"/>
        <v>0</v>
      </c>
      <c r="M63" s="268">
        <f t="shared" si="4"/>
        <v>0</v>
      </c>
      <c r="N63" s="293">
        <f t="shared" si="5"/>
        <v>80</v>
      </c>
      <c r="O63" s="489"/>
      <c r="P63" s="284">
        <f t="shared" si="6"/>
        <v>0</v>
      </c>
      <c r="Q63" s="284">
        <f t="shared" si="7"/>
        <v>0</v>
      </c>
      <c r="R63" s="294">
        <f t="shared" si="8"/>
        <v>0</v>
      </c>
      <c r="S63" s="509"/>
      <c r="T63" s="284">
        <f t="shared" si="12"/>
        <v>0</v>
      </c>
      <c r="U63" s="527"/>
      <c r="V63" s="295">
        <f t="shared" si="9"/>
        <v>0</v>
      </c>
      <c r="W63" s="296">
        <f t="shared" si="10"/>
        <v>0</v>
      </c>
      <c r="X63" s="296">
        <f t="shared" si="11"/>
        <v>0</v>
      </c>
    </row>
    <row r="64" spans="1:24" ht="13.9" customHeight="1" x14ac:dyDescent="0.25">
      <c r="A64" s="262" t="s">
        <v>5</v>
      </c>
      <c r="B64" s="290" t="s">
        <v>97</v>
      </c>
      <c r="C64" s="291">
        <v>6</v>
      </c>
      <c r="D64" s="292">
        <v>7</v>
      </c>
      <c r="E64" s="495"/>
      <c r="F64" s="477"/>
      <c r="G64" s="74">
        <f t="shared" si="1"/>
        <v>0</v>
      </c>
      <c r="H64" s="266">
        <v>45</v>
      </c>
      <c r="I64" s="266">
        <f t="shared" si="2"/>
        <v>0</v>
      </c>
      <c r="J64" s="477"/>
      <c r="K64" s="267">
        <v>0</v>
      </c>
      <c r="L64" s="267">
        <f t="shared" si="3"/>
        <v>0</v>
      </c>
      <c r="M64" s="268">
        <f t="shared" si="4"/>
        <v>0</v>
      </c>
      <c r="N64" s="293">
        <f t="shared" si="5"/>
        <v>45</v>
      </c>
      <c r="O64" s="489"/>
      <c r="P64" s="284">
        <f t="shared" si="6"/>
        <v>0</v>
      </c>
      <c r="Q64" s="284">
        <f t="shared" si="7"/>
        <v>0</v>
      </c>
      <c r="R64" s="294">
        <f t="shared" si="8"/>
        <v>0</v>
      </c>
      <c r="S64" s="509"/>
      <c r="T64" s="284">
        <f t="shared" si="12"/>
        <v>0</v>
      </c>
      <c r="U64" s="527"/>
      <c r="V64" s="295">
        <f t="shared" si="9"/>
        <v>0</v>
      </c>
      <c r="W64" s="296">
        <f t="shared" si="10"/>
        <v>0</v>
      </c>
      <c r="X64" s="296">
        <f t="shared" si="11"/>
        <v>0</v>
      </c>
    </row>
    <row r="65" spans="1:24" ht="13.9" customHeight="1" x14ac:dyDescent="0.25">
      <c r="A65" s="262" t="s">
        <v>5</v>
      </c>
      <c r="B65" s="263" t="s">
        <v>98</v>
      </c>
      <c r="C65" s="264">
        <v>6</v>
      </c>
      <c r="D65" s="265">
        <v>7</v>
      </c>
      <c r="E65" s="495"/>
      <c r="F65" s="477"/>
      <c r="G65" s="74">
        <f t="shared" si="1"/>
        <v>0</v>
      </c>
      <c r="H65" s="266">
        <v>69</v>
      </c>
      <c r="I65" s="266">
        <f t="shared" si="2"/>
        <v>0</v>
      </c>
      <c r="J65" s="477"/>
      <c r="K65" s="267">
        <v>0</v>
      </c>
      <c r="L65" s="267">
        <f t="shared" si="3"/>
        <v>0</v>
      </c>
      <c r="M65" s="268">
        <f t="shared" si="4"/>
        <v>0</v>
      </c>
      <c r="N65" s="269">
        <f t="shared" si="5"/>
        <v>69</v>
      </c>
      <c r="O65" s="477"/>
      <c r="P65" s="289">
        <f t="shared" si="6"/>
        <v>0</v>
      </c>
      <c r="Q65" s="271">
        <f t="shared" si="7"/>
        <v>0</v>
      </c>
      <c r="R65" s="272">
        <f t="shared" si="8"/>
        <v>0</v>
      </c>
      <c r="S65" s="507"/>
      <c r="T65" s="273">
        <f t="shared" si="12"/>
        <v>0</v>
      </c>
      <c r="U65" s="525"/>
      <c r="V65" s="274">
        <f t="shared" si="9"/>
        <v>0</v>
      </c>
      <c r="W65" s="275">
        <f t="shared" si="10"/>
        <v>0</v>
      </c>
      <c r="X65" s="275">
        <f t="shared" si="11"/>
        <v>0</v>
      </c>
    </row>
    <row r="66" spans="1:24" ht="13.9" customHeight="1" x14ac:dyDescent="0.25">
      <c r="A66" s="262" t="s">
        <v>5</v>
      </c>
      <c r="B66" s="263" t="s">
        <v>99</v>
      </c>
      <c r="C66" s="264">
        <v>6</v>
      </c>
      <c r="D66" s="265">
        <v>7</v>
      </c>
      <c r="E66" s="495"/>
      <c r="F66" s="477"/>
      <c r="G66" s="74">
        <f t="shared" si="1"/>
        <v>0</v>
      </c>
      <c r="H66" s="266">
        <v>26</v>
      </c>
      <c r="I66" s="266">
        <f t="shared" si="2"/>
        <v>0</v>
      </c>
      <c r="J66" s="477"/>
      <c r="K66" s="267">
        <v>0</v>
      </c>
      <c r="L66" s="267">
        <f t="shared" si="3"/>
        <v>0</v>
      </c>
      <c r="M66" s="268">
        <f t="shared" si="4"/>
        <v>0</v>
      </c>
      <c r="N66" s="269">
        <f t="shared" si="5"/>
        <v>26</v>
      </c>
      <c r="O66" s="477"/>
      <c r="P66" s="289">
        <f t="shared" si="6"/>
        <v>0</v>
      </c>
      <c r="Q66" s="271">
        <f t="shared" si="7"/>
        <v>0</v>
      </c>
      <c r="R66" s="272">
        <f t="shared" si="8"/>
        <v>0</v>
      </c>
      <c r="S66" s="507"/>
      <c r="T66" s="273">
        <f t="shared" si="12"/>
        <v>0</v>
      </c>
      <c r="U66" s="525"/>
      <c r="V66" s="274">
        <f t="shared" si="9"/>
        <v>0</v>
      </c>
      <c r="W66" s="275">
        <f t="shared" si="10"/>
        <v>0</v>
      </c>
      <c r="X66" s="275">
        <f t="shared" si="11"/>
        <v>0</v>
      </c>
    </row>
    <row r="67" spans="1:24" ht="13.9" customHeight="1" x14ac:dyDescent="0.25">
      <c r="A67" s="262" t="s">
        <v>5</v>
      </c>
      <c r="B67" s="263" t="s">
        <v>103</v>
      </c>
      <c r="C67" s="264">
        <v>6</v>
      </c>
      <c r="D67" s="265">
        <v>11</v>
      </c>
      <c r="E67" s="495"/>
      <c r="F67" s="477"/>
      <c r="G67" s="74">
        <f t="shared" si="1"/>
        <v>0</v>
      </c>
      <c r="H67" s="266">
        <v>69</v>
      </c>
      <c r="I67" s="266">
        <f t="shared" si="2"/>
        <v>0</v>
      </c>
      <c r="J67" s="477"/>
      <c r="K67" s="267">
        <v>0</v>
      </c>
      <c r="L67" s="267">
        <f t="shared" si="3"/>
        <v>0</v>
      </c>
      <c r="M67" s="268">
        <f t="shared" si="4"/>
        <v>0</v>
      </c>
      <c r="N67" s="269">
        <f t="shared" si="5"/>
        <v>69</v>
      </c>
      <c r="O67" s="477"/>
      <c r="P67" s="289">
        <f t="shared" si="6"/>
        <v>0</v>
      </c>
      <c r="Q67" s="271">
        <f t="shared" si="7"/>
        <v>0</v>
      </c>
      <c r="R67" s="272">
        <f t="shared" si="8"/>
        <v>0</v>
      </c>
      <c r="S67" s="507"/>
      <c r="T67" s="273">
        <f t="shared" si="12"/>
        <v>0</v>
      </c>
      <c r="U67" s="525"/>
      <c r="V67" s="274">
        <f t="shared" si="9"/>
        <v>0</v>
      </c>
      <c r="W67" s="275">
        <f t="shared" si="10"/>
        <v>0</v>
      </c>
      <c r="X67" s="275">
        <f t="shared" si="11"/>
        <v>0</v>
      </c>
    </row>
    <row r="68" spans="1:24" ht="13.9" customHeight="1" x14ac:dyDescent="0.25">
      <c r="A68" s="262" t="s">
        <v>5</v>
      </c>
      <c r="B68" s="263" t="s">
        <v>104</v>
      </c>
      <c r="C68" s="264">
        <v>6</v>
      </c>
      <c r="D68" s="265">
        <v>11</v>
      </c>
      <c r="E68" s="495"/>
      <c r="F68" s="477"/>
      <c r="G68" s="74">
        <f t="shared" si="1"/>
        <v>0</v>
      </c>
      <c r="H68" s="266">
        <v>35</v>
      </c>
      <c r="I68" s="266">
        <f t="shared" si="2"/>
        <v>0</v>
      </c>
      <c r="J68" s="477"/>
      <c r="K68" s="267">
        <v>0</v>
      </c>
      <c r="L68" s="267">
        <f t="shared" si="3"/>
        <v>0</v>
      </c>
      <c r="M68" s="268">
        <f t="shared" si="4"/>
        <v>0</v>
      </c>
      <c r="N68" s="269">
        <f t="shared" si="5"/>
        <v>35</v>
      </c>
      <c r="O68" s="477"/>
      <c r="P68" s="289">
        <f t="shared" si="6"/>
        <v>0</v>
      </c>
      <c r="Q68" s="271">
        <f t="shared" si="7"/>
        <v>0</v>
      </c>
      <c r="R68" s="272">
        <f t="shared" si="8"/>
        <v>0</v>
      </c>
      <c r="S68" s="507"/>
      <c r="T68" s="273">
        <f t="shared" ref="T68:T82" si="13">S68*H68</f>
        <v>0</v>
      </c>
      <c r="U68" s="525"/>
      <c r="V68" s="274">
        <f t="shared" si="9"/>
        <v>0</v>
      </c>
      <c r="W68" s="275">
        <f t="shared" si="10"/>
        <v>0</v>
      </c>
      <c r="X68" s="275">
        <f t="shared" si="11"/>
        <v>0</v>
      </c>
    </row>
    <row r="69" spans="1:24" ht="13.9" customHeight="1" x14ac:dyDescent="0.25">
      <c r="A69" s="262" t="s">
        <v>5</v>
      </c>
      <c r="B69" s="290" t="s">
        <v>105</v>
      </c>
      <c r="C69" s="291">
        <v>6</v>
      </c>
      <c r="D69" s="292">
        <v>7</v>
      </c>
      <c r="E69" s="495"/>
      <c r="F69" s="477"/>
      <c r="G69" s="74">
        <f t="shared" ref="G69:G132" si="14">E69-F69</f>
        <v>0</v>
      </c>
      <c r="H69" s="266">
        <v>89</v>
      </c>
      <c r="I69" s="266">
        <f t="shared" ref="I69:I132" si="15">G69*H69</f>
        <v>0</v>
      </c>
      <c r="J69" s="477"/>
      <c r="K69" s="267">
        <v>0</v>
      </c>
      <c r="L69" s="267">
        <f t="shared" ref="L69:L132" si="16">J69*K69</f>
        <v>0</v>
      </c>
      <c r="M69" s="268">
        <f t="shared" ref="M69:M132" si="17">I69+L69</f>
        <v>0</v>
      </c>
      <c r="N69" s="293">
        <f t="shared" ref="N69:N205" si="18">H69-K69</f>
        <v>89</v>
      </c>
      <c r="O69" s="489"/>
      <c r="P69" s="284">
        <f t="shared" si="6"/>
        <v>0</v>
      </c>
      <c r="Q69" s="284">
        <f t="shared" ref="Q69:Q132" si="19">J69-O69</f>
        <v>0</v>
      </c>
      <c r="R69" s="294">
        <f t="shared" ref="R69:R194" si="20">N69*Q69</f>
        <v>0</v>
      </c>
      <c r="S69" s="509"/>
      <c r="T69" s="284">
        <f t="shared" si="13"/>
        <v>0</v>
      </c>
      <c r="U69" s="527"/>
      <c r="V69" s="295">
        <f t="shared" ref="V69:V205" si="21">H69*U69</f>
        <v>0</v>
      </c>
      <c r="W69" s="296">
        <f t="shared" ref="W69:W132" si="22">K69*O69</f>
        <v>0</v>
      </c>
      <c r="X69" s="296">
        <f t="shared" ref="X69:X194" si="23">K69*Q69</f>
        <v>0</v>
      </c>
    </row>
    <row r="70" spans="1:24" ht="13.9" customHeight="1" x14ac:dyDescent="0.25">
      <c r="A70" s="262" t="s">
        <v>5</v>
      </c>
      <c r="B70" s="263" t="s">
        <v>106</v>
      </c>
      <c r="C70" s="264">
        <v>6</v>
      </c>
      <c r="D70" s="265">
        <v>7</v>
      </c>
      <c r="E70" s="495"/>
      <c r="F70" s="477"/>
      <c r="G70" s="74">
        <f t="shared" si="14"/>
        <v>0</v>
      </c>
      <c r="H70" s="266">
        <v>68</v>
      </c>
      <c r="I70" s="266">
        <f t="shared" si="15"/>
        <v>0</v>
      </c>
      <c r="J70" s="477"/>
      <c r="K70" s="267">
        <v>0</v>
      </c>
      <c r="L70" s="267">
        <f t="shared" si="16"/>
        <v>0</v>
      </c>
      <c r="M70" s="268">
        <f t="shared" si="17"/>
        <v>0</v>
      </c>
      <c r="N70" s="269">
        <f t="shared" si="18"/>
        <v>68</v>
      </c>
      <c r="O70" s="477"/>
      <c r="P70" s="289">
        <f t="shared" ref="P70:P132" si="24">N70*O70</f>
        <v>0</v>
      </c>
      <c r="Q70" s="271">
        <f t="shared" si="19"/>
        <v>0</v>
      </c>
      <c r="R70" s="272">
        <f t="shared" si="20"/>
        <v>0</v>
      </c>
      <c r="S70" s="507"/>
      <c r="T70" s="273">
        <f t="shared" si="13"/>
        <v>0</v>
      </c>
      <c r="U70" s="525"/>
      <c r="V70" s="274">
        <f t="shared" si="21"/>
        <v>0</v>
      </c>
      <c r="W70" s="275">
        <f t="shared" si="22"/>
        <v>0</v>
      </c>
      <c r="X70" s="275">
        <f t="shared" si="23"/>
        <v>0</v>
      </c>
    </row>
    <row r="71" spans="1:24" ht="13.9" customHeight="1" x14ac:dyDescent="0.25">
      <c r="A71" s="262" t="s">
        <v>5</v>
      </c>
      <c r="B71" s="319" t="s">
        <v>107</v>
      </c>
      <c r="C71" s="320">
        <v>6</v>
      </c>
      <c r="D71" s="265">
        <v>7</v>
      </c>
      <c r="E71" s="495"/>
      <c r="F71" s="477"/>
      <c r="G71" s="74">
        <f t="shared" si="14"/>
        <v>0</v>
      </c>
      <c r="H71" s="266">
        <v>39</v>
      </c>
      <c r="I71" s="266">
        <f t="shared" si="15"/>
        <v>0</v>
      </c>
      <c r="J71" s="477"/>
      <c r="K71" s="267">
        <v>0</v>
      </c>
      <c r="L71" s="267">
        <f t="shared" si="16"/>
        <v>0</v>
      </c>
      <c r="M71" s="268">
        <f t="shared" si="17"/>
        <v>0</v>
      </c>
      <c r="N71" s="269">
        <f t="shared" si="18"/>
        <v>39</v>
      </c>
      <c r="O71" s="477"/>
      <c r="P71" s="289">
        <f t="shared" si="24"/>
        <v>0</v>
      </c>
      <c r="Q71" s="271">
        <f t="shared" si="19"/>
        <v>0</v>
      </c>
      <c r="R71" s="272">
        <f t="shared" si="20"/>
        <v>0</v>
      </c>
      <c r="S71" s="507"/>
      <c r="T71" s="273">
        <f t="shared" si="13"/>
        <v>0</v>
      </c>
      <c r="U71" s="525"/>
      <c r="V71" s="274">
        <f t="shared" si="21"/>
        <v>0</v>
      </c>
      <c r="W71" s="275">
        <f t="shared" si="22"/>
        <v>0</v>
      </c>
      <c r="X71" s="275">
        <f t="shared" si="23"/>
        <v>0</v>
      </c>
    </row>
    <row r="72" spans="1:24" ht="13.9" customHeight="1" x14ac:dyDescent="0.25">
      <c r="A72" s="262" t="s">
        <v>5</v>
      </c>
      <c r="B72" s="263" t="s">
        <v>108</v>
      </c>
      <c r="C72" s="264">
        <v>6</v>
      </c>
      <c r="D72" s="265">
        <v>7</v>
      </c>
      <c r="E72" s="495"/>
      <c r="F72" s="477"/>
      <c r="G72" s="74">
        <f t="shared" si="14"/>
        <v>0</v>
      </c>
      <c r="H72" s="266">
        <v>56</v>
      </c>
      <c r="I72" s="266">
        <f t="shared" si="15"/>
        <v>0</v>
      </c>
      <c r="J72" s="477"/>
      <c r="K72" s="267">
        <v>0</v>
      </c>
      <c r="L72" s="267">
        <f t="shared" si="16"/>
        <v>0</v>
      </c>
      <c r="M72" s="268">
        <f t="shared" si="17"/>
        <v>0</v>
      </c>
      <c r="N72" s="269">
        <f t="shared" si="18"/>
        <v>56</v>
      </c>
      <c r="O72" s="477"/>
      <c r="P72" s="289">
        <f t="shared" si="24"/>
        <v>0</v>
      </c>
      <c r="Q72" s="271">
        <f t="shared" si="19"/>
        <v>0</v>
      </c>
      <c r="R72" s="272">
        <f t="shared" si="20"/>
        <v>0</v>
      </c>
      <c r="S72" s="507"/>
      <c r="T72" s="273">
        <f t="shared" si="13"/>
        <v>0</v>
      </c>
      <c r="U72" s="525"/>
      <c r="V72" s="274">
        <f t="shared" si="21"/>
        <v>0</v>
      </c>
      <c r="W72" s="275">
        <f t="shared" si="22"/>
        <v>0</v>
      </c>
      <c r="X72" s="275">
        <f t="shared" si="23"/>
        <v>0</v>
      </c>
    </row>
    <row r="73" spans="1:24" ht="14.45" customHeight="1" thickBot="1" x14ac:dyDescent="0.3">
      <c r="A73" s="276" t="s">
        <v>5</v>
      </c>
      <c r="B73" s="297" t="s">
        <v>109</v>
      </c>
      <c r="C73" s="298">
        <v>6</v>
      </c>
      <c r="D73" s="299">
        <v>7</v>
      </c>
      <c r="E73" s="496"/>
      <c r="F73" s="478"/>
      <c r="G73" s="83">
        <f t="shared" si="14"/>
        <v>0</v>
      </c>
      <c r="H73" s="280">
        <v>32</v>
      </c>
      <c r="I73" s="280">
        <f t="shared" si="15"/>
        <v>0</v>
      </c>
      <c r="J73" s="478"/>
      <c r="K73" s="281">
        <v>0</v>
      </c>
      <c r="L73" s="281">
        <f t="shared" si="16"/>
        <v>0</v>
      </c>
      <c r="M73" s="282">
        <f t="shared" si="17"/>
        <v>0</v>
      </c>
      <c r="N73" s="300">
        <f t="shared" si="18"/>
        <v>32</v>
      </c>
      <c r="O73" s="478"/>
      <c r="P73" s="301">
        <f t="shared" si="24"/>
        <v>0</v>
      </c>
      <c r="Q73" s="302">
        <f t="shared" si="19"/>
        <v>0</v>
      </c>
      <c r="R73" s="303">
        <f t="shared" si="20"/>
        <v>0</v>
      </c>
      <c r="S73" s="510"/>
      <c r="T73" s="304">
        <f t="shared" si="13"/>
        <v>0</v>
      </c>
      <c r="U73" s="528"/>
      <c r="V73" s="305">
        <f t="shared" si="21"/>
        <v>0</v>
      </c>
      <c r="W73" s="306">
        <f t="shared" si="22"/>
        <v>0</v>
      </c>
      <c r="X73" s="306">
        <f t="shared" si="23"/>
        <v>0</v>
      </c>
    </row>
    <row r="74" spans="1:24" ht="13.9" customHeight="1" x14ac:dyDescent="0.25">
      <c r="A74" s="321" t="s">
        <v>6</v>
      </c>
      <c r="B74" s="322" t="s">
        <v>90</v>
      </c>
      <c r="C74" s="323">
        <v>1</v>
      </c>
      <c r="D74" s="324" t="s">
        <v>221</v>
      </c>
      <c r="E74" s="497"/>
      <c r="F74" s="479"/>
      <c r="G74" s="84">
        <f t="shared" si="14"/>
        <v>0</v>
      </c>
      <c r="H74" s="325">
        <v>117</v>
      </c>
      <c r="I74" s="325">
        <f t="shared" si="15"/>
        <v>0</v>
      </c>
      <c r="J74" s="479"/>
      <c r="K74" s="326">
        <v>4</v>
      </c>
      <c r="L74" s="326">
        <f t="shared" si="16"/>
        <v>0</v>
      </c>
      <c r="M74" s="327">
        <f t="shared" si="17"/>
        <v>0</v>
      </c>
      <c r="N74" s="328">
        <f t="shared" si="18"/>
        <v>113</v>
      </c>
      <c r="O74" s="479"/>
      <c r="P74" s="329">
        <f t="shared" si="24"/>
        <v>0</v>
      </c>
      <c r="Q74" s="330">
        <f t="shared" si="19"/>
        <v>0</v>
      </c>
      <c r="R74" s="331">
        <f t="shared" si="20"/>
        <v>0</v>
      </c>
      <c r="S74" s="511"/>
      <c r="T74" s="332">
        <f t="shared" si="13"/>
        <v>0</v>
      </c>
      <c r="U74" s="529"/>
      <c r="V74" s="333">
        <f t="shared" si="21"/>
        <v>0</v>
      </c>
      <c r="W74" s="261">
        <f t="shared" si="22"/>
        <v>0</v>
      </c>
      <c r="X74" s="261">
        <f t="shared" si="23"/>
        <v>0</v>
      </c>
    </row>
    <row r="75" spans="1:24" ht="13.9" customHeight="1" x14ac:dyDescent="0.25">
      <c r="A75" s="334" t="s">
        <v>6</v>
      </c>
      <c r="B75" s="335" t="s">
        <v>91</v>
      </c>
      <c r="C75" s="336">
        <v>1</v>
      </c>
      <c r="D75" s="337" t="s">
        <v>221</v>
      </c>
      <c r="E75" s="498"/>
      <c r="F75" s="480"/>
      <c r="G75" s="75">
        <f t="shared" si="14"/>
        <v>0</v>
      </c>
      <c r="H75" s="338">
        <v>85</v>
      </c>
      <c r="I75" s="338">
        <f t="shared" si="15"/>
        <v>0</v>
      </c>
      <c r="J75" s="480"/>
      <c r="K75" s="339">
        <v>3</v>
      </c>
      <c r="L75" s="339">
        <f t="shared" si="16"/>
        <v>0</v>
      </c>
      <c r="M75" s="340">
        <f t="shared" si="17"/>
        <v>0</v>
      </c>
      <c r="N75" s="341">
        <f t="shared" si="18"/>
        <v>82</v>
      </c>
      <c r="O75" s="480"/>
      <c r="P75" s="342">
        <f t="shared" si="24"/>
        <v>0</v>
      </c>
      <c r="Q75" s="343">
        <f t="shared" si="19"/>
        <v>0</v>
      </c>
      <c r="R75" s="344">
        <f t="shared" si="20"/>
        <v>0</v>
      </c>
      <c r="S75" s="512"/>
      <c r="T75" s="345">
        <f t="shared" si="13"/>
        <v>0</v>
      </c>
      <c r="U75" s="530"/>
      <c r="V75" s="346">
        <f t="shared" si="21"/>
        <v>0</v>
      </c>
      <c r="W75" s="275">
        <f t="shared" si="22"/>
        <v>0</v>
      </c>
      <c r="X75" s="275">
        <f t="shared" si="23"/>
        <v>0</v>
      </c>
    </row>
    <row r="76" spans="1:24" ht="13.9" customHeight="1" x14ac:dyDescent="0.25">
      <c r="A76" s="334" t="s">
        <v>6</v>
      </c>
      <c r="B76" s="335" t="s">
        <v>92</v>
      </c>
      <c r="C76" s="336">
        <v>1</v>
      </c>
      <c r="D76" s="337">
        <v>1</v>
      </c>
      <c r="E76" s="498"/>
      <c r="F76" s="480"/>
      <c r="G76" s="75">
        <f t="shared" si="14"/>
        <v>0</v>
      </c>
      <c r="H76" s="338">
        <v>81</v>
      </c>
      <c r="I76" s="338">
        <f t="shared" si="15"/>
        <v>0</v>
      </c>
      <c r="J76" s="480"/>
      <c r="K76" s="339">
        <v>3</v>
      </c>
      <c r="L76" s="339">
        <f t="shared" si="16"/>
        <v>0</v>
      </c>
      <c r="M76" s="340">
        <f t="shared" si="17"/>
        <v>0</v>
      </c>
      <c r="N76" s="341">
        <f t="shared" si="18"/>
        <v>78</v>
      </c>
      <c r="O76" s="480"/>
      <c r="P76" s="342">
        <f t="shared" si="24"/>
        <v>0</v>
      </c>
      <c r="Q76" s="343">
        <f t="shared" si="19"/>
        <v>0</v>
      </c>
      <c r="R76" s="344">
        <f t="shared" si="20"/>
        <v>0</v>
      </c>
      <c r="S76" s="512"/>
      <c r="T76" s="345">
        <f t="shared" si="13"/>
        <v>0</v>
      </c>
      <c r="U76" s="530"/>
      <c r="V76" s="346">
        <f t="shared" si="21"/>
        <v>0</v>
      </c>
      <c r="W76" s="275">
        <f t="shared" si="22"/>
        <v>0</v>
      </c>
      <c r="X76" s="275">
        <f t="shared" si="23"/>
        <v>0</v>
      </c>
    </row>
    <row r="77" spans="1:24" ht="13.9" customHeight="1" x14ac:dyDescent="0.25">
      <c r="A77" s="334" t="s">
        <v>6</v>
      </c>
      <c r="B77" s="335" t="s">
        <v>93</v>
      </c>
      <c r="C77" s="336">
        <v>1</v>
      </c>
      <c r="D77" s="337">
        <v>1</v>
      </c>
      <c r="E77" s="498"/>
      <c r="F77" s="480"/>
      <c r="G77" s="75">
        <f t="shared" si="14"/>
        <v>0</v>
      </c>
      <c r="H77" s="338">
        <v>176</v>
      </c>
      <c r="I77" s="338">
        <f t="shared" si="15"/>
        <v>0</v>
      </c>
      <c r="J77" s="480"/>
      <c r="K77" s="339">
        <v>6</v>
      </c>
      <c r="L77" s="339">
        <f t="shared" si="16"/>
        <v>0</v>
      </c>
      <c r="M77" s="340">
        <f t="shared" si="17"/>
        <v>0</v>
      </c>
      <c r="N77" s="341">
        <f t="shared" si="18"/>
        <v>170</v>
      </c>
      <c r="O77" s="480"/>
      <c r="P77" s="342">
        <f t="shared" si="24"/>
        <v>0</v>
      </c>
      <c r="Q77" s="343">
        <f t="shared" si="19"/>
        <v>0</v>
      </c>
      <c r="R77" s="344">
        <f t="shared" si="20"/>
        <v>0</v>
      </c>
      <c r="S77" s="512"/>
      <c r="T77" s="345">
        <f t="shared" si="13"/>
        <v>0</v>
      </c>
      <c r="U77" s="530"/>
      <c r="V77" s="346">
        <f t="shared" si="21"/>
        <v>0</v>
      </c>
      <c r="W77" s="275">
        <f t="shared" si="22"/>
        <v>0</v>
      </c>
      <c r="X77" s="275">
        <f t="shared" si="23"/>
        <v>0</v>
      </c>
    </row>
    <row r="78" spans="1:24" ht="13.9" customHeight="1" x14ac:dyDescent="0.25">
      <c r="A78" s="334" t="s">
        <v>6</v>
      </c>
      <c r="B78" s="335" t="s">
        <v>94</v>
      </c>
      <c r="C78" s="336">
        <v>1</v>
      </c>
      <c r="D78" s="337">
        <v>1</v>
      </c>
      <c r="E78" s="498"/>
      <c r="F78" s="480"/>
      <c r="G78" s="75">
        <f t="shared" si="14"/>
        <v>0</v>
      </c>
      <c r="H78" s="338">
        <v>97</v>
      </c>
      <c r="I78" s="338">
        <f t="shared" si="15"/>
        <v>0</v>
      </c>
      <c r="J78" s="480"/>
      <c r="K78" s="339">
        <v>3</v>
      </c>
      <c r="L78" s="339">
        <f t="shared" si="16"/>
        <v>0</v>
      </c>
      <c r="M78" s="340">
        <f t="shared" si="17"/>
        <v>0</v>
      </c>
      <c r="N78" s="341">
        <f t="shared" si="18"/>
        <v>94</v>
      </c>
      <c r="O78" s="480"/>
      <c r="P78" s="342">
        <f t="shared" si="24"/>
        <v>0</v>
      </c>
      <c r="Q78" s="343">
        <f t="shared" si="19"/>
        <v>0</v>
      </c>
      <c r="R78" s="344">
        <f t="shared" si="20"/>
        <v>0</v>
      </c>
      <c r="S78" s="512"/>
      <c r="T78" s="345">
        <f t="shared" si="13"/>
        <v>0</v>
      </c>
      <c r="U78" s="530"/>
      <c r="V78" s="346">
        <f t="shared" si="21"/>
        <v>0</v>
      </c>
      <c r="W78" s="275">
        <f t="shared" si="22"/>
        <v>0</v>
      </c>
      <c r="X78" s="275">
        <f t="shared" si="23"/>
        <v>0</v>
      </c>
    </row>
    <row r="79" spans="1:24" ht="13.9" customHeight="1" x14ac:dyDescent="0.25">
      <c r="A79" s="334" t="s">
        <v>6</v>
      </c>
      <c r="B79" s="335" t="s">
        <v>95</v>
      </c>
      <c r="C79" s="336">
        <v>1</v>
      </c>
      <c r="D79" s="337">
        <v>1</v>
      </c>
      <c r="E79" s="498"/>
      <c r="F79" s="480"/>
      <c r="G79" s="75">
        <f t="shared" si="14"/>
        <v>0</v>
      </c>
      <c r="H79" s="338">
        <v>38</v>
      </c>
      <c r="I79" s="338">
        <f t="shared" si="15"/>
        <v>0</v>
      </c>
      <c r="J79" s="480"/>
      <c r="K79" s="339">
        <v>1</v>
      </c>
      <c r="L79" s="339">
        <f t="shared" si="16"/>
        <v>0</v>
      </c>
      <c r="M79" s="340">
        <f t="shared" si="17"/>
        <v>0</v>
      </c>
      <c r="N79" s="341">
        <f t="shared" si="18"/>
        <v>37</v>
      </c>
      <c r="O79" s="480"/>
      <c r="P79" s="342">
        <f t="shared" si="24"/>
        <v>0</v>
      </c>
      <c r="Q79" s="343">
        <f t="shared" si="19"/>
        <v>0</v>
      </c>
      <c r="R79" s="344">
        <f t="shared" si="20"/>
        <v>0</v>
      </c>
      <c r="S79" s="512"/>
      <c r="T79" s="345">
        <f t="shared" si="13"/>
        <v>0</v>
      </c>
      <c r="U79" s="530"/>
      <c r="V79" s="346">
        <f t="shared" si="21"/>
        <v>0</v>
      </c>
      <c r="W79" s="275">
        <f t="shared" si="22"/>
        <v>0</v>
      </c>
      <c r="X79" s="275">
        <f t="shared" si="23"/>
        <v>0</v>
      </c>
    </row>
    <row r="80" spans="1:24" ht="14.45" customHeight="1" thickBot="1" x14ac:dyDescent="0.3">
      <c r="A80" s="347" t="s">
        <v>6</v>
      </c>
      <c r="B80" s="348" t="s">
        <v>96</v>
      </c>
      <c r="C80" s="349">
        <v>1</v>
      </c>
      <c r="D80" s="350">
        <v>1</v>
      </c>
      <c r="E80" s="499"/>
      <c r="F80" s="481"/>
      <c r="G80" s="85">
        <f t="shared" si="14"/>
        <v>0</v>
      </c>
      <c r="H80" s="351">
        <v>65</v>
      </c>
      <c r="I80" s="351">
        <f t="shared" si="15"/>
        <v>0</v>
      </c>
      <c r="J80" s="481"/>
      <c r="K80" s="352">
        <v>2</v>
      </c>
      <c r="L80" s="352">
        <f t="shared" si="16"/>
        <v>0</v>
      </c>
      <c r="M80" s="353">
        <f t="shared" si="17"/>
        <v>0</v>
      </c>
      <c r="N80" s="354">
        <f t="shared" si="18"/>
        <v>63</v>
      </c>
      <c r="O80" s="490"/>
      <c r="P80" s="355">
        <f t="shared" si="24"/>
        <v>0</v>
      </c>
      <c r="Q80" s="356">
        <f t="shared" si="19"/>
        <v>0</v>
      </c>
      <c r="R80" s="357">
        <f t="shared" si="20"/>
        <v>0</v>
      </c>
      <c r="S80" s="513"/>
      <c r="T80" s="356">
        <f t="shared" si="13"/>
        <v>0</v>
      </c>
      <c r="U80" s="531"/>
      <c r="V80" s="358">
        <f t="shared" si="21"/>
        <v>0</v>
      </c>
      <c r="W80" s="288">
        <f t="shared" si="22"/>
        <v>0</v>
      </c>
      <c r="X80" s="288">
        <f t="shared" si="23"/>
        <v>0</v>
      </c>
    </row>
    <row r="81" spans="1:24" ht="13.9" customHeight="1" x14ac:dyDescent="0.25">
      <c r="A81" s="321" t="s">
        <v>6</v>
      </c>
      <c r="B81" s="322" t="s">
        <v>90</v>
      </c>
      <c r="C81" s="323">
        <v>2</v>
      </c>
      <c r="D81" s="324">
        <v>3</v>
      </c>
      <c r="E81" s="497"/>
      <c r="F81" s="479"/>
      <c r="G81" s="84">
        <f t="shared" si="14"/>
        <v>0</v>
      </c>
      <c r="H81" s="325">
        <v>83</v>
      </c>
      <c r="I81" s="325">
        <f t="shared" si="15"/>
        <v>0</v>
      </c>
      <c r="J81" s="479"/>
      <c r="K81" s="326">
        <v>3</v>
      </c>
      <c r="L81" s="326">
        <f t="shared" si="16"/>
        <v>0</v>
      </c>
      <c r="M81" s="327">
        <f t="shared" si="17"/>
        <v>0</v>
      </c>
      <c r="N81" s="328">
        <f t="shared" si="18"/>
        <v>80</v>
      </c>
      <c r="O81" s="479"/>
      <c r="P81" s="329">
        <f t="shared" si="24"/>
        <v>0</v>
      </c>
      <c r="Q81" s="330">
        <f t="shared" si="19"/>
        <v>0</v>
      </c>
      <c r="R81" s="331">
        <f t="shared" si="20"/>
        <v>0</v>
      </c>
      <c r="S81" s="511"/>
      <c r="T81" s="332">
        <f t="shared" si="13"/>
        <v>0</v>
      </c>
      <c r="U81" s="529"/>
      <c r="V81" s="333">
        <f t="shared" si="21"/>
        <v>0</v>
      </c>
      <c r="W81" s="261">
        <f t="shared" si="22"/>
        <v>0</v>
      </c>
      <c r="X81" s="261">
        <f t="shared" si="23"/>
        <v>0</v>
      </c>
    </row>
    <row r="82" spans="1:24" ht="13.9" customHeight="1" x14ac:dyDescent="0.25">
      <c r="A82" s="334" t="s">
        <v>6</v>
      </c>
      <c r="B82" s="335" t="s">
        <v>91</v>
      </c>
      <c r="C82" s="336">
        <v>2</v>
      </c>
      <c r="D82" s="337">
        <v>3</v>
      </c>
      <c r="E82" s="498"/>
      <c r="F82" s="480"/>
      <c r="G82" s="75">
        <f t="shared" si="14"/>
        <v>0</v>
      </c>
      <c r="H82" s="338">
        <v>57</v>
      </c>
      <c r="I82" s="338">
        <f t="shared" si="15"/>
        <v>0</v>
      </c>
      <c r="J82" s="480"/>
      <c r="K82" s="339">
        <v>2</v>
      </c>
      <c r="L82" s="339">
        <f t="shared" si="16"/>
        <v>0</v>
      </c>
      <c r="M82" s="340">
        <f t="shared" si="17"/>
        <v>0</v>
      </c>
      <c r="N82" s="341">
        <f t="shared" si="18"/>
        <v>55</v>
      </c>
      <c r="O82" s="480"/>
      <c r="P82" s="342">
        <f t="shared" si="24"/>
        <v>0</v>
      </c>
      <c r="Q82" s="343">
        <f t="shared" si="19"/>
        <v>0</v>
      </c>
      <c r="R82" s="344">
        <f t="shared" si="20"/>
        <v>0</v>
      </c>
      <c r="S82" s="512"/>
      <c r="T82" s="345">
        <f t="shared" si="13"/>
        <v>0</v>
      </c>
      <c r="U82" s="530"/>
      <c r="V82" s="346">
        <f t="shared" si="21"/>
        <v>0</v>
      </c>
      <c r="W82" s="275">
        <f t="shared" si="22"/>
        <v>0</v>
      </c>
      <c r="X82" s="275">
        <f t="shared" si="23"/>
        <v>0</v>
      </c>
    </row>
    <row r="83" spans="1:24" ht="13.9" customHeight="1" x14ac:dyDescent="0.25">
      <c r="A83" s="334" t="s">
        <v>6</v>
      </c>
      <c r="B83" s="335" t="s">
        <v>92</v>
      </c>
      <c r="C83" s="336">
        <v>2</v>
      </c>
      <c r="D83" s="337">
        <v>3</v>
      </c>
      <c r="E83" s="498"/>
      <c r="F83" s="480"/>
      <c r="G83" s="75">
        <f t="shared" si="14"/>
        <v>0</v>
      </c>
      <c r="H83" s="338">
        <v>94</v>
      </c>
      <c r="I83" s="338">
        <f t="shared" si="15"/>
        <v>0</v>
      </c>
      <c r="J83" s="480"/>
      <c r="K83" s="339">
        <v>3</v>
      </c>
      <c r="L83" s="339">
        <f t="shared" si="16"/>
        <v>0</v>
      </c>
      <c r="M83" s="340">
        <f t="shared" si="17"/>
        <v>0</v>
      </c>
      <c r="N83" s="341">
        <f t="shared" ref="N83:N146" si="25">H83-K83</f>
        <v>91</v>
      </c>
      <c r="O83" s="480"/>
      <c r="P83" s="342">
        <f t="shared" si="24"/>
        <v>0</v>
      </c>
      <c r="Q83" s="343">
        <f t="shared" si="19"/>
        <v>0</v>
      </c>
      <c r="R83" s="344">
        <f t="shared" ref="R83:R146" si="26">N83*Q83</f>
        <v>0</v>
      </c>
      <c r="S83" s="512"/>
      <c r="T83" s="345">
        <f t="shared" ref="T83:T146" si="27">S83*H83</f>
        <v>0</v>
      </c>
      <c r="U83" s="530"/>
      <c r="V83" s="346">
        <f t="shared" ref="V83:V146" si="28">H83*U83</f>
        <v>0</v>
      </c>
      <c r="W83" s="275">
        <f t="shared" si="22"/>
        <v>0</v>
      </c>
      <c r="X83" s="275">
        <f t="shared" ref="X83:X146" si="29">K83*Q83</f>
        <v>0</v>
      </c>
    </row>
    <row r="84" spans="1:24" ht="13.9" customHeight="1" x14ac:dyDescent="0.25">
      <c r="A84" s="334" t="s">
        <v>6</v>
      </c>
      <c r="B84" s="335" t="s">
        <v>93</v>
      </c>
      <c r="C84" s="336">
        <v>2</v>
      </c>
      <c r="D84" s="337">
        <v>3</v>
      </c>
      <c r="E84" s="498"/>
      <c r="F84" s="480"/>
      <c r="G84" s="75">
        <f t="shared" si="14"/>
        <v>0</v>
      </c>
      <c r="H84" s="338">
        <v>143</v>
      </c>
      <c r="I84" s="338">
        <f t="shared" si="15"/>
        <v>0</v>
      </c>
      <c r="J84" s="480"/>
      <c r="K84" s="339">
        <v>5</v>
      </c>
      <c r="L84" s="339">
        <f t="shared" si="16"/>
        <v>0</v>
      </c>
      <c r="M84" s="340">
        <f t="shared" si="17"/>
        <v>0</v>
      </c>
      <c r="N84" s="341">
        <f t="shared" si="25"/>
        <v>138</v>
      </c>
      <c r="O84" s="480"/>
      <c r="P84" s="342">
        <f t="shared" si="24"/>
        <v>0</v>
      </c>
      <c r="Q84" s="343">
        <f t="shared" si="19"/>
        <v>0</v>
      </c>
      <c r="R84" s="344">
        <f t="shared" si="26"/>
        <v>0</v>
      </c>
      <c r="S84" s="512"/>
      <c r="T84" s="345">
        <f t="shared" si="27"/>
        <v>0</v>
      </c>
      <c r="U84" s="530"/>
      <c r="V84" s="346">
        <f t="shared" si="28"/>
        <v>0</v>
      </c>
      <c r="W84" s="275">
        <f t="shared" si="22"/>
        <v>0</v>
      </c>
      <c r="X84" s="275">
        <f t="shared" si="29"/>
        <v>0</v>
      </c>
    </row>
    <row r="85" spans="1:24" ht="13.9" customHeight="1" x14ac:dyDescent="0.25">
      <c r="A85" s="334" t="s">
        <v>6</v>
      </c>
      <c r="B85" s="335" t="s">
        <v>94</v>
      </c>
      <c r="C85" s="336">
        <v>2</v>
      </c>
      <c r="D85" s="337">
        <v>3</v>
      </c>
      <c r="E85" s="498"/>
      <c r="F85" s="480"/>
      <c r="G85" s="75">
        <f t="shared" si="14"/>
        <v>0</v>
      </c>
      <c r="H85" s="338">
        <v>97</v>
      </c>
      <c r="I85" s="338">
        <f t="shared" si="15"/>
        <v>0</v>
      </c>
      <c r="J85" s="480"/>
      <c r="K85" s="339">
        <v>3</v>
      </c>
      <c r="L85" s="339">
        <f t="shared" si="16"/>
        <v>0</v>
      </c>
      <c r="M85" s="340">
        <f t="shared" si="17"/>
        <v>0</v>
      </c>
      <c r="N85" s="341">
        <f t="shared" si="25"/>
        <v>94</v>
      </c>
      <c r="O85" s="480"/>
      <c r="P85" s="342">
        <f t="shared" si="24"/>
        <v>0</v>
      </c>
      <c r="Q85" s="343">
        <f t="shared" si="19"/>
        <v>0</v>
      </c>
      <c r="R85" s="344">
        <f t="shared" si="26"/>
        <v>0</v>
      </c>
      <c r="S85" s="512"/>
      <c r="T85" s="345">
        <f t="shared" si="27"/>
        <v>0</v>
      </c>
      <c r="U85" s="530"/>
      <c r="V85" s="346">
        <f t="shared" si="28"/>
        <v>0</v>
      </c>
      <c r="W85" s="275">
        <f t="shared" si="22"/>
        <v>0</v>
      </c>
      <c r="X85" s="275">
        <f t="shared" si="29"/>
        <v>0</v>
      </c>
    </row>
    <row r="86" spans="1:24" ht="13.9" customHeight="1" x14ac:dyDescent="0.25">
      <c r="A86" s="334" t="s">
        <v>6</v>
      </c>
      <c r="B86" s="335" t="s">
        <v>95</v>
      </c>
      <c r="C86" s="336">
        <v>2</v>
      </c>
      <c r="D86" s="337">
        <v>3</v>
      </c>
      <c r="E86" s="498"/>
      <c r="F86" s="480"/>
      <c r="G86" s="75">
        <f t="shared" si="14"/>
        <v>0</v>
      </c>
      <c r="H86" s="338">
        <v>29</v>
      </c>
      <c r="I86" s="338">
        <f t="shared" si="15"/>
        <v>0</v>
      </c>
      <c r="J86" s="480"/>
      <c r="K86" s="339">
        <v>1</v>
      </c>
      <c r="L86" s="339">
        <f t="shared" si="16"/>
        <v>0</v>
      </c>
      <c r="M86" s="340">
        <f t="shared" si="17"/>
        <v>0</v>
      </c>
      <c r="N86" s="341">
        <f t="shared" si="25"/>
        <v>28</v>
      </c>
      <c r="O86" s="480"/>
      <c r="P86" s="342">
        <f t="shared" si="24"/>
        <v>0</v>
      </c>
      <c r="Q86" s="343">
        <f t="shared" si="19"/>
        <v>0</v>
      </c>
      <c r="R86" s="344">
        <f t="shared" si="26"/>
        <v>0</v>
      </c>
      <c r="S86" s="512"/>
      <c r="T86" s="345">
        <f t="shared" si="27"/>
        <v>0</v>
      </c>
      <c r="U86" s="530"/>
      <c r="V86" s="346">
        <f t="shared" si="28"/>
        <v>0</v>
      </c>
      <c r="W86" s="275">
        <f t="shared" si="22"/>
        <v>0</v>
      </c>
      <c r="X86" s="275">
        <f t="shared" si="29"/>
        <v>0</v>
      </c>
    </row>
    <row r="87" spans="1:24" ht="14.45" customHeight="1" thickBot="1" x14ac:dyDescent="0.3">
      <c r="A87" s="347" t="s">
        <v>6</v>
      </c>
      <c r="B87" s="348" t="s">
        <v>96</v>
      </c>
      <c r="C87" s="349">
        <v>2</v>
      </c>
      <c r="D87" s="350">
        <v>3</v>
      </c>
      <c r="E87" s="499"/>
      <c r="F87" s="481"/>
      <c r="G87" s="85">
        <f t="shared" si="14"/>
        <v>0</v>
      </c>
      <c r="H87" s="351">
        <v>101</v>
      </c>
      <c r="I87" s="351">
        <f t="shared" si="15"/>
        <v>0</v>
      </c>
      <c r="J87" s="481"/>
      <c r="K87" s="352">
        <v>3</v>
      </c>
      <c r="L87" s="352">
        <f t="shared" si="16"/>
        <v>0</v>
      </c>
      <c r="M87" s="353">
        <f t="shared" si="17"/>
        <v>0</v>
      </c>
      <c r="N87" s="354">
        <f t="shared" si="25"/>
        <v>98</v>
      </c>
      <c r="O87" s="490"/>
      <c r="P87" s="355">
        <f t="shared" si="24"/>
        <v>0</v>
      </c>
      <c r="Q87" s="356">
        <f t="shared" si="19"/>
        <v>0</v>
      </c>
      <c r="R87" s="357">
        <f t="shared" si="26"/>
        <v>0</v>
      </c>
      <c r="S87" s="513"/>
      <c r="T87" s="356">
        <f t="shared" si="27"/>
        <v>0</v>
      </c>
      <c r="U87" s="531"/>
      <c r="V87" s="358">
        <f t="shared" si="28"/>
        <v>0</v>
      </c>
      <c r="W87" s="288">
        <f t="shared" si="22"/>
        <v>0</v>
      </c>
      <c r="X87" s="288">
        <f t="shared" si="29"/>
        <v>0</v>
      </c>
    </row>
    <row r="88" spans="1:24" ht="13.9" customHeight="1" x14ac:dyDescent="0.25">
      <c r="A88" s="321" t="s">
        <v>6</v>
      </c>
      <c r="B88" s="322" t="s">
        <v>100</v>
      </c>
      <c r="C88" s="323">
        <v>3</v>
      </c>
      <c r="D88" s="324">
        <v>1</v>
      </c>
      <c r="E88" s="497"/>
      <c r="F88" s="479"/>
      <c r="G88" s="84">
        <f t="shared" si="14"/>
        <v>0</v>
      </c>
      <c r="H88" s="325">
        <v>79</v>
      </c>
      <c r="I88" s="325">
        <f t="shared" si="15"/>
        <v>0</v>
      </c>
      <c r="J88" s="479"/>
      <c r="K88" s="326">
        <v>3</v>
      </c>
      <c r="L88" s="326">
        <f t="shared" si="16"/>
        <v>0</v>
      </c>
      <c r="M88" s="327">
        <f t="shared" si="17"/>
        <v>0</v>
      </c>
      <c r="N88" s="328">
        <f t="shared" si="25"/>
        <v>76</v>
      </c>
      <c r="O88" s="479"/>
      <c r="P88" s="329">
        <f t="shared" si="24"/>
        <v>0</v>
      </c>
      <c r="Q88" s="330">
        <f t="shared" si="19"/>
        <v>0</v>
      </c>
      <c r="R88" s="331">
        <f t="shared" si="26"/>
        <v>0</v>
      </c>
      <c r="S88" s="511"/>
      <c r="T88" s="332">
        <f t="shared" si="27"/>
        <v>0</v>
      </c>
      <c r="U88" s="529"/>
      <c r="V88" s="333">
        <f t="shared" si="28"/>
        <v>0</v>
      </c>
      <c r="W88" s="261">
        <f t="shared" si="22"/>
        <v>0</v>
      </c>
      <c r="X88" s="261">
        <f t="shared" si="29"/>
        <v>0</v>
      </c>
    </row>
    <row r="89" spans="1:24" ht="13.9" customHeight="1" x14ac:dyDescent="0.25">
      <c r="A89" s="334" t="s">
        <v>6</v>
      </c>
      <c r="B89" s="335" t="s">
        <v>101</v>
      </c>
      <c r="C89" s="336">
        <v>3</v>
      </c>
      <c r="D89" s="337">
        <v>1</v>
      </c>
      <c r="E89" s="498"/>
      <c r="F89" s="480"/>
      <c r="G89" s="75">
        <f t="shared" si="14"/>
        <v>0</v>
      </c>
      <c r="H89" s="338">
        <v>34</v>
      </c>
      <c r="I89" s="338">
        <f t="shared" si="15"/>
        <v>0</v>
      </c>
      <c r="J89" s="480"/>
      <c r="K89" s="339">
        <v>1</v>
      </c>
      <c r="L89" s="339">
        <f t="shared" si="16"/>
        <v>0</v>
      </c>
      <c r="M89" s="340">
        <f t="shared" si="17"/>
        <v>0</v>
      </c>
      <c r="N89" s="341">
        <f t="shared" si="25"/>
        <v>33</v>
      </c>
      <c r="O89" s="480"/>
      <c r="P89" s="342">
        <f t="shared" si="24"/>
        <v>0</v>
      </c>
      <c r="Q89" s="343">
        <f t="shared" si="19"/>
        <v>0</v>
      </c>
      <c r="R89" s="344">
        <f t="shared" si="26"/>
        <v>0</v>
      </c>
      <c r="S89" s="512"/>
      <c r="T89" s="345">
        <f t="shared" si="27"/>
        <v>0</v>
      </c>
      <c r="U89" s="530"/>
      <c r="V89" s="346">
        <f t="shared" si="28"/>
        <v>0</v>
      </c>
      <c r="W89" s="275">
        <f t="shared" si="22"/>
        <v>0</v>
      </c>
      <c r="X89" s="275">
        <f t="shared" si="29"/>
        <v>0</v>
      </c>
    </row>
    <row r="90" spans="1:24" ht="13.9" customHeight="1" x14ac:dyDescent="0.25">
      <c r="A90" s="334" t="s">
        <v>6</v>
      </c>
      <c r="B90" s="359" t="s">
        <v>97</v>
      </c>
      <c r="C90" s="360">
        <v>3</v>
      </c>
      <c r="D90" s="361">
        <v>1</v>
      </c>
      <c r="E90" s="498"/>
      <c r="F90" s="480"/>
      <c r="G90" s="75">
        <f t="shared" si="14"/>
        <v>0</v>
      </c>
      <c r="H90" s="338">
        <v>57</v>
      </c>
      <c r="I90" s="338">
        <f t="shared" si="15"/>
        <v>0</v>
      </c>
      <c r="J90" s="480"/>
      <c r="K90" s="339">
        <v>2</v>
      </c>
      <c r="L90" s="339">
        <f t="shared" si="16"/>
        <v>0</v>
      </c>
      <c r="M90" s="340">
        <f t="shared" si="17"/>
        <v>0</v>
      </c>
      <c r="N90" s="362">
        <f t="shared" si="25"/>
        <v>55</v>
      </c>
      <c r="O90" s="491"/>
      <c r="P90" s="355">
        <f t="shared" si="24"/>
        <v>0</v>
      </c>
      <c r="Q90" s="355">
        <f t="shared" si="19"/>
        <v>0</v>
      </c>
      <c r="R90" s="363">
        <f t="shared" si="26"/>
        <v>0</v>
      </c>
      <c r="S90" s="514"/>
      <c r="T90" s="355">
        <f t="shared" si="27"/>
        <v>0</v>
      </c>
      <c r="U90" s="532"/>
      <c r="V90" s="364">
        <f t="shared" si="28"/>
        <v>0</v>
      </c>
      <c r="W90" s="296">
        <f t="shared" si="22"/>
        <v>0</v>
      </c>
      <c r="X90" s="296">
        <f t="shared" si="29"/>
        <v>0</v>
      </c>
    </row>
    <row r="91" spans="1:24" ht="13.9" customHeight="1" x14ac:dyDescent="0.25">
      <c r="A91" s="334" t="s">
        <v>6</v>
      </c>
      <c r="B91" s="335" t="s">
        <v>90</v>
      </c>
      <c r="C91" s="336">
        <v>3</v>
      </c>
      <c r="D91" s="337">
        <v>5</v>
      </c>
      <c r="E91" s="498"/>
      <c r="F91" s="480"/>
      <c r="G91" s="75">
        <f t="shared" si="14"/>
        <v>0</v>
      </c>
      <c r="H91" s="338">
        <v>98</v>
      </c>
      <c r="I91" s="338">
        <f t="shared" si="15"/>
        <v>0</v>
      </c>
      <c r="J91" s="480"/>
      <c r="K91" s="339">
        <v>3</v>
      </c>
      <c r="L91" s="339">
        <f t="shared" si="16"/>
        <v>0</v>
      </c>
      <c r="M91" s="340">
        <f t="shared" si="17"/>
        <v>0</v>
      </c>
      <c r="N91" s="341">
        <f t="shared" si="25"/>
        <v>95</v>
      </c>
      <c r="O91" s="480"/>
      <c r="P91" s="342">
        <f t="shared" si="24"/>
        <v>0</v>
      </c>
      <c r="Q91" s="343">
        <f t="shared" si="19"/>
        <v>0</v>
      </c>
      <c r="R91" s="344">
        <f t="shared" si="26"/>
        <v>0</v>
      </c>
      <c r="S91" s="512"/>
      <c r="T91" s="345">
        <f t="shared" si="27"/>
        <v>0</v>
      </c>
      <c r="U91" s="530"/>
      <c r="V91" s="346">
        <f t="shared" si="28"/>
        <v>0</v>
      </c>
      <c r="W91" s="275">
        <f t="shared" si="22"/>
        <v>0</v>
      </c>
      <c r="X91" s="275">
        <f t="shared" si="29"/>
        <v>0</v>
      </c>
    </row>
    <row r="92" spans="1:24" ht="13.9" customHeight="1" x14ac:dyDescent="0.25">
      <c r="A92" s="334" t="s">
        <v>6</v>
      </c>
      <c r="B92" s="335" t="s">
        <v>91</v>
      </c>
      <c r="C92" s="336">
        <v>3</v>
      </c>
      <c r="D92" s="337">
        <v>5</v>
      </c>
      <c r="E92" s="498"/>
      <c r="F92" s="480"/>
      <c r="G92" s="75">
        <f t="shared" si="14"/>
        <v>0</v>
      </c>
      <c r="H92" s="338">
        <v>52</v>
      </c>
      <c r="I92" s="338">
        <f t="shared" si="15"/>
        <v>0</v>
      </c>
      <c r="J92" s="480"/>
      <c r="K92" s="339">
        <v>2</v>
      </c>
      <c r="L92" s="339">
        <f t="shared" si="16"/>
        <v>0</v>
      </c>
      <c r="M92" s="340">
        <f t="shared" si="17"/>
        <v>0</v>
      </c>
      <c r="N92" s="341">
        <f t="shared" si="25"/>
        <v>50</v>
      </c>
      <c r="O92" s="480"/>
      <c r="P92" s="342">
        <f t="shared" si="24"/>
        <v>0</v>
      </c>
      <c r="Q92" s="343">
        <f t="shared" si="19"/>
        <v>0</v>
      </c>
      <c r="R92" s="344">
        <f t="shared" si="26"/>
        <v>0</v>
      </c>
      <c r="S92" s="512"/>
      <c r="T92" s="345">
        <f t="shared" si="27"/>
        <v>0</v>
      </c>
      <c r="U92" s="530"/>
      <c r="V92" s="346">
        <f t="shared" si="28"/>
        <v>0</v>
      </c>
      <c r="W92" s="275">
        <f t="shared" si="22"/>
        <v>0</v>
      </c>
      <c r="X92" s="275">
        <f t="shared" si="29"/>
        <v>0</v>
      </c>
    </row>
    <row r="93" spans="1:24" ht="13.9" customHeight="1" x14ac:dyDescent="0.25">
      <c r="A93" s="334" t="s">
        <v>6</v>
      </c>
      <c r="B93" s="335" t="s">
        <v>92</v>
      </c>
      <c r="C93" s="336">
        <v>3</v>
      </c>
      <c r="D93" s="337">
        <v>5</v>
      </c>
      <c r="E93" s="498"/>
      <c r="F93" s="480"/>
      <c r="G93" s="75">
        <f t="shared" si="14"/>
        <v>0</v>
      </c>
      <c r="H93" s="338">
        <v>100</v>
      </c>
      <c r="I93" s="338">
        <f t="shared" si="15"/>
        <v>0</v>
      </c>
      <c r="J93" s="480"/>
      <c r="K93" s="339">
        <v>3</v>
      </c>
      <c r="L93" s="339">
        <f t="shared" si="16"/>
        <v>0</v>
      </c>
      <c r="M93" s="340">
        <f t="shared" si="17"/>
        <v>0</v>
      </c>
      <c r="N93" s="341">
        <f t="shared" si="25"/>
        <v>97</v>
      </c>
      <c r="O93" s="480"/>
      <c r="P93" s="342">
        <f t="shared" si="24"/>
        <v>0</v>
      </c>
      <c r="Q93" s="343">
        <f t="shared" si="19"/>
        <v>0</v>
      </c>
      <c r="R93" s="344">
        <f t="shared" si="26"/>
        <v>0</v>
      </c>
      <c r="S93" s="512"/>
      <c r="T93" s="345">
        <f t="shared" si="27"/>
        <v>0</v>
      </c>
      <c r="U93" s="530"/>
      <c r="V93" s="346">
        <f t="shared" si="28"/>
        <v>0</v>
      </c>
      <c r="W93" s="275">
        <f t="shared" si="22"/>
        <v>0</v>
      </c>
      <c r="X93" s="275">
        <f t="shared" si="29"/>
        <v>0</v>
      </c>
    </row>
    <row r="94" spans="1:24" ht="13.9" customHeight="1" x14ac:dyDescent="0.25">
      <c r="A94" s="334" t="s">
        <v>6</v>
      </c>
      <c r="B94" s="335" t="s">
        <v>93</v>
      </c>
      <c r="C94" s="336">
        <v>3</v>
      </c>
      <c r="D94" s="337">
        <v>5</v>
      </c>
      <c r="E94" s="498"/>
      <c r="F94" s="480"/>
      <c r="G94" s="75">
        <f t="shared" si="14"/>
        <v>0</v>
      </c>
      <c r="H94" s="338">
        <v>187</v>
      </c>
      <c r="I94" s="338">
        <f t="shared" si="15"/>
        <v>0</v>
      </c>
      <c r="J94" s="480"/>
      <c r="K94" s="339">
        <v>6</v>
      </c>
      <c r="L94" s="339">
        <f t="shared" si="16"/>
        <v>0</v>
      </c>
      <c r="M94" s="340">
        <f t="shared" si="17"/>
        <v>0</v>
      </c>
      <c r="N94" s="341">
        <f t="shared" si="25"/>
        <v>181</v>
      </c>
      <c r="O94" s="480"/>
      <c r="P94" s="342">
        <f t="shared" si="24"/>
        <v>0</v>
      </c>
      <c r="Q94" s="343">
        <f t="shared" si="19"/>
        <v>0</v>
      </c>
      <c r="R94" s="344">
        <f t="shared" si="26"/>
        <v>0</v>
      </c>
      <c r="S94" s="512"/>
      <c r="T94" s="345">
        <f t="shared" si="27"/>
        <v>0</v>
      </c>
      <c r="U94" s="530"/>
      <c r="V94" s="346">
        <f t="shared" si="28"/>
        <v>0</v>
      </c>
      <c r="W94" s="275">
        <f t="shared" si="22"/>
        <v>0</v>
      </c>
      <c r="X94" s="275">
        <f t="shared" si="29"/>
        <v>0</v>
      </c>
    </row>
    <row r="95" spans="1:24" ht="13.9" customHeight="1" x14ac:dyDescent="0.25">
      <c r="A95" s="334" t="s">
        <v>6</v>
      </c>
      <c r="B95" s="335" t="s">
        <v>98</v>
      </c>
      <c r="C95" s="336">
        <v>3</v>
      </c>
      <c r="D95" s="337">
        <v>1</v>
      </c>
      <c r="E95" s="498"/>
      <c r="F95" s="480"/>
      <c r="G95" s="75">
        <f t="shared" si="14"/>
        <v>0</v>
      </c>
      <c r="H95" s="338">
        <v>66</v>
      </c>
      <c r="I95" s="338">
        <f t="shared" si="15"/>
        <v>0</v>
      </c>
      <c r="J95" s="480"/>
      <c r="K95" s="339">
        <v>2</v>
      </c>
      <c r="L95" s="339">
        <f t="shared" si="16"/>
        <v>0</v>
      </c>
      <c r="M95" s="340">
        <f t="shared" si="17"/>
        <v>0</v>
      </c>
      <c r="N95" s="341">
        <f t="shared" si="25"/>
        <v>64</v>
      </c>
      <c r="O95" s="480"/>
      <c r="P95" s="342">
        <f t="shared" si="24"/>
        <v>0</v>
      </c>
      <c r="Q95" s="343">
        <f t="shared" si="19"/>
        <v>0</v>
      </c>
      <c r="R95" s="344">
        <f t="shared" si="26"/>
        <v>0</v>
      </c>
      <c r="S95" s="512"/>
      <c r="T95" s="345">
        <f t="shared" si="27"/>
        <v>0</v>
      </c>
      <c r="U95" s="530"/>
      <c r="V95" s="346">
        <f t="shared" si="28"/>
        <v>0</v>
      </c>
      <c r="W95" s="275">
        <f t="shared" si="22"/>
        <v>0</v>
      </c>
      <c r="X95" s="275">
        <f t="shared" si="29"/>
        <v>0</v>
      </c>
    </row>
    <row r="96" spans="1:24" ht="13.9" customHeight="1" x14ac:dyDescent="0.25">
      <c r="A96" s="334" t="s">
        <v>6</v>
      </c>
      <c r="B96" s="335" t="s">
        <v>99</v>
      </c>
      <c r="C96" s="336">
        <v>3</v>
      </c>
      <c r="D96" s="337">
        <v>1</v>
      </c>
      <c r="E96" s="498"/>
      <c r="F96" s="480"/>
      <c r="G96" s="75">
        <f t="shared" si="14"/>
        <v>0</v>
      </c>
      <c r="H96" s="338">
        <v>26</v>
      </c>
      <c r="I96" s="338">
        <f t="shared" si="15"/>
        <v>0</v>
      </c>
      <c r="J96" s="480"/>
      <c r="K96" s="339">
        <v>1</v>
      </c>
      <c r="L96" s="339">
        <f t="shared" si="16"/>
        <v>0</v>
      </c>
      <c r="M96" s="340">
        <f t="shared" si="17"/>
        <v>0</v>
      </c>
      <c r="N96" s="341">
        <f t="shared" si="25"/>
        <v>25</v>
      </c>
      <c r="O96" s="480"/>
      <c r="P96" s="342">
        <f t="shared" si="24"/>
        <v>0</v>
      </c>
      <c r="Q96" s="343">
        <f t="shared" si="19"/>
        <v>0</v>
      </c>
      <c r="R96" s="344">
        <f t="shared" si="26"/>
        <v>0</v>
      </c>
      <c r="S96" s="512"/>
      <c r="T96" s="345">
        <f t="shared" si="27"/>
        <v>0</v>
      </c>
      <c r="U96" s="530"/>
      <c r="V96" s="346">
        <f t="shared" si="28"/>
        <v>0</v>
      </c>
      <c r="W96" s="275">
        <f t="shared" si="22"/>
        <v>0</v>
      </c>
      <c r="X96" s="275">
        <f t="shared" si="29"/>
        <v>0</v>
      </c>
    </row>
    <row r="97" spans="1:24" ht="13.9" customHeight="1" x14ac:dyDescent="0.25">
      <c r="A97" s="334" t="s">
        <v>6</v>
      </c>
      <c r="B97" s="359" t="s">
        <v>96</v>
      </c>
      <c r="C97" s="360">
        <v>3</v>
      </c>
      <c r="D97" s="361">
        <v>5</v>
      </c>
      <c r="E97" s="498"/>
      <c r="F97" s="480"/>
      <c r="G97" s="75">
        <f t="shared" si="14"/>
        <v>0</v>
      </c>
      <c r="H97" s="338">
        <v>98</v>
      </c>
      <c r="I97" s="338">
        <f t="shared" si="15"/>
        <v>0</v>
      </c>
      <c r="J97" s="480"/>
      <c r="K97" s="339">
        <v>3</v>
      </c>
      <c r="L97" s="339">
        <f t="shared" si="16"/>
        <v>0</v>
      </c>
      <c r="M97" s="340">
        <f t="shared" si="17"/>
        <v>0</v>
      </c>
      <c r="N97" s="362">
        <f t="shared" si="25"/>
        <v>95</v>
      </c>
      <c r="O97" s="491"/>
      <c r="P97" s="355">
        <f t="shared" si="24"/>
        <v>0</v>
      </c>
      <c r="Q97" s="355">
        <f t="shared" si="19"/>
        <v>0</v>
      </c>
      <c r="R97" s="363">
        <f t="shared" si="26"/>
        <v>0</v>
      </c>
      <c r="S97" s="514"/>
      <c r="T97" s="355">
        <f t="shared" si="27"/>
        <v>0</v>
      </c>
      <c r="U97" s="532"/>
      <c r="V97" s="364">
        <f t="shared" si="28"/>
        <v>0</v>
      </c>
      <c r="W97" s="296">
        <f t="shared" si="22"/>
        <v>0</v>
      </c>
      <c r="X97" s="296">
        <f t="shared" si="29"/>
        <v>0</v>
      </c>
    </row>
    <row r="98" spans="1:24" ht="13.9" customHeight="1" x14ac:dyDescent="0.25">
      <c r="A98" s="334" t="s">
        <v>6</v>
      </c>
      <c r="B98" s="359" t="s">
        <v>102</v>
      </c>
      <c r="C98" s="360">
        <v>3</v>
      </c>
      <c r="D98" s="361">
        <v>1</v>
      </c>
      <c r="E98" s="498"/>
      <c r="F98" s="480"/>
      <c r="G98" s="75">
        <f t="shared" si="14"/>
        <v>0</v>
      </c>
      <c r="H98" s="338">
        <v>118</v>
      </c>
      <c r="I98" s="338">
        <f t="shared" si="15"/>
        <v>0</v>
      </c>
      <c r="J98" s="480"/>
      <c r="K98" s="339">
        <v>4</v>
      </c>
      <c r="L98" s="339">
        <f t="shared" si="16"/>
        <v>0</v>
      </c>
      <c r="M98" s="340">
        <f t="shared" si="17"/>
        <v>0</v>
      </c>
      <c r="N98" s="362">
        <f t="shared" si="25"/>
        <v>114</v>
      </c>
      <c r="O98" s="491"/>
      <c r="P98" s="355">
        <f t="shared" si="24"/>
        <v>0</v>
      </c>
      <c r="Q98" s="355">
        <f t="shared" si="19"/>
        <v>0</v>
      </c>
      <c r="R98" s="363">
        <f t="shared" si="26"/>
        <v>0</v>
      </c>
      <c r="S98" s="514"/>
      <c r="T98" s="355">
        <f t="shared" si="27"/>
        <v>0</v>
      </c>
      <c r="U98" s="532"/>
      <c r="V98" s="364">
        <f t="shared" si="28"/>
        <v>0</v>
      </c>
      <c r="W98" s="296">
        <f t="shared" si="22"/>
        <v>0</v>
      </c>
      <c r="X98" s="296">
        <f t="shared" si="29"/>
        <v>0</v>
      </c>
    </row>
    <row r="99" spans="1:24" ht="13.9" customHeight="1" x14ac:dyDescent="0.25">
      <c r="A99" s="334" t="s">
        <v>6</v>
      </c>
      <c r="B99" s="335" t="s">
        <v>251</v>
      </c>
      <c r="C99" s="336">
        <v>3</v>
      </c>
      <c r="D99" s="337">
        <v>1</v>
      </c>
      <c r="E99" s="498"/>
      <c r="F99" s="480"/>
      <c r="G99" s="75">
        <f t="shared" si="14"/>
        <v>0</v>
      </c>
      <c r="H99" s="338">
        <v>97</v>
      </c>
      <c r="I99" s="338">
        <f t="shared" si="15"/>
        <v>0</v>
      </c>
      <c r="J99" s="480"/>
      <c r="K99" s="339">
        <v>3</v>
      </c>
      <c r="L99" s="339">
        <f t="shared" si="16"/>
        <v>0</v>
      </c>
      <c r="M99" s="340">
        <f t="shared" si="17"/>
        <v>0</v>
      </c>
      <c r="N99" s="341">
        <f t="shared" si="25"/>
        <v>94</v>
      </c>
      <c r="O99" s="480"/>
      <c r="P99" s="342">
        <f t="shared" si="24"/>
        <v>0</v>
      </c>
      <c r="Q99" s="343">
        <f t="shared" si="19"/>
        <v>0</v>
      </c>
      <c r="R99" s="344">
        <f t="shared" si="26"/>
        <v>0</v>
      </c>
      <c r="S99" s="512"/>
      <c r="T99" s="345">
        <f t="shared" si="27"/>
        <v>0</v>
      </c>
      <c r="U99" s="530"/>
      <c r="V99" s="346">
        <f t="shared" si="28"/>
        <v>0</v>
      </c>
      <c r="W99" s="275">
        <f t="shared" si="22"/>
        <v>0</v>
      </c>
      <c r="X99" s="275">
        <f t="shared" si="29"/>
        <v>0</v>
      </c>
    </row>
    <row r="100" spans="1:24" ht="14.45" customHeight="1" thickBot="1" x14ac:dyDescent="0.3">
      <c r="A100" s="347" t="s">
        <v>6</v>
      </c>
      <c r="B100" s="365" t="s">
        <v>252</v>
      </c>
      <c r="C100" s="366">
        <v>3</v>
      </c>
      <c r="D100" s="367">
        <v>1</v>
      </c>
      <c r="E100" s="499"/>
      <c r="F100" s="481"/>
      <c r="G100" s="85">
        <f t="shared" si="14"/>
        <v>0</v>
      </c>
      <c r="H100" s="351">
        <v>30</v>
      </c>
      <c r="I100" s="351">
        <f t="shared" si="15"/>
        <v>0</v>
      </c>
      <c r="J100" s="481"/>
      <c r="K100" s="352">
        <v>1</v>
      </c>
      <c r="L100" s="352">
        <f t="shared" si="16"/>
        <v>0</v>
      </c>
      <c r="M100" s="353">
        <f t="shared" si="17"/>
        <v>0</v>
      </c>
      <c r="N100" s="368">
        <f t="shared" si="25"/>
        <v>29</v>
      </c>
      <c r="O100" s="481"/>
      <c r="P100" s="369">
        <f t="shared" si="24"/>
        <v>0</v>
      </c>
      <c r="Q100" s="370">
        <f t="shared" si="19"/>
        <v>0</v>
      </c>
      <c r="R100" s="371">
        <f t="shared" si="26"/>
        <v>0</v>
      </c>
      <c r="S100" s="515"/>
      <c r="T100" s="372">
        <f t="shared" si="27"/>
        <v>0</v>
      </c>
      <c r="U100" s="533"/>
      <c r="V100" s="373">
        <f t="shared" si="28"/>
        <v>0</v>
      </c>
      <c r="W100" s="306">
        <f t="shared" si="22"/>
        <v>0</v>
      </c>
      <c r="X100" s="306">
        <f t="shared" si="29"/>
        <v>0</v>
      </c>
    </row>
    <row r="101" spans="1:24" ht="13.9" customHeight="1" x14ac:dyDescent="0.25">
      <c r="A101" s="321" t="s">
        <v>6</v>
      </c>
      <c r="B101" s="322" t="s">
        <v>90</v>
      </c>
      <c r="C101" s="323">
        <v>4</v>
      </c>
      <c r="D101" s="324">
        <v>7</v>
      </c>
      <c r="E101" s="497"/>
      <c r="F101" s="479"/>
      <c r="G101" s="84">
        <f t="shared" si="14"/>
        <v>0</v>
      </c>
      <c r="H101" s="325">
        <v>100</v>
      </c>
      <c r="I101" s="325">
        <f t="shared" si="15"/>
        <v>0</v>
      </c>
      <c r="J101" s="479"/>
      <c r="K101" s="326">
        <v>3</v>
      </c>
      <c r="L101" s="326">
        <f t="shared" si="16"/>
        <v>0</v>
      </c>
      <c r="M101" s="327">
        <f t="shared" si="17"/>
        <v>0</v>
      </c>
      <c r="N101" s="328">
        <f t="shared" si="25"/>
        <v>97</v>
      </c>
      <c r="O101" s="479"/>
      <c r="P101" s="329">
        <f t="shared" si="24"/>
        <v>0</v>
      </c>
      <c r="Q101" s="330">
        <f t="shared" si="19"/>
        <v>0</v>
      </c>
      <c r="R101" s="331">
        <f t="shared" si="26"/>
        <v>0</v>
      </c>
      <c r="S101" s="511"/>
      <c r="T101" s="332">
        <f t="shared" si="27"/>
        <v>0</v>
      </c>
      <c r="U101" s="529"/>
      <c r="V101" s="333">
        <f t="shared" si="28"/>
        <v>0</v>
      </c>
      <c r="W101" s="261">
        <f t="shared" si="22"/>
        <v>0</v>
      </c>
      <c r="X101" s="261">
        <f t="shared" si="29"/>
        <v>0</v>
      </c>
    </row>
    <row r="102" spans="1:24" ht="13.9" customHeight="1" x14ac:dyDescent="0.25">
      <c r="A102" s="334" t="s">
        <v>6</v>
      </c>
      <c r="B102" s="335" t="s">
        <v>91</v>
      </c>
      <c r="C102" s="336">
        <v>4</v>
      </c>
      <c r="D102" s="337">
        <v>7</v>
      </c>
      <c r="E102" s="498"/>
      <c r="F102" s="480"/>
      <c r="G102" s="75">
        <f t="shared" si="14"/>
        <v>0</v>
      </c>
      <c r="H102" s="338">
        <v>52</v>
      </c>
      <c r="I102" s="338">
        <f t="shared" si="15"/>
        <v>0</v>
      </c>
      <c r="J102" s="480"/>
      <c r="K102" s="339">
        <v>2</v>
      </c>
      <c r="L102" s="339">
        <f t="shared" si="16"/>
        <v>0</v>
      </c>
      <c r="M102" s="340">
        <f t="shared" si="17"/>
        <v>0</v>
      </c>
      <c r="N102" s="341">
        <f t="shared" si="25"/>
        <v>50</v>
      </c>
      <c r="O102" s="480"/>
      <c r="P102" s="342">
        <f t="shared" si="24"/>
        <v>0</v>
      </c>
      <c r="Q102" s="343">
        <f t="shared" si="19"/>
        <v>0</v>
      </c>
      <c r="R102" s="344">
        <f t="shared" si="26"/>
        <v>0</v>
      </c>
      <c r="S102" s="512"/>
      <c r="T102" s="345">
        <f t="shared" si="27"/>
        <v>0</v>
      </c>
      <c r="U102" s="530"/>
      <c r="V102" s="346">
        <f t="shared" si="28"/>
        <v>0</v>
      </c>
      <c r="W102" s="275">
        <f t="shared" si="22"/>
        <v>0</v>
      </c>
      <c r="X102" s="275">
        <f t="shared" si="29"/>
        <v>0</v>
      </c>
    </row>
    <row r="103" spans="1:24" ht="13.9" customHeight="1" x14ac:dyDescent="0.25">
      <c r="A103" s="334" t="s">
        <v>6</v>
      </c>
      <c r="B103" s="335" t="s">
        <v>92</v>
      </c>
      <c r="C103" s="336">
        <v>4</v>
      </c>
      <c r="D103" s="337">
        <v>7</v>
      </c>
      <c r="E103" s="498"/>
      <c r="F103" s="480"/>
      <c r="G103" s="75">
        <f t="shared" si="14"/>
        <v>0</v>
      </c>
      <c r="H103" s="338">
        <v>102</v>
      </c>
      <c r="I103" s="338">
        <f t="shared" si="15"/>
        <v>0</v>
      </c>
      <c r="J103" s="480"/>
      <c r="K103" s="339">
        <v>3</v>
      </c>
      <c r="L103" s="339">
        <f t="shared" si="16"/>
        <v>0</v>
      </c>
      <c r="M103" s="340">
        <f t="shared" si="17"/>
        <v>0</v>
      </c>
      <c r="N103" s="341">
        <f t="shared" si="25"/>
        <v>99</v>
      </c>
      <c r="O103" s="480"/>
      <c r="P103" s="342">
        <f t="shared" si="24"/>
        <v>0</v>
      </c>
      <c r="Q103" s="343">
        <f t="shared" si="19"/>
        <v>0</v>
      </c>
      <c r="R103" s="344">
        <f t="shared" si="26"/>
        <v>0</v>
      </c>
      <c r="S103" s="512"/>
      <c r="T103" s="345">
        <f t="shared" si="27"/>
        <v>0</v>
      </c>
      <c r="U103" s="530"/>
      <c r="V103" s="346">
        <f t="shared" si="28"/>
        <v>0</v>
      </c>
      <c r="W103" s="275">
        <f t="shared" si="22"/>
        <v>0</v>
      </c>
      <c r="X103" s="275">
        <f t="shared" si="29"/>
        <v>0</v>
      </c>
    </row>
    <row r="104" spans="1:24" ht="13.9" customHeight="1" x14ac:dyDescent="0.25">
      <c r="A104" s="334" t="s">
        <v>6</v>
      </c>
      <c r="B104" s="335" t="s">
        <v>93</v>
      </c>
      <c r="C104" s="336">
        <v>4</v>
      </c>
      <c r="D104" s="337">
        <v>7</v>
      </c>
      <c r="E104" s="498"/>
      <c r="F104" s="480"/>
      <c r="G104" s="75">
        <f t="shared" si="14"/>
        <v>0</v>
      </c>
      <c r="H104" s="338">
        <v>151</v>
      </c>
      <c r="I104" s="338">
        <f t="shared" si="15"/>
        <v>0</v>
      </c>
      <c r="J104" s="480"/>
      <c r="K104" s="339">
        <v>5</v>
      </c>
      <c r="L104" s="339">
        <f t="shared" si="16"/>
        <v>0</v>
      </c>
      <c r="M104" s="340">
        <f t="shared" si="17"/>
        <v>0</v>
      </c>
      <c r="N104" s="341">
        <f t="shared" si="25"/>
        <v>146</v>
      </c>
      <c r="O104" s="480"/>
      <c r="P104" s="342">
        <f t="shared" si="24"/>
        <v>0</v>
      </c>
      <c r="Q104" s="343">
        <f t="shared" si="19"/>
        <v>0</v>
      </c>
      <c r="R104" s="344">
        <f t="shared" si="26"/>
        <v>0</v>
      </c>
      <c r="S104" s="512"/>
      <c r="T104" s="345">
        <f t="shared" si="27"/>
        <v>0</v>
      </c>
      <c r="U104" s="530"/>
      <c r="V104" s="346">
        <f t="shared" si="28"/>
        <v>0</v>
      </c>
      <c r="W104" s="275">
        <f t="shared" si="22"/>
        <v>0</v>
      </c>
      <c r="X104" s="275">
        <f t="shared" si="29"/>
        <v>0</v>
      </c>
    </row>
    <row r="105" spans="1:24" ht="13.9" customHeight="1" x14ac:dyDescent="0.25">
      <c r="A105" s="334" t="s">
        <v>6</v>
      </c>
      <c r="B105" s="335" t="s">
        <v>98</v>
      </c>
      <c r="C105" s="336">
        <v>4</v>
      </c>
      <c r="D105" s="337">
        <v>3</v>
      </c>
      <c r="E105" s="498"/>
      <c r="F105" s="480"/>
      <c r="G105" s="75">
        <f t="shared" si="14"/>
        <v>0</v>
      </c>
      <c r="H105" s="338">
        <v>81</v>
      </c>
      <c r="I105" s="338">
        <f t="shared" si="15"/>
        <v>0</v>
      </c>
      <c r="J105" s="480"/>
      <c r="K105" s="339">
        <v>3</v>
      </c>
      <c r="L105" s="339">
        <f t="shared" si="16"/>
        <v>0</v>
      </c>
      <c r="M105" s="340">
        <f t="shared" si="17"/>
        <v>0</v>
      </c>
      <c r="N105" s="341">
        <f t="shared" si="25"/>
        <v>78</v>
      </c>
      <c r="O105" s="480"/>
      <c r="P105" s="342">
        <f t="shared" si="24"/>
        <v>0</v>
      </c>
      <c r="Q105" s="343">
        <f t="shared" si="19"/>
        <v>0</v>
      </c>
      <c r="R105" s="344">
        <f t="shared" si="26"/>
        <v>0</v>
      </c>
      <c r="S105" s="512"/>
      <c r="T105" s="345">
        <f t="shared" si="27"/>
        <v>0</v>
      </c>
      <c r="U105" s="530"/>
      <c r="V105" s="346">
        <f t="shared" si="28"/>
        <v>0</v>
      </c>
      <c r="W105" s="275">
        <f t="shared" si="22"/>
        <v>0</v>
      </c>
      <c r="X105" s="275">
        <f t="shared" si="29"/>
        <v>0</v>
      </c>
    </row>
    <row r="106" spans="1:24" ht="13.9" customHeight="1" x14ac:dyDescent="0.25">
      <c r="A106" s="334" t="s">
        <v>6</v>
      </c>
      <c r="B106" s="335" t="s">
        <v>99</v>
      </c>
      <c r="C106" s="336">
        <v>4</v>
      </c>
      <c r="D106" s="337">
        <v>3</v>
      </c>
      <c r="E106" s="498"/>
      <c r="F106" s="480"/>
      <c r="G106" s="75">
        <f t="shared" si="14"/>
        <v>0</v>
      </c>
      <c r="H106" s="338">
        <v>24</v>
      </c>
      <c r="I106" s="338">
        <f t="shared" si="15"/>
        <v>0</v>
      </c>
      <c r="J106" s="480"/>
      <c r="K106" s="339">
        <v>1</v>
      </c>
      <c r="L106" s="339">
        <f t="shared" si="16"/>
        <v>0</v>
      </c>
      <c r="M106" s="340">
        <f t="shared" si="17"/>
        <v>0</v>
      </c>
      <c r="N106" s="341">
        <f t="shared" si="25"/>
        <v>23</v>
      </c>
      <c r="O106" s="480"/>
      <c r="P106" s="342">
        <f t="shared" si="24"/>
        <v>0</v>
      </c>
      <c r="Q106" s="343">
        <f t="shared" si="19"/>
        <v>0</v>
      </c>
      <c r="R106" s="344">
        <f t="shared" si="26"/>
        <v>0</v>
      </c>
      <c r="S106" s="512"/>
      <c r="T106" s="345">
        <f t="shared" si="27"/>
        <v>0</v>
      </c>
      <c r="U106" s="530"/>
      <c r="V106" s="346">
        <f t="shared" si="28"/>
        <v>0</v>
      </c>
      <c r="W106" s="275">
        <f t="shared" si="22"/>
        <v>0</v>
      </c>
      <c r="X106" s="275">
        <f t="shared" si="29"/>
        <v>0</v>
      </c>
    </row>
    <row r="107" spans="1:24" ht="13.9" customHeight="1" x14ac:dyDescent="0.25">
      <c r="A107" s="334" t="s">
        <v>6</v>
      </c>
      <c r="B107" s="335" t="s">
        <v>100</v>
      </c>
      <c r="C107" s="336">
        <v>4</v>
      </c>
      <c r="D107" s="337">
        <v>3</v>
      </c>
      <c r="E107" s="498"/>
      <c r="F107" s="480"/>
      <c r="G107" s="75">
        <f t="shared" si="14"/>
        <v>0</v>
      </c>
      <c r="H107" s="338">
        <v>70</v>
      </c>
      <c r="I107" s="338">
        <f t="shared" si="15"/>
        <v>0</v>
      </c>
      <c r="J107" s="480"/>
      <c r="K107" s="339">
        <v>2</v>
      </c>
      <c r="L107" s="339">
        <f t="shared" si="16"/>
        <v>0</v>
      </c>
      <c r="M107" s="340">
        <f t="shared" si="17"/>
        <v>0</v>
      </c>
      <c r="N107" s="341">
        <f t="shared" si="25"/>
        <v>68</v>
      </c>
      <c r="O107" s="480"/>
      <c r="P107" s="342">
        <f t="shared" si="24"/>
        <v>0</v>
      </c>
      <c r="Q107" s="343">
        <f t="shared" si="19"/>
        <v>0</v>
      </c>
      <c r="R107" s="344">
        <f t="shared" si="26"/>
        <v>0</v>
      </c>
      <c r="S107" s="512"/>
      <c r="T107" s="345">
        <f t="shared" si="27"/>
        <v>0</v>
      </c>
      <c r="U107" s="530"/>
      <c r="V107" s="346">
        <f t="shared" si="28"/>
        <v>0</v>
      </c>
      <c r="W107" s="275">
        <f t="shared" si="22"/>
        <v>0</v>
      </c>
      <c r="X107" s="275">
        <f t="shared" si="29"/>
        <v>0</v>
      </c>
    </row>
    <row r="108" spans="1:24" ht="13.9" customHeight="1" x14ac:dyDescent="0.25">
      <c r="A108" s="334" t="s">
        <v>6</v>
      </c>
      <c r="B108" s="335" t="s">
        <v>101</v>
      </c>
      <c r="C108" s="336">
        <v>4</v>
      </c>
      <c r="D108" s="337">
        <v>3</v>
      </c>
      <c r="E108" s="498"/>
      <c r="F108" s="480"/>
      <c r="G108" s="75">
        <f t="shared" si="14"/>
        <v>0</v>
      </c>
      <c r="H108" s="338">
        <v>33</v>
      </c>
      <c r="I108" s="338">
        <f t="shared" si="15"/>
        <v>0</v>
      </c>
      <c r="J108" s="480"/>
      <c r="K108" s="339">
        <v>1</v>
      </c>
      <c r="L108" s="339">
        <f t="shared" si="16"/>
        <v>0</v>
      </c>
      <c r="M108" s="340">
        <f t="shared" si="17"/>
        <v>0</v>
      </c>
      <c r="N108" s="341">
        <f t="shared" si="25"/>
        <v>32</v>
      </c>
      <c r="O108" s="480"/>
      <c r="P108" s="342">
        <f t="shared" si="24"/>
        <v>0</v>
      </c>
      <c r="Q108" s="343">
        <f t="shared" si="19"/>
        <v>0</v>
      </c>
      <c r="R108" s="344">
        <f t="shared" si="26"/>
        <v>0</v>
      </c>
      <c r="S108" s="512"/>
      <c r="T108" s="345">
        <f t="shared" si="27"/>
        <v>0</v>
      </c>
      <c r="U108" s="530"/>
      <c r="V108" s="346">
        <f t="shared" si="28"/>
        <v>0</v>
      </c>
      <c r="W108" s="275">
        <f t="shared" si="22"/>
        <v>0</v>
      </c>
      <c r="X108" s="275">
        <f t="shared" si="29"/>
        <v>0</v>
      </c>
    </row>
    <row r="109" spans="1:24" ht="13.9" customHeight="1" x14ac:dyDescent="0.25">
      <c r="A109" s="334" t="s">
        <v>6</v>
      </c>
      <c r="B109" s="359" t="s">
        <v>96</v>
      </c>
      <c r="C109" s="360">
        <v>4</v>
      </c>
      <c r="D109" s="361">
        <v>7</v>
      </c>
      <c r="E109" s="498"/>
      <c r="F109" s="480"/>
      <c r="G109" s="75">
        <f t="shared" si="14"/>
        <v>0</v>
      </c>
      <c r="H109" s="338">
        <v>124</v>
      </c>
      <c r="I109" s="338">
        <f t="shared" si="15"/>
        <v>0</v>
      </c>
      <c r="J109" s="480"/>
      <c r="K109" s="339">
        <v>4</v>
      </c>
      <c r="L109" s="339">
        <f t="shared" si="16"/>
        <v>0</v>
      </c>
      <c r="M109" s="340">
        <f t="shared" si="17"/>
        <v>0</v>
      </c>
      <c r="N109" s="362">
        <f t="shared" si="25"/>
        <v>120</v>
      </c>
      <c r="O109" s="491"/>
      <c r="P109" s="355">
        <f t="shared" si="24"/>
        <v>0</v>
      </c>
      <c r="Q109" s="355">
        <f t="shared" si="19"/>
        <v>0</v>
      </c>
      <c r="R109" s="363">
        <f t="shared" si="26"/>
        <v>0</v>
      </c>
      <c r="S109" s="514"/>
      <c r="T109" s="355">
        <f t="shared" si="27"/>
        <v>0</v>
      </c>
      <c r="U109" s="532"/>
      <c r="V109" s="364">
        <f t="shared" si="28"/>
        <v>0</v>
      </c>
      <c r="W109" s="296">
        <f t="shared" si="22"/>
        <v>0</v>
      </c>
      <c r="X109" s="296">
        <f t="shared" si="29"/>
        <v>0</v>
      </c>
    </row>
    <row r="110" spans="1:24" ht="13.9" customHeight="1" x14ac:dyDescent="0.25">
      <c r="A110" s="334" t="s">
        <v>6</v>
      </c>
      <c r="B110" s="359" t="s">
        <v>97</v>
      </c>
      <c r="C110" s="360">
        <v>4</v>
      </c>
      <c r="D110" s="361">
        <v>3</v>
      </c>
      <c r="E110" s="498"/>
      <c r="F110" s="480"/>
      <c r="G110" s="75">
        <f t="shared" si="14"/>
        <v>0</v>
      </c>
      <c r="H110" s="338">
        <v>52</v>
      </c>
      <c r="I110" s="338">
        <f t="shared" si="15"/>
        <v>0</v>
      </c>
      <c r="J110" s="480"/>
      <c r="K110" s="339">
        <v>2</v>
      </c>
      <c r="L110" s="339">
        <f t="shared" si="16"/>
        <v>0</v>
      </c>
      <c r="M110" s="340">
        <f t="shared" si="17"/>
        <v>0</v>
      </c>
      <c r="N110" s="362">
        <f t="shared" si="25"/>
        <v>50</v>
      </c>
      <c r="O110" s="491"/>
      <c r="P110" s="355">
        <f t="shared" si="24"/>
        <v>0</v>
      </c>
      <c r="Q110" s="355">
        <f t="shared" si="19"/>
        <v>0</v>
      </c>
      <c r="R110" s="363">
        <f t="shared" si="26"/>
        <v>0</v>
      </c>
      <c r="S110" s="514"/>
      <c r="T110" s="355">
        <f t="shared" si="27"/>
        <v>0</v>
      </c>
      <c r="U110" s="532"/>
      <c r="V110" s="364">
        <f t="shared" si="28"/>
        <v>0</v>
      </c>
      <c r="W110" s="296">
        <f t="shared" si="22"/>
        <v>0</v>
      </c>
      <c r="X110" s="296">
        <f t="shared" si="29"/>
        <v>0</v>
      </c>
    </row>
    <row r="111" spans="1:24" ht="13.9" customHeight="1" x14ac:dyDescent="0.25">
      <c r="A111" s="334" t="s">
        <v>6</v>
      </c>
      <c r="B111" s="359" t="s">
        <v>102</v>
      </c>
      <c r="C111" s="360">
        <v>4</v>
      </c>
      <c r="D111" s="361">
        <v>3</v>
      </c>
      <c r="E111" s="498"/>
      <c r="F111" s="480"/>
      <c r="G111" s="75">
        <f t="shared" si="14"/>
        <v>0</v>
      </c>
      <c r="H111" s="338">
        <v>129</v>
      </c>
      <c r="I111" s="338">
        <f t="shared" si="15"/>
        <v>0</v>
      </c>
      <c r="J111" s="480"/>
      <c r="K111" s="339">
        <v>4</v>
      </c>
      <c r="L111" s="339">
        <f t="shared" si="16"/>
        <v>0</v>
      </c>
      <c r="M111" s="340">
        <f t="shared" si="17"/>
        <v>0</v>
      </c>
      <c r="N111" s="362">
        <f t="shared" si="25"/>
        <v>125</v>
      </c>
      <c r="O111" s="491"/>
      <c r="P111" s="355">
        <f t="shared" si="24"/>
        <v>0</v>
      </c>
      <c r="Q111" s="355">
        <f t="shared" si="19"/>
        <v>0</v>
      </c>
      <c r="R111" s="363">
        <f t="shared" si="26"/>
        <v>0</v>
      </c>
      <c r="S111" s="514"/>
      <c r="T111" s="355">
        <f t="shared" si="27"/>
        <v>0</v>
      </c>
      <c r="U111" s="532"/>
      <c r="V111" s="364">
        <f t="shared" si="28"/>
        <v>0</v>
      </c>
      <c r="W111" s="296">
        <f t="shared" si="22"/>
        <v>0</v>
      </c>
      <c r="X111" s="296">
        <f t="shared" si="29"/>
        <v>0</v>
      </c>
    </row>
    <row r="112" spans="1:24" ht="13.9" customHeight="1" x14ac:dyDescent="0.25">
      <c r="A112" s="334" t="s">
        <v>6</v>
      </c>
      <c r="B112" s="335" t="s">
        <v>251</v>
      </c>
      <c r="C112" s="336">
        <v>4</v>
      </c>
      <c r="D112" s="337">
        <v>3</v>
      </c>
      <c r="E112" s="498"/>
      <c r="F112" s="480"/>
      <c r="G112" s="75">
        <f t="shared" si="14"/>
        <v>0</v>
      </c>
      <c r="H112" s="338">
        <v>99</v>
      </c>
      <c r="I112" s="338">
        <f t="shared" si="15"/>
        <v>0</v>
      </c>
      <c r="J112" s="480"/>
      <c r="K112" s="339">
        <v>3</v>
      </c>
      <c r="L112" s="339">
        <f t="shared" si="16"/>
        <v>0</v>
      </c>
      <c r="M112" s="340">
        <f t="shared" si="17"/>
        <v>0</v>
      </c>
      <c r="N112" s="341">
        <f t="shared" si="25"/>
        <v>96</v>
      </c>
      <c r="O112" s="480"/>
      <c r="P112" s="342">
        <f t="shared" si="24"/>
        <v>0</v>
      </c>
      <c r="Q112" s="343">
        <f t="shared" si="19"/>
        <v>0</v>
      </c>
      <c r="R112" s="344">
        <f t="shared" si="26"/>
        <v>0</v>
      </c>
      <c r="S112" s="512"/>
      <c r="T112" s="345">
        <f t="shared" si="27"/>
        <v>0</v>
      </c>
      <c r="U112" s="530"/>
      <c r="V112" s="346">
        <f t="shared" si="28"/>
        <v>0</v>
      </c>
      <c r="W112" s="275">
        <f t="shared" si="22"/>
        <v>0</v>
      </c>
      <c r="X112" s="275">
        <f t="shared" si="29"/>
        <v>0</v>
      </c>
    </row>
    <row r="113" spans="1:24" ht="14.45" customHeight="1" thickBot="1" x14ac:dyDescent="0.3">
      <c r="A113" s="347" t="s">
        <v>6</v>
      </c>
      <c r="B113" s="365" t="s">
        <v>252</v>
      </c>
      <c r="C113" s="366">
        <v>4</v>
      </c>
      <c r="D113" s="367">
        <v>3</v>
      </c>
      <c r="E113" s="499"/>
      <c r="F113" s="481"/>
      <c r="G113" s="85">
        <f t="shared" si="14"/>
        <v>0</v>
      </c>
      <c r="H113" s="351">
        <v>33</v>
      </c>
      <c r="I113" s="351">
        <f t="shared" si="15"/>
        <v>0</v>
      </c>
      <c r="J113" s="481"/>
      <c r="K113" s="352">
        <v>1</v>
      </c>
      <c r="L113" s="352">
        <f t="shared" si="16"/>
        <v>0</v>
      </c>
      <c r="M113" s="353">
        <f t="shared" si="17"/>
        <v>0</v>
      </c>
      <c r="N113" s="368">
        <f t="shared" si="25"/>
        <v>32</v>
      </c>
      <c r="O113" s="481"/>
      <c r="P113" s="369">
        <f t="shared" si="24"/>
        <v>0</v>
      </c>
      <c r="Q113" s="370">
        <f t="shared" si="19"/>
        <v>0</v>
      </c>
      <c r="R113" s="371">
        <f t="shared" si="26"/>
        <v>0</v>
      </c>
      <c r="S113" s="515"/>
      <c r="T113" s="372">
        <f t="shared" si="27"/>
        <v>0</v>
      </c>
      <c r="U113" s="533"/>
      <c r="V113" s="373">
        <f t="shared" si="28"/>
        <v>0</v>
      </c>
      <c r="W113" s="306">
        <f t="shared" si="22"/>
        <v>0</v>
      </c>
      <c r="X113" s="306">
        <f t="shared" si="29"/>
        <v>0</v>
      </c>
    </row>
    <row r="114" spans="1:24" ht="13.9" customHeight="1" x14ac:dyDescent="0.25">
      <c r="A114" s="321" t="s">
        <v>6</v>
      </c>
      <c r="B114" s="322" t="s">
        <v>90</v>
      </c>
      <c r="C114" s="323">
        <v>5</v>
      </c>
      <c r="D114" s="324">
        <v>9</v>
      </c>
      <c r="E114" s="497"/>
      <c r="F114" s="479"/>
      <c r="G114" s="84">
        <f t="shared" si="14"/>
        <v>0</v>
      </c>
      <c r="H114" s="325">
        <v>87</v>
      </c>
      <c r="I114" s="325">
        <f t="shared" si="15"/>
        <v>0</v>
      </c>
      <c r="J114" s="479"/>
      <c r="K114" s="326">
        <v>3</v>
      </c>
      <c r="L114" s="326">
        <f t="shared" si="16"/>
        <v>0</v>
      </c>
      <c r="M114" s="327">
        <f t="shared" si="17"/>
        <v>0</v>
      </c>
      <c r="N114" s="328">
        <f t="shared" si="25"/>
        <v>84</v>
      </c>
      <c r="O114" s="479"/>
      <c r="P114" s="329">
        <f t="shared" si="24"/>
        <v>0</v>
      </c>
      <c r="Q114" s="330">
        <f t="shared" si="19"/>
        <v>0</v>
      </c>
      <c r="R114" s="331">
        <f t="shared" si="26"/>
        <v>0</v>
      </c>
      <c r="S114" s="511"/>
      <c r="T114" s="332">
        <f t="shared" si="27"/>
        <v>0</v>
      </c>
      <c r="U114" s="529"/>
      <c r="V114" s="333">
        <f t="shared" si="28"/>
        <v>0</v>
      </c>
      <c r="W114" s="261">
        <f t="shared" si="22"/>
        <v>0</v>
      </c>
      <c r="X114" s="261">
        <f t="shared" si="29"/>
        <v>0</v>
      </c>
    </row>
    <row r="115" spans="1:24" ht="13.9" customHeight="1" x14ac:dyDescent="0.25">
      <c r="A115" s="334" t="s">
        <v>6</v>
      </c>
      <c r="B115" s="335" t="s">
        <v>91</v>
      </c>
      <c r="C115" s="336">
        <v>5</v>
      </c>
      <c r="D115" s="337">
        <v>9</v>
      </c>
      <c r="E115" s="498"/>
      <c r="F115" s="480"/>
      <c r="G115" s="75">
        <f t="shared" si="14"/>
        <v>0</v>
      </c>
      <c r="H115" s="338">
        <v>48</v>
      </c>
      <c r="I115" s="338">
        <f t="shared" si="15"/>
        <v>0</v>
      </c>
      <c r="J115" s="480"/>
      <c r="K115" s="339">
        <v>2</v>
      </c>
      <c r="L115" s="339">
        <f t="shared" si="16"/>
        <v>0</v>
      </c>
      <c r="M115" s="340">
        <f t="shared" si="17"/>
        <v>0</v>
      </c>
      <c r="N115" s="341">
        <f t="shared" si="25"/>
        <v>46</v>
      </c>
      <c r="O115" s="480"/>
      <c r="P115" s="342">
        <f t="shared" si="24"/>
        <v>0</v>
      </c>
      <c r="Q115" s="343">
        <f t="shared" si="19"/>
        <v>0</v>
      </c>
      <c r="R115" s="344">
        <f t="shared" si="26"/>
        <v>0</v>
      </c>
      <c r="S115" s="512"/>
      <c r="T115" s="345">
        <f t="shared" si="27"/>
        <v>0</v>
      </c>
      <c r="U115" s="530"/>
      <c r="V115" s="346">
        <f t="shared" si="28"/>
        <v>0</v>
      </c>
      <c r="W115" s="275">
        <f t="shared" si="22"/>
        <v>0</v>
      </c>
      <c r="X115" s="275">
        <f t="shared" si="29"/>
        <v>0</v>
      </c>
    </row>
    <row r="116" spans="1:24" ht="13.9" customHeight="1" x14ac:dyDescent="0.25">
      <c r="A116" s="334" t="s">
        <v>6</v>
      </c>
      <c r="B116" s="335" t="s">
        <v>92</v>
      </c>
      <c r="C116" s="336">
        <v>5</v>
      </c>
      <c r="D116" s="337">
        <v>9</v>
      </c>
      <c r="E116" s="498"/>
      <c r="F116" s="480"/>
      <c r="G116" s="75">
        <f t="shared" si="14"/>
        <v>0</v>
      </c>
      <c r="H116" s="338">
        <v>104</v>
      </c>
      <c r="I116" s="338">
        <f t="shared" si="15"/>
        <v>0</v>
      </c>
      <c r="J116" s="480"/>
      <c r="K116" s="339">
        <v>3</v>
      </c>
      <c r="L116" s="339">
        <f t="shared" si="16"/>
        <v>0</v>
      </c>
      <c r="M116" s="340">
        <f t="shared" si="17"/>
        <v>0</v>
      </c>
      <c r="N116" s="341">
        <f t="shared" si="25"/>
        <v>101</v>
      </c>
      <c r="O116" s="480"/>
      <c r="P116" s="342">
        <f t="shared" si="24"/>
        <v>0</v>
      </c>
      <c r="Q116" s="343">
        <f t="shared" si="19"/>
        <v>0</v>
      </c>
      <c r="R116" s="344">
        <f t="shared" si="26"/>
        <v>0</v>
      </c>
      <c r="S116" s="512"/>
      <c r="T116" s="345">
        <f t="shared" si="27"/>
        <v>0</v>
      </c>
      <c r="U116" s="530"/>
      <c r="V116" s="346">
        <f t="shared" si="28"/>
        <v>0</v>
      </c>
      <c r="W116" s="275">
        <f t="shared" si="22"/>
        <v>0</v>
      </c>
      <c r="X116" s="275">
        <f t="shared" si="29"/>
        <v>0</v>
      </c>
    </row>
    <row r="117" spans="1:24" ht="13.9" customHeight="1" x14ac:dyDescent="0.25">
      <c r="A117" s="334" t="s">
        <v>6</v>
      </c>
      <c r="B117" s="335" t="s">
        <v>93</v>
      </c>
      <c r="C117" s="336">
        <v>5</v>
      </c>
      <c r="D117" s="337">
        <v>9</v>
      </c>
      <c r="E117" s="498"/>
      <c r="F117" s="480"/>
      <c r="G117" s="75">
        <f t="shared" si="14"/>
        <v>0</v>
      </c>
      <c r="H117" s="338">
        <v>164</v>
      </c>
      <c r="I117" s="338">
        <f t="shared" si="15"/>
        <v>0</v>
      </c>
      <c r="J117" s="480"/>
      <c r="K117" s="339">
        <v>5</v>
      </c>
      <c r="L117" s="339">
        <f t="shared" si="16"/>
        <v>0</v>
      </c>
      <c r="M117" s="340">
        <f t="shared" si="17"/>
        <v>0</v>
      </c>
      <c r="N117" s="341">
        <f t="shared" si="25"/>
        <v>159</v>
      </c>
      <c r="O117" s="480"/>
      <c r="P117" s="342">
        <f t="shared" si="24"/>
        <v>0</v>
      </c>
      <c r="Q117" s="343">
        <f t="shared" si="19"/>
        <v>0</v>
      </c>
      <c r="R117" s="344">
        <f t="shared" si="26"/>
        <v>0</v>
      </c>
      <c r="S117" s="512"/>
      <c r="T117" s="345">
        <f t="shared" si="27"/>
        <v>0</v>
      </c>
      <c r="U117" s="530"/>
      <c r="V117" s="346">
        <f t="shared" si="28"/>
        <v>0</v>
      </c>
      <c r="W117" s="275">
        <f t="shared" si="22"/>
        <v>0</v>
      </c>
      <c r="X117" s="275">
        <f t="shared" si="29"/>
        <v>0</v>
      </c>
    </row>
    <row r="118" spans="1:24" ht="13.9" customHeight="1" x14ac:dyDescent="0.25">
      <c r="A118" s="334" t="s">
        <v>6</v>
      </c>
      <c r="B118" s="335" t="s">
        <v>98</v>
      </c>
      <c r="C118" s="336">
        <v>5</v>
      </c>
      <c r="D118" s="337">
        <v>5</v>
      </c>
      <c r="E118" s="498"/>
      <c r="F118" s="480"/>
      <c r="G118" s="75">
        <f t="shared" si="14"/>
        <v>0</v>
      </c>
      <c r="H118" s="338">
        <v>92</v>
      </c>
      <c r="I118" s="338">
        <f t="shared" si="15"/>
        <v>0</v>
      </c>
      <c r="J118" s="480"/>
      <c r="K118" s="339">
        <v>3</v>
      </c>
      <c r="L118" s="339">
        <f t="shared" si="16"/>
        <v>0</v>
      </c>
      <c r="M118" s="340">
        <f t="shared" si="17"/>
        <v>0</v>
      </c>
      <c r="N118" s="341">
        <f t="shared" si="25"/>
        <v>89</v>
      </c>
      <c r="O118" s="480"/>
      <c r="P118" s="342">
        <f t="shared" si="24"/>
        <v>0</v>
      </c>
      <c r="Q118" s="343">
        <f t="shared" si="19"/>
        <v>0</v>
      </c>
      <c r="R118" s="344">
        <f t="shared" si="26"/>
        <v>0</v>
      </c>
      <c r="S118" s="512"/>
      <c r="T118" s="345">
        <f t="shared" si="27"/>
        <v>0</v>
      </c>
      <c r="U118" s="530"/>
      <c r="V118" s="346">
        <f t="shared" si="28"/>
        <v>0</v>
      </c>
      <c r="W118" s="275">
        <f t="shared" si="22"/>
        <v>0</v>
      </c>
      <c r="X118" s="275">
        <f t="shared" si="29"/>
        <v>0</v>
      </c>
    </row>
    <row r="119" spans="1:24" ht="13.9" customHeight="1" x14ac:dyDescent="0.25">
      <c r="A119" s="334" t="s">
        <v>6</v>
      </c>
      <c r="B119" s="335" t="s">
        <v>99</v>
      </c>
      <c r="C119" s="336">
        <v>5</v>
      </c>
      <c r="D119" s="337">
        <v>5</v>
      </c>
      <c r="E119" s="498"/>
      <c r="F119" s="480"/>
      <c r="G119" s="75">
        <f t="shared" si="14"/>
        <v>0</v>
      </c>
      <c r="H119" s="338">
        <v>20</v>
      </c>
      <c r="I119" s="338">
        <f t="shared" si="15"/>
        <v>0</v>
      </c>
      <c r="J119" s="480"/>
      <c r="K119" s="339">
        <v>1</v>
      </c>
      <c r="L119" s="339">
        <f t="shared" si="16"/>
        <v>0</v>
      </c>
      <c r="M119" s="340">
        <f t="shared" si="17"/>
        <v>0</v>
      </c>
      <c r="N119" s="341">
        <f t="shared" si="25"/>
        <v>19</v>
      </c>
      <c r="O119" s="480"/>
      <c r="P119" s="342">
        <f t="shared" si="24"/>
        <v>0</v>
      </c>
      <c r="Q119" s="343">
        <f t="shared" si="19"/>
        <v>0</v>
      </c>
      <c r="R119" s="344">
        <f t="shared" si="26"/>
        <v>0</v>
      </c>
      <c r="S119" s="512"/>
      <c r="T119" s="345">
        <f t="shared" si="27"/>
        <v>0</v>
      </c>
      <c r="U119" s="530"/>
      <c r="V119" s="346">
        <f t="shared" si="28"/>
        <v>0</v>
      </c>
      <c r="W119" s="275">
        <f t="shared" si="22"/>
        <v>0</v>
      </c>
      <c r="X119" s="275">
        <f t="shared" si="29"/>
        <v>0</v>
      </c>
    </row>
    <row r="120" spans="1:24" ht="13.9" customHeight="1" x14ac:dyDescent="0.25">
      <c r="A120" s="334" t="s">
        <v>6</v>
      </c>
      <c r="B120" s="335" t="s">
        <v>100</v>
      </c>
      <c r="C120" s="336">
        <v>5</v>
      </c>
      <c r="D120" s="337">
        <v>5</v>
      </c>
      <c r="E120" s="498"/>
      <c r="F120" s="480"/>
      <c r="G120" s="75">
        <f t="shared" si="14"/>
        <v>0</v>
      </c>
      <c r="H120" s="338">
        <v>87</v>
      </c>
      <c r="I120" s="338">
        <f t="shared" si="15"/>
        <v>0</v>
      </c>
      <c r="J120" s="480"/>
      <c r="K120" s="339">
        <v>3</v>
      </c>
      <c r="L120" s="339">
        <f t="shared" si="16"/>
        <v>0</v>
      </c>
      <c r="M120" s="340">
        <f t="shared" si="17"/>
        <v>0</v>
      </c>
      <c r="N120" s="341">
        <f t="shared" si="25"/>
        <v>84</v>
      </c>
      <c r="O120" s="480"/>
      <c r="P120" s="342">
        <f t="shared" si="24"/>
        <v>0</v>
      </c>
      <c r="Q120" s="343">
        <f t="shared" si="19"/>
        <v>0</v>
      </c>
      <c r="R120" s="344">
        <f t="shared" si="26"/>
        <v>0</v>
      </c>
      <c r="S120" s="512"/>
      <c r="T120" s="345">
        <f t="shared" si="27"/>
        <v>0</v>
      </c>
      <c r="U120" s="530"/>
      <c r="V120" s="346">
        <f t="shared" si="28"/>
        <v>0</v>
      </c>
      <c r="W120" s="275">
        <f t="shared" si="22"/>
        <v>0</v>
      </c>
      <c r="X120" s="275">
        <f t="shared" si="29"/>
        <v>0</v>
      </c>
    </row>
    <row r="121" spans="1:24" ht="13.9" customHeight="1" x14ac:dyDescent="0.25">
      <c r="A121" s="334" t="s">
        <v>6</v>
      </c>
      <c r="B121" s="335" t="s">
        <v>101</v>
      </c>
      <c r="C121" s="336">
        <v>5</v>
      </c>
      <c r="D121" s="337">
        <v>5</v>
      </c>
      <c r="E121" s="498"/>
      <c r="F121" s="480"/>
      <c r="G121" s="75">
        <f t="shared" si="14"/>
        <v>0</v>
      </c>
      <c r="H121" s="338">
        <v>39</v>
      </c>
      <c r="I121" s="338">
        <f t="shared" si="15"/>
        <v>0</v>
      </c>
      <c r="J121" s="480"/>
      <c r="K121" s="339">
        <v>1</v>
      </c>
      <c r="L121" s="339">
        <f t="shared" si="16"/>
        <v>0</v>
      </c>
      <c r="M121" s="340">
        <f t="shared" si="17"/>
        <v>0</v>
      </c>
      <c r="N121" s="341">
        <f t="shared" si="25"/>
        <v>38</v>
      </c>
      <c r="O121" s="480"/>
      <c r="P121" s="342">
        <f t="shared" si="24"/>
        <v>0</v>
      </c>
      <c r="Q121" s="343">
        <f t="shared" si="19"/>
        <v>0</v>
      </c>
      <c r="R121" s="344">
        <f t="shared" si="26"/>
        <v>0</v>
      </c>
      <c r="S121" s="512"/>
      <c r="T121" s="345">
        <f t="shared" si="27"/>
        <v>0</v>
      </c>
      <c r="U121" s="530"/>
      <c r="V121" s="346">
        <f t="shared" si="28"/>
        <v>0</v>
      </c>
      <c r="W121" s="275">
        <f t="shared" si="22"/>
        <v>0</v>
      </c>
      <c r="X121" s="275">
        <f t="shared" si="29"/>
        <v>0</v>
      </c>
    </row>
    <row r="122" spans="1:24" ht="13.9" customHeight="1" x14ac:dyDescent="0.25">
      <c r="A122" s="334" t="s">
        <v>6</v>
      </c>
      <c r="B122" s="359" t="s">
        <v>96</v>
      </c>
      <c r="C122" s="360">
        <v>5</v>
      </c>
      <c r="D122" s="361">
        <v>9</v>
      </c>
      <c r="E122" s="498"/>
      <c r="F122" s="480"/>
      <c r="G122" s="75">
        <f t="shared" si="14"/>
        <v>0</v>
      </c>
      <c r="H122" s="338">
        <v>126</v>
      </c>
      <c r="I122" s="338">
        <f t="shared" si="15"/>
        <v>0</v>
      </c>
      <c r="J122" s="480"/>
      <c r="K122" s="339">
        <v>4</v>
      </c>
      <c r="L122" s="339">
        <f t="shared" si="16"/>
        <v>0</v>
      </c>
      <c r="M122" s="340">
        <f t="shared" si="17"/>
        <v>0</v>
      </c>
      <c r="N122" s="362">
        <f t="shared" si="25"/>
        <v>122</v>
      </c>
      <c r="O122" s="491"/>
      <c r="P122" s="355">
        <f t="shared" si="24"/>
        <v>0</v>
      </c>
      <c r="Q122" s="355">
        <f t="shared" si="19"/>
        <v>0</v>
      </c>
      <c r="R122" s="363">
        <f t="shared" si="26"/>
        <v>0</v>
      </c>
      <c r="S122" s="514"/>
      <c r="T122" s="355">
        <f t="shared" si="27"/>
        <v>0</v>
      </c>
      <c r="U122" s="532"/>
      <c r="V122" s="364">
        <f t="shared" si="28"/>
        <v>0</v>
      </c>
      <c r="W122" s="296">
        <f t="shared" si="22"/>
        <v>0</v>
      </c>
      <c r="X122" s="296">
        <f t="shared" si="29"/>
        <v>0</v>
      </c>
    </row>
    <row r="123" spans="1:24" ht="13.9" customHeight="1" x14ac:dyDescent="0.25">
      <c r="A123" s="334" t="s">
        <v>6</v>
      </c>
      <c r="B123" s="359" t="s">
        <v>97</v>
      </c>
      <c r="C123" s="360">
        <v>5</v>
      </c>
      <c r="D123" s="361">
        <v>5</v>
      </c>
      <c r="E123" s="498"/>
      <c r="F123" s="480"/>
      <c r="G123" s="75">
        <f t="shared" si="14"/>
        <v>0</v>
      </c>
      <c r="H123" s="338">
        <v>63</v>
      </c>
      <c r="I123" s="338">
        <f t="shared" si="15"/>
        <v>0</v>
      </c>
      <c r="J123" s="480"/>
      <c r="K123" s="339">
        <v>2</v>
      </c>
      <c r="L123" s="339">
        <f t="shared" si="16"/>
        <v>0</v>
      </c>
      <c r="M123" s="340">
        <f t="shared" si="17"/>
        <v>0</v>
      </c>
      <c r="N123" s="362">
        <f t="shared" si="25"/>
        <v>61</v>
      </c>
      <c r="O123" s="491"/>
      <c r="P123" s="355">
        <f t="shared" si="24"/>
        <v>0</v>
      </c>
      <c r="Q123" s="355">
        <f t="shared" si="19"/>
        <v>0</v>
      </c>
      <c r="R123" s="363">
        <f t="shared" si="26"/>
        <v>0</v>
      </c>
      <c r="S123" s="514"/>
      <c r="T123" s="355">
        <f t="shared" si="27"/>
        <v>0</v>
      </c>
      <c r="U123" s="532"/>
      <c r="V123" s="364">
        <f t="shared" si="28"/>
        <v>0</v>
      </c>
      <c r="W123" s="296">
        <f t="shared" si="22"/>
        <v>0</v>
      </c>
      <c r="X123" s="296">
        <f t="shared" si="29"/>
        <v>0</v>
      </c>
    </row>
    <row r="124" spans="1:24" ht="13.9" customHeight="1" x14ac:dyDescent="0.25">
      <c r="A124" s="334" t="s">
        <v>6</v>
      </c>
      <c r="B124" s="359" t="s">
        <v>102</v>
      </c>
      <c r="C124" s="360">
        <v>5</v>
      </c>
      <c r="D124" s="361">
        <v>5</v>
      </c>
      <c r="E124" s="498"/>
      <c r="F124" s="480"/>
      <c r="G124" s="75">
        <f t="shared" si="14"/>
        <v>0</v>
      </c>
      <c r="H124" s="338">
        <v>120</v>
      </c>
      <c r="I124" s="338">
        <f t="shared" si="15"/>
        <v>0</v>
      </c>
      <c r="J124" s="480"/>
      <c r="K124" s="339">
        <v>4</v>
      </c>
      <c r="L124" s="339">
        <f t="shared" si="16"/>
        <v>0</v>
      </c>
      <c r="M124" s="340">
        <f t="shared" si="17"/>
        <v>0</v>
      </c>
      <c r="N124" s="362">
        <f t="shared" si="25"/>
        <v>116</v>
      </c>
      <c r="O124" s="491"/>
      <c r="P124" s="355">
        <f t="shared" si="24"/>
        <v>0</v>
      </c>
      <c r="Q124" s="355">
        <f t="shared" si="19"/>
        <v>0</v>
      </c>
      <c r="R124" s="363">
        <f t="shared" si="26"/>
        <v>0</v>
      </c>
      <c r="S124" s="514"/>
      <c r="T124" s="355">
        <f t="shared" si="27"/>
        <v>0</v>
      </c>
      <c r="U124" s="532"/>
      <c r="V124" s="364">
        <f t="shared" si="28"/>
        <v>0</v>
      </c>
      <c r="W124" s="296">
        <f t="shared" si="22"/>
        <v>0</v>
      </c>
      <c r="X124" s="296">
        <f t="shared" si="29"/>
        <v>0</v>
      </c>
    </row>
    <row r="125" spans="1:24" ht="13.9" customHeight="1" x14ac:dyDescent="0.25">
      <c r="A125" s="334" t="s">
        <v>6</v>
      </c>
      <c r="B125" s="335" t="s">
        <v>251</v>
      </c>
      <c r="C125" s="336">
        <v>5</v>
      </c>
      <c r="D125" s="337">
        <v>5</v>
      </c>
      <c r="E125" s="498"/>
      <c r="F125" s="480"/>
      <c r="G125" s="75">
        <f t="shared" si="14"/>
        <v>0</v>
      </c>
      <c r="H125" s="338">
        <v>91</v>
      </c>
      <c r="I125" s="338">
        <f t="shared" si="15"/>
        <v>0</v>
      </c>
      <c r="J125" s="480"/>
      <c r="K125" s="339">
        <v>3</v>
      </c>
      <c r="L125" s="339">
        <f t="shared" si="16"/>
        <v>0</v>
      </c>
      <c r="M125" s="340">
        <f t="shared" si="17"/>
        <v>0</v>
      </c>
      <c r="N125" s="341">
        <f t="shared" si="25"/>
        <v>88</v>
      </c>
      <c r="O125" s="480"/>
      <c r="P125" s="342">
        <f t="shared" si="24"/>
        <v>0</v>
      </c>
      <c r="Q125" s="343">
        <f t="shared" si="19"/>
        <v>0</v>
      </c>
      <c r="R125" s="344">
        <f t="shared" si="26"/>
        <v>0</v>
      </c>
      <c r="S125" s="512"/>
      <c r="T125" s="345">
        <f t="shared" si="27"/>
        <v>0</v>
      </c>
      <c r="U125" s="530"/>
      <c r="V125" s="346">
        <f t="shared" si="28"/>
        <v>0</v>
      </c>
      <c r="W125" s="275">
        <f t="shared" si="22"/>
        <v>0</v>
      </c>
      <c r="X125" s="275">
        <f t="shared" si="29"/>
        <v>0</v>
      </c>
    </row>
    <row r="126" spans="1:24" ht="14.45" customHeight="1" thickBot="1" x14ac:dyDescent="0.3">
      <c r="A126" s="347" t="s">
        <v>6</v>
      </c>
      <c r="B126" s="365" t="s">
        <v>252</v>
      </c>
      <c r="C126" s="366">
        <v>5</v>
      </c>
      <c r="D126" s="367">
        <v>5</v>
      </c>
      <c r="E126" s="499"/>
      <c r="F126" s="481"/>
      <c r="G126" s="85">
        <f t="shared" si="14"/>
        <v>0</v>
      </c>
      <c r="H126" s="351">
        <v>30</v>
      </c>
      <c r="I126" s="351">
        <f t="shared" si="15"/>
        <v>0</v>
      </c>
      <c r="J126" s="481"/>
      <c r="K126" s="352">
        <v>1</v>
      </c>
      <c r="L126" s="352">
        <f t="shared" si="16"/>
        <v>0</v>
      </c>
      <c r="M126" s="353">
        <f t="shared" si="17"/>
        <v>0</v>
      </c>
      <c r="N126" s="368">
        <f t="shared" si="25"/>
        <v>29</v>
      </c>
      <c r="O126" s="481"/>
      <c r="P126" s="369">
        <f t="shared" si="24"/>
        <v>0</v>
      </c>
      <c r="Q126" s="370">
        <f t="shared" si="19"/>
        <v>0</v>
      </c>
      <c r="R126" s="371">
        <f t="shared" si="26"/>
        <v>0</v>
      </c>
      <c r="S126" s="515"/>
      <c r="T126" s="372">
        <f t="shared" si="27"/>
        <v>0</v>
      </c>
      <c r="U126" s="533"/>
      <c r="V126" s="373">
        <f t="shared" si="28"/>
        <v>0</v>
      </c>
      <c r="W126" s="306">
        <f t="shared" si="22"/>
        <v>0</v>
      </c>
      <c r="X126" s="306">
        <f t="shared" si="29"/>
        <v>0</v>
      </c>
    </row>
    <row r="127" spans="1:24" ht="13.9" customHeight="1" x14ac:dyDescent="0.25">
      <c r="A127" s="321" t="s">
        <v>6</v>
      </c>
      <c r="B127" s="322" t="s">
        <v>90</v>
      </c>
      <c r="C127" s="323">
        <v>6</v>
      </c>
      <c r="D127" s="324">
        <v>11</v>
      </c>
      <c r="E127" s="497"/>
      <c r="F127" s="479"/>
      <c r="G127" s="84">
        <f t="shared" si="14"/>
        <v>0</v>
      </c>
      <c r="H127" s="325">
        <v>67</v>
      </c>
      <c r="I127" s="325">
        <f t="shared" si="15"/>
        <v>0</v>
      </c>
      <c r="J127" s="479"/>
      <c r="K127" s="326">
        <v>0</v>
      </c>
      <c r="L127" s="326">
        <f t="shared" si="16"/>
        <v>0</v>
      </c>
      <c r="M127" s="327">
        <f t="shared" si="17"/>
        <v>0</v>
      </c>
      <c r="N127" s="328">
        <f t="shared" si="25"/>
        <v>67</v>
      </c>
      <c r="O127" s="479"/>
      <c r="P127" s="329">
        <f t="shared" si="24"/>
        <v>0</v>
      </c>
      <c r="Q127" s="330">
        <f t="shared" si="19"/>
        <v>0</v>
      </c>
      <c r="R127" s="331">
        <f t="shared" si="26"/>
        <v>0</v>
      </c>
      <c r="S127" s="511"/>
      <c r="T127" s="332">
        <f t="shared" si="27"/>
        <v>0</v>
      </c>
      <c r="U127" s="529"/>
      <c r="V127" s="333">
        <f t="shared" si="28"/>
        <v>0</v>
      </c>
      <c r="W127" s="261">
        <f t="shared" si="22"/>
        <v>0</v>
      </c>
      <c r="X127" s="261">
        <f t="shared" si="29"/>
        <v>0</v>
      </c>
    </row>
    <row r="128" spans="1:24" ht="13.9" customHeight="1" x14ac:dyDescent="0.25">
      <c r="A128" s="334" t="s">
        <v>6</v>
      </c>
      <c r="B128" s="335" t="s">
        <v>91</v>
      </c>
      <c r="C128" s="336">
        <v>6</v>
      </c>
      <c r="D128" s="337">
        <v>11</v>
      </c>
      <c r="E128" s="498"/>
      <c r="F128" s="480"/>
      <c r="G128" s="75">
        <f t="shared" si="14"/>
        <v>0</v>
      </c>
      <c r="H128" s="338">
        <v>46</v>
      </c>
      <c r="I128" s="338">
        <f t="shared" si="15"/>
        <v>0</v>
      </c>
      <c r="J128" s="480"/>
      <c r="K128" s="339">
        <v>0</v>
      </c>
      <c r="L128" s="339">
        <f t="shared" si="16"/>
        <v>0</v>
      </c>
      <c r="M128" s="340">
        <f t="shared" si="17"/>
        <v>0</v>
      </c>
      <c r="N128" s="341">
        <f t="shared" si="25"/>
        <v>46</v>
      </c>
      <c r="O128" s="480"/>
      <c r="P128" s="342">
        <f t="shared" si="24"/>
        <v>0</v>
      </c>
      <c r="Q128" s="343">
        <f t="shared" si="19"/>
        <v>0</v>
      </c>
      <c r="R128" s="344">
        <f t="shared" si="26"/>
        <v>0</v>
      </c>
      <c r="S128" s="512"/>
      <c r="T128" s="345">
        <f t="shared" si="27"/>
        <v>0</v>
      </c>
      <c r="U128" s="530"/>
      <c r="V128" s="346">
        <f t="shared" si="28"/>
        <v>0</v>
      </c>
      <c r="W128" s="275">
        <f t="shared" si="22"/>
        <v>0</v>
      </c>
      <c r="X128" s="275">
        <f t="shared" si="29"/>
        <v>0</v>
      </c>
    </row>
    <row r="129" spans="1:24" ht="13.9" customHeight="1" x14ac:dyDescent="0.25">
      <c r="A129" s="334" t="s">
        <v>6</v>
      </c>
      <c r="B129" s="335" t="s">
        <v>110</v>
      </c>
      <c r="C129" s="336">
        <v>6</v>
      </c>
      <c r="D129" s="337">
        <v>11</v>
      </c>
      <c r="E129" s="498"/>
      <c r="F129" s="480"/>
      <c r="G129" s="75">
        <f t="shared" si="14"/>
        <v>0</v>
      </c>
      <c r="H129" s="338">
        <v>72</v>
      </c>
      <c r="I129" s="338">
        <f t="shared" si="15"/>
        <v>0</v>
      </c>
      <c r="J129" s="480"/>
      <c r="K129" s="339">
        <v>0</v>
      </c>
      <c r="L129" s="339">
        <f t="shared" si="16"/>
        <v>0</v>
      </c>
      <c r="M129" s="340">
        <f t="shared" si="17"/>
        <v>0</v>
      </c>
      <c r="N129" s="341">
        <f t="shared" si="25"/>
        <v>72</v>
      </c>
      <c r="O129" s="480"/>
      <c r="P129" s="342">
        <f t="shared" si="24"/>
        <v>0</v>
      </c>
      <c r="Q129" s="343">
        <f t="shared" si="19"/>
        <v>0</v>
      </c>
      <c r="R129" s="344">
        <f t="shared" si="26"/>
        <v>0</v>
      </c>
      <c r="S129" s="512"/>
      <c r="T129" s="345">
        <f t="shared" si="27"/>
        <v>0</v>
      </c>
      <c r="U129" s="530"/>
      <c r="V129" s="346">
        <f t="shared" si="28"/>
        <v>0</v>
      </c>
      <c r="W129" s="275">
        <f t="shared" si="22"/>
        <v>0</v>
      </c>
      <c r="X129" s="275">
        <f t="shared" si="29"/>
        <v>0</v>
      </c>
    </row>
    <row r="130" spans="1:24" ht="13.9" customHeight="1" x14ac:dyDescent="0.25">
      <c r="A130" s="334" t="s">
        <v>6</v>
      </c>
      <c r="B130" s="335" t="s">
        <v>111</v>
      </c>
      <c r="C130" s="336">
        <v>6</v>
      </c>
      <c r="D130" s="337">
        <v>11</v>
      </c>
      <c r="E130" s="498"/>
      <c r="F130" s="480"/>
      <c r="G130" s="75">
        <f t="shared" si="14"/>
        <v>0</v>
      </c>
      <c r="H130" s="338">
        <v>95</v>
      </c>
      <c r="I130" s="338">
        <f t="shared" si="15"/>
        <v>0</v>
      </c>
      <c r="J130" s="480"/>
      <c r="K130" s="339">
        <v>0</v>
      </c>
      <c r="L130" s="339">
        <f t="shared" si="16"/>
        <v>0</v>
      </c>
      <c r="M130" s="340">
        <f t="shared" si="17"/>
        <v>0</v>
      </c>
      <c r="N130" s="341">
        <f t="shared" si="25"/>
        <v>95</v>
      </c>
      <c r="O130" s="480"/>
      <c r="P130" s="342">
        <f t="shared" si="24"/>
        <v>0</v>
      </c>
      <c r="Q130" s="343">
        <f t="shared" si="19"/>
        <v>0</v>
      </c>
      <c r="R130" s="344">
        <f t="shared" si="26"/>
        <v>0</v>
      </c>
      <c r="S130" s="512"/>
      <c r="T130" s="345">
        <f t="shared" si="27"/>
        <v>0</v>
      </c>
      <c r="U130" s="530"/>
      <c r="V130" s="346">
        <f t="shared" si="28"/>
        <v>0</v>
      </c>
      <c r="W130" s="275">
        <f t="shared" si="22"/>
        <v>0</v>
      </c>
      <c r="X130" s="275">
        <f t="shared" si="29"/>
        <v>0</v>
      </c>
    </row>
    <row r="131" spans="1:24" ht="13.9" customHeight="1" x14ac:dyDescent="0.25">
      <c r="A131" s="334" t="s">
        <v>6</v>
      </c>
      <c r="B131" s="335" t="s">
        <v>98</v>
      </c>
      <c r="C131" s="336">
        <v>6</v>
      </c>
      <c r="D131" s="337">
        <v>7</v>
      </c>
      <c r="E131" s="498"/>
      <c r="F131" s="480"/>
      <c r="G131" s="75">
        <f t="shared" si="14"/>
        <v>0</v>
      </c>
      <c r="H131" s="338">
        <v>56</v>
      </c>
      <c r="I131" s="338">
        <f t="shared" si="15"/>
        <v>0</v>
      </c>
      <c r="J131" s="480"/>
      <c r="K131" s="339">
        <v>0</v>
      </c>
      <c r="L131" s="339">
        <f t="shared" si="16"/>
        <v>0</v>
      </c>
      <c r="M131" s="340">
        <f t="shared" si="17"/>
        <v>0</v>
      </c>
      <c r="N131" s="341">
        <f t="shared" si="25"/>
        <v>56</v>
      </c>
      <c r="O131" s="480"/>
      <c r="P131" s="342">
        <f t="shared" si="24"/>
        <v>0</v>
      </c>
      <c r="Q131" s="343">
        <f t="shared" si="19"/>
        <v>0</v>
      </c>
      <c r="R131" s="344">
        <f t="shared" si="26"/>
        <v>0</v>
      </c>
      <c r="S131" s="512"/>
      <c r="T131" s="345">
        <f t="shared" si="27"/>
        <v>0</v>
      </c>
      <c r="U131" s="530"/>
      <c r="V131" s="346">
        <f t="shared" si="28"/>
        <v>0</v>
      </c>
      <c r="W131" s="275">
        <f t="shared" si="22"/>
        <v>0</v>
      </c>
      <c r="X131" s="275">
        <f t="shared" si="29"/>
        <v>0</v>
      </c>
    </row>
    <row r="132" spans="1:24" ht="13.9" customHeight="1" x14ac:dyDescent="0.25">
      <c r="A132" s="334" t="s">
        <v>6</v>
      </c>
      <c r="B132" s="335" t="s">
        <v>99</v>
      </c>
      <c r="C132" s="336">
        <v>6</v>
      </c>
      <c r="D132" s="337">
        <v>7</v>
      </c>
      <c r="E132" s="498"/>
      <c r="F132" s="480"/>
      <c r="G132" s="75">
        <f t="shared" si="14"/>
        <v>0</v>
      </c>
      <c r="H132" s="338">
        <v>25</v>
      </c>
      <c r="I132" s="338">
        <f t="shared" si="15"/>
        <v>0</v>
      </c>
      <c r="J132" s="480"/>
      <c r="K132" s="339">
        <v>0</v>
      </c>
      <c r="L132" s="339">
        <f t="shared" si="16"/>
        <v>0</v>
      </c>
      <c r="M132" s="340">
        <f t="shared" si="17"/>
        <v>0</v>
      </c>
      <c r="N132" s="341">
        <f t="shared" si="25"/>
        <v>25</v>
      </c>
      <c r="O132" s="480"/>
      <c r="P132" s="342">
        <f t="shared" si="24"/>
        <v>0</v>
      </c>
      <c r="Q132" s="343">
        <f t="shared" si="19"/>
        <v>0</v>
      </c>
      <c r="R132" s="344">
        <f t="shared" si="26"/>
        <v>0</v>
      </c>
      <c r="S132" s="512"/>
      <c r="T132" s="345">
        <f t="shared" si="27"/>
        <v>0</v>
      </c>
      <c r="U132" s="530"/>
      <c r="V132" s="346">
        <f t="shared" si="28"/>
        <v>0</v>
      </c>
      <c r="W132" s="275">
        <f t="shared" si="22"/>
        <v>0</v>
      </c>
      <c r="X132" s="275">
        <f t="shared" si="29"/>
        <v>0</v>
      </c>
    </row>
    <row r="133" spans="1:24" ht="13.9" customHeight="1" x14ac:dyDescent="0.25">
      <c r="A133" s="334" t="s">
        <v>6</v>
      </c>
      <c r="B133" s="335" t="s">
        <v>103</v>
      </c>
      <c r="C133" s="336">
        <v>6</v>
      </c>
      <c r="D133" s="337">
        <v>7</v>
      </c>
      <c r="E133" s="498"/>
      <c r="F133" s="480"/>
      <c r="G133" s="75">
        <f t="shared" ref="G133:G196" si="30">E133-F133</f>
        <v>0</v>
      </c>
      <c r="H133" s="338">
        <v>63</v>
      </c>
      <c r="I133" s="338">
        <f t="shared" ref="I133:I196" si="31">G133*H133</f>
        <v>0</v>
      </c>
      <c r="J133" s="480"/>
      <c r="K133" s="339">
        <v>0</v>
      </c>
      <c r="L133" s="339">
        <f t="shared" ref="L133:L196" si="32">J133*K133</f>
        <v>0</v>
      </c>
      <c r="M133" s="340">
        <f t="shared" ref="M133:M196" si="33">I133+L133</f>
        <v>0</v>
      </c>
      <c r="N133" s="341">
        <f t="shared" si="25"/>
        <v>63</v>
      </c>
      <c r="O133" s="480"/>
      <c r="P133" s="342">
        <f t="shared" ref="P133:P196" si="34">N133*O133</f>
        <v>0</v>
      </c>
      <c r="Q133" s="343">
        <f t="shared" ref="Q133:Q196" si="35">J133-O133</f>
        <v>0</v>
      </c>
      <c r="R133" s="344">
        <f t="shared" si="26"/>
        <v>0</v>
      </c>
      <c r="S133" s="512"/>
      <c r="T133" s="345">
        <f t="shared" si="27"/>
        <v>0</v>
      </c>
      <c r="U133" s="530"/>
      <c r="V133" s="346">
        <f t="shared" si="28"/>
        <v>0</v>
      </c>
      <c r="W133" s="275">
        <f t="shared" ref="W133:W196" si="36">K133*O133</f>
        <v>0</v>
      </c>
      <c r="X133" s="275">
        <f t="shared" si="29"/>
        <v>0</v>
      </c>
    </row>
    <row r="134" spans="1:24" ht="13.9" customHeight="1" x14ac:dyDescent="0.25">
      <c r="A134" s="334" t="s">
        <v>6</v>
      </c>
      <c r="B134" s="335" t="s">
        <v>104</v>
      </c>
      <c r="C134" s="336">
        <v>6</v>
      </c>
      <c r="D134" s="337">
        <v>7</v>
      </c>
      <c r="E134" s="498"/>
      <c r="F134" s="480"/>
      <c r="G134" s="75">
        <f t="shared" si="30"/>
        <v>0</v>
      </c>
      <c r="H134" s="338">
        <v>22</v>
      </c>
      <c r="I134" s="338">
        <f t="shared" si="31"/>
        <v>0</v>
      </c>
      <c r="J134" s="480"/>
      <c r="K134" s="339">
        <v>0</v>
      </c>
      <c r="L134" s="339">
        <f t="shared" si="32"/>
        <v>0</v>
      </c>
      <c r="M134" s="340">
        <f t="shared" si="33"/>
        <v>0</v>
      </c>
      <c r="N134" s="341">
        <f t="shared" si="25"/>
        <v>22</v>
      </c>
      <c r="O134" s="480"/>
      <c r="P134" s="342">
        <f t="shared" si="34"/>
        <v>0</v>
      </c>
      <c r="Q134" s="343">
        <f t="shared" si="35"/>
        <v>0</v>
      </c>
      <c r="R134" s="344">
        <f t="shared" si="26"/>
        <v>0</v>
      </c>
      <c r="S134" s="512"/>
      <c r="T134" s="345">
        <f t="shared" si="27"/>
        <v>0</v>
      </c>
      <c r="U134" s="530"/>
      <c r="V134" s="346">
        <f t="shared" si="28"/>
        <v>0</v>
      </c>
      <c r="W134" s="275">
        <f t="shared" si="36"/>
        <v>0</v>
      </c>
      <c r="X134" s="275">
        <f t="shared" si="29"/>
        <v>0</v>
      </c>
    </row>
    <row r="135" spans="1:24" ht="13.9" customHeight="1" x14ac:dyDescent="0.25">
      <c r="A135" s="334" t="s">
        <v>6</v>
      </c>
      <c r="B135" s="359" t="s">
        <v>96</v>
      </c>
      <c r="C135" s="360">
        <v>6</v>
      </c>
      <c r="D135" s="361">
        <v>11</v>
      </c>
      <c r="E135" s="498"/>
      <c r="F135" s="480"/>
      <c r="G135" s="75">
        <f t="shared" si="30"/>
        <v>0</v>
      </c>
      <c r="H135" s="338">
        <v>62</v>
      </c>
      <c r="I135" s="338">
        <f t="shared" si="31"/>
        <v>0</v>
      </c>
      <c r="J135" s="480"/>
      <c r="K135" s="339">
        <v>0</v>
      </c>
      <c r="L135" s="339">
        <f t="shared" si="32"/>
        <v>0</v>
      </c>
      <c r="M135" s="340">
        <f t="shared" si="33"/>
        <v>0</v>
      </c>
      <c r="N135" s="362">
        <f t="shared" si="25"/>
        <v>62</v>
      </c>
      <c r="O135" s="491"/>
      <c r="P135" s="355">
        <f t="shared" si="34"/>
        <v>0</v>
      </c>
      <c r="Q135" s="355">
        <f t="shared" si="35"/>
        <v>0</v>
      </c>
      <c r="R135" s="363">
        <f t="shared" si="26"/>
        <v>0</v>
      </c>
      <c r="S135" s="514"/>
      <c r="T135" s="355">
        <f t="shared" si="27"/>
        <v>0</v>
      </c>
      <c r="U135" s="532"/>
      <c r="V135" s="364">
        <f t="shared" si="28"/>
        <v>0</v>
      </c>
      <c r="W135" s="296">
        <f t="shared" si="36"/>
        <v>0</v>
      </c>
      <c r="X135" s="296">
        <f t="shared" si="29"/>
        <v>0</v>
      </c>
    </row>
    <row r="136" spans="1:24" ht="13.9" customHeight="1" x14ac:dyDescent="0.25">
      <c r="A136" s="334" t="s">
        <v>6</v>
      </c>
      <c r="B136" s="359" t="s">
        <v>97</v>
      </c>
      <c r="C136" s="360">
        <v>6</v>
      </c>
      <c r="D136" s="361">
        <v>11</v>
      </c>
      <c r="E136" s="498"/>
      <c r="F136" s="480"/>
      <c r="G136" s="75">
        <f t="shared" si="30"/>
        <v>0</v>
      </c>
      <c r="H136" s="338">
        <v>47</v>
      </c>
      <c r="I136" s="338">
        <f t="shared" si="31"/>
        <v>0</v>
      </c>
      <c r="J136" s="480"/>
      <c r="K136" s="339">
        <v>0</v>
      </c>
      <c r="L136" s="339">
        <f t="shared" si="32"/>
        <v>0</v>
      </c>
      <c r="M136" s="340">
        <f t="shared" si="33"/>
        <v>0</v>
      </c>
      <c r="N136" s="362">
        <f t="shared" si="25"/>
        <v>47</v>
      </c>
      <c r="O136" s="491"/>
      <c r="P136" s="355">
        <f t="shared" si="34"/>
        <v>0</v>
      </c>
      <c r="Q136" s="355">
        <f t="shared" si="35"/>
        <v>0</v>
      </c>
      <c r="R136" s="363">
        <f t="shared" si="26"/>
        <v>0</v>
      </c>
      <c r="S136" s="514"/>
      <c r="T136" s="355">
        <f t="shared" si="27"/>
        <v>0</v>
      </c>
      <c r="U136" s="532"/>
      <c r="V136" s="364">
        <f t="shared" si="28"/>
        <v>0</v>
      </c>
      <c r="W136" s="296">
        <f t="shared" si="36"/>
        <v>0</v>
      </c>
      <c r="X136" s="296">
        <f t="shared" si="29"/>
        <v>0</v>
      </c>
    </row>
    <row r="137" spans="1:24" ht="13.9" customHeight="1" x14ac:dyDescent="0.25">
      <c r="A137" s="334" t="s">
        <v>6</v>
      </c>
      <c r="B137" s="359" t="s">
        <v>105</v>
      </c>
      <c r="C137" s="360">
        <v>6</v>
      </c>
      <c r="D137" s="361">
        <v>7</v>
      </c>
      <c r="E137" s="498"/>
      <c r="F137" s="480"/>
      <c r="G137" s="75">
        <f t="shared" si="30"/>
        <v>0</v>
      </c>
      <c r="H137" s="338">
        <v>78</v>
      </c>
      <c r="I137" s="338">
        <f t="shared" si="31"/>
        <v>0</v>
      </c>
      <c r="J137" s="480"/>
      <c r="K137" s="339">
        <v>0</v>
      </c>
      <c r="L137" s="339">
        <f t="shared" si="32"/>
        <v>0</v>
      </c>
      <c r="M137" s="340">
        <f t="shared" si="33"/>
        <v>0</v>
      </c>
      <c r="N137" s="362">
        <f t="shared" si="25"/>
        <v>78</v>
      </c>
      <c r="O137" s="491"/>
      <c r="P137" s="355">
        <f t="shared" si="34"/>
        <v>0</v>
      </c>
      <c r="Q137" s="355">
        <f t="shared" si="35"/>
        <v>0</v>
      </c>
      <c r="R137" s="363">
        <f t="shared" si="26"/>
        <v>0</v>
      </c>
      <c r="S137" s="514"/>
      <c r="T137" s="355">
        <f t="shared" si="27"/>
        <v>0</v>
      </c>
      <c r="U137" s="532"/>
      <c r="V137" s="364">
        <f t="shared" si="28"/>
        <v>0</v>
      </c>
      <c r="W137" s="296">
        <f t="shared" si="36"/>
        <v>0</v>
      </c>
      <c r="X137" s="296">
        <f t="shared" si="29"/>
        <v>0</v>
      </c>
    </row>
    <row r="138" spans="1:24" ht="13.9" customHeight="1" x14ac:dyDescent="0.25">
      <c r="A138" s="334" t="s">
        <v>6</v>
      </c>
      <c r="B138" s="335" t="s">
        <v>253</v>
      </c>
      <c r="C138" s="336">
        <v>6</v>
      </c>
      <c r="D138" s="337">
        <v>7</v>
      </c>
      <c r="E138" s="498"/>
      <c r="F138" s="480"/>
      <c r="G138" s="75">
        <f t="shared" si="30"/>
        <v>0</v>
      </c>
      <c r="H138" s="338">
        <v>60</v>
      </c>
      <c r="I138" s="338">
        <f t="shared" si="31"/>
        <v>0</v>
      </c>
      <c r="J138" s="480"/>
      <c r="K138" s="339">
        <v>0</v>
      </c>
      <c r="L138" s="339">
        <f t="shared" si="32"/>
        <v>0</v>
      </c>
      <c r="M138" s="340">
        <f t="shared" si="33"/>
        <v>0</v>
      </c>
      <c r="N138" s="341">
        <f t="shared" si="25"/>
        <v>60</v>
      </c>
      <c r="O138" s="480"/>
      <c r="P138" s="342">
        <f t="shared" si="34"/>
        <v>0</v>
      </c>
      <c r="Q138" s="343">
        <f t="shared" si="35"/>
        <v>0</v>
      </c>
      <c r="R138" s="344">
        <f t="shared" si="26"/>
        <v>0</v>
      </c>
      <c r="S138" s="512"/>
      <c r="T138" s="345">
        <f t="shared" si="27"/>
        <v>0</v>
      </c>
      <c r="U138" s="530"/>
      <c r="V138" s="346">
        <f t="shared" si="28"/>
        <v>0</v>
      </c>
      <c r="W138" s="275">
        <f t="shared" si="36"/>
        <v>0</v>
      </c>
      <c r="X138" s="275">
        <f t="shared" si="29"/>
        <v>0</v>
      </c>
    </row>
    <row r="139" spans="1:24" ht="14.45" customHeight="1" thickBot="1" x14ac:dyDescent="0.3">
      <c r="A139" s="347" t="s">
        <v>6</v>
      </c>
      <c r="B139" s="365" t="s">
        <v>254</v>
      </c>
      <c r="C139" s="366">
        <v>6</v>
      </c>
      <c r="D139" s="367">
        <v>7</v>
      </c>
      <c r="E139" s="499"/>
      <c r="F139" s="481"/>
      <c r="G139" s="85">
        <f t="shared" si="30"/>
        <v>0</v>
      </c>
      <c r="H139" s="351">
        <v>32</v>
      </c>
      <c r="I139" s="351">
        <f t="shared" si="31"/>
        <v>0</v>
      </c>
      <c r="J139" s="481"/>
      <c r="K139" s="352">
        <v>0</v>
      </c>
      <c r="L139" s="352">
        <f t="shared" si="32"/>
        <v>0</v>
      </c>
      <c r="M139" s="353">
        <f t="shared" si="33"/>
        <v>0</v>
      </c>
      <c r="N139" s="368">
        <f t="shared" si="25"/>
        <v>32</v>
      </c>
      <c r="O139" s="481"/>
      <c r="P139" s="369">
        <f t="shared" si="34"/>
        <v>0</v>
      </c>
      <c r="Q139" s="370">
        <f t="shared" si="35"/>
        <v>0</v>
      </c>
      <c r="R139" s="371">
        <f t="shared" si="26"/>
        <v>0</v>
      </c>
      <c r="S139" s="515"/>
      <c r="T139" s="372">
        <f t="shared" si="27"/>
        <v>0</v>
      </c>
      <c r="U139" s="533"/>
      <c r="V139" s="373">
        <f t="shared" si="28"/>
        <v>0</v>
      </c>
      <c r="W139" s="306">
        <f t="shared" si="36"/>
        <v>0</v>
      </c>
      <c r="X139" s="306">
        <f t="shared" si="29"/>
        <v>0</v>
      </c>
    </row>
    <row r="140" spans="1:24" ht="13.9" customHeight="1" x14ac:dyDescent="0.25">
      <c r="A140" s="374" t="s">
        <v>7</v>
      </c>
      <c r="B140" s="375" t="s">
        <v>90</v>
      </c>
      <c r="C140" s="376">
        <v>1</v>
      </c>
      <c r="D140" s="377" t="s">
        <v>221</v>
      </c>
      <c r="E140" s="500"/>
      <c r="F140" s="482"/>
      <c r="G140" s="86">
        <f t="shared" si="30"/>
        <v>0</v>
      </c>
      <c r="H140" s="378">
        <v>122</v>
      </c>
      <c r="I140" s="378">
        <f t="shared" si="31"/>
        <v>0</v>
      </c>
      <c r="J140" s="482"/>
      <c r="K140" s="379">
        <v>4</v>
      </c>
      <c r="L140" s="379">
        <f t="shared" si="32"/>
        <v>0</v>
      </c>
      <c r="M140" s="380">
        <f t="shared" si="33"/>
        <v>0</v>
      </c>
      <c r="N140" s="381">
        <f t="shared" si="25"/>
        <v>118</v>
      </c>
      <c r="O140" s="482"/>
      <c r="P140" s="382">
        <f t="shared" si="34"/>
        <v>0</v>
      </c>
      <c r="Q140" s="383">
        <f t="shared" si="35"/>
        <v>0</v>
      </c>
      <c r="R140" s="384">
        <f t="shared" si="26"/>
        <v>0</v>
      </c>
      <c r="S140" s="516"/>
      <c r="T140" s="385">
        <f t="shared" si="27"/>
        <v>0</v>
      </c>
      <c r="U140" s="534"/>
      <c r="V140" s="386">
        <f t="shared" si="28"/>
        <v>0</v>
      </c>
      <c r="W140" s="261">
        <f t="shared" si="36"/>
        <v>0</v>
      </c>
      <c r="X140" s="261">
        <f t="shared" si="29"/>
        <v>0</v>
      </c>
    </row>
    <row r="141" spans="1:24" ht="13.9" customHeight="1" x14ac:dyDescent="0.25">
      <c r="A141" s="387" t="s">
        <v>7</v>
      </c>
      <c r="B141" s="319" t="s">
        <v>91</v>
      </c>
      <c r="C141" s="320">
        <v>1</v>
      </c>
      <c r="D141" s="388" t="s">
        <v>221</v>
      </c>
      <c r="E141" s="501"/>
      <c r="F141" s="483"/>
      <c r="G141" s="76">
        <f t="shared" si="30"/>
        <v>0</v>
      </c>
      <c r="H141" s="389">
        <v>76</v>
      </c>
      <c r="I141" s="389">
        <f t="shared" si="31"/>
        <v>0</v>
      </c>
      <c r="J141" s="483"/>
      <c r="K141" s="390">
        <v>2</v>
      </c>
      <c r="L141" s="390">
        <f t="shared" si="32"/>
        <v>0</v>
      </c>
      <c r="M141" s="391">
        <f t="shared" si="33"/>
        <v>0</v>
      </c>
      <c r="N141" s="392">
        <f t="shared" si="25"/>
        <v>74</v>
      </c>
      <c r="O141" s="483"/>
      <c r="P141" s="393">
        <f t="shared" si="34"/>
        <v>0</v>
      </c>
      <c r="Q141" s="394">
        <f t="shared" si="35"/>
        <v>0</v>
      </c>
      <c r="R141" s="395">
        <f t="shared" si="26"/>
        <v>0</v>
      </c>
      <c r="S141" s="517"/>
      <c r="T141" s="396">
        <f t="shared" si="27"/>
        <v>0</v>
      </c>
      <c r="U141" s="535"/>
      <c r="V141" s="397">
        <f t="shared" si="28"/>
        <v>0</v>
      </c>
      <c r="W141" s="275">
        <f t="shared" si="36"/>
        <v>0</v>
      </c>
      <c r="X141" s="275">
        <f t="shared" si="29"/>
        <v>0</v>
      </c>
    </row>
    <row r="142" spans="1:24" ht="13.9" customHeight="1" x14ac:dyDescent="0.25">
      <c r="A142" s="387" t="s">
        <v>7</v>
      </c>
      <c r="B142" s="319" t="s">
        <v>92</v>
      </c>
      <c r="C142" s="320">
        <v>1</v>
      </c>
      <c r="D142" s="388">
        <v>1</v>
      </c>
      <c r="E142" s="501"/>
      <c r="F142" s="483"/>
      <c r="G142" s="76">
        <f t="shared" si="30"/>
        <v>0</v>
      </c>
      <c r="H142" s="389">
        <v>78</v>
      </c>
      <c r="I142" s="389">
        <f t="shared" si="31"/>
        <v>0</v>
      </c>
      <c r="J142" s="483"/>
      <c r="K142" s="390">
        <v>2</v>
      </c>
      <c r="L142" s="390">
        <f t="shared" si="32"/>
        <v>0</v>
      </c>
      <c r="M142" s="391">
        <f t="shared" si="33"/>
        <v>0</v>
      </c>
      <c r="N142" s="392">
        <f t="shared" si="25"/>
        <v>76</v>
      </c>
      <c r="O142" s="483"/>
      <c r="P142" s="393">
        <f t="shared" si="34"/>
        <v>0</v>
      </c>
      <c r="Q142" s="394">
        <f t="shared" si="35"/>
        <v>0</v>
      </c>
      <c r="R142" s="395">
        <f t="shared" si="26"/>
        <v>0</v>
      </c>
      <c r="S142" s="517"/>
      <c r="T142" s="396">
        <f t="shared" si="27"/>
        <v>0</v>
      </c>
      <c r="U142" s="535"/>
      <c r="V142" s="397">
        <f t="shared" si="28"/>
        <v>0</v>
      </c>
      <c r="W142" s="275">
        <f t="shared" si="36"/>
        <v>0</v>
      </c>
      <c r="X142" s="275">
        <f t="shared" si="29"/>
        <v>0</v>
      </c>
    </row>
    <row r="143" spans="1:24" ht="13.9" customHeight="1" x14ac:dyDescent="0.25">
      <c r="A143" s="387" t="s">
        <v>7</v>
      </c>
      <c r="B143" s="319" t="s">
        <v>93</v>
      </c>
      <c r="C143" s="320">
        <v>1</v>
      </c>
      <c r="D143" s="388">
        <v>1</v>
      </c>
      <c r="E143" s="501"/>
      <c r="F143" s="483"/>
      <c r="G143" s="76">
        <f t="shared" si="30"/>
        <v>0</v>
      </c>
      <c r="H143" s="389">
        <v>139</v>
      </c>
      <c r="I143" s="389">
        <f t="shared" si="31"/>
        <v>0</v>
      </c>
      <c r="J143" s="483"/>
      <c r="K143" s="390">
        <v>5</v>
      </c>
      <c r="L143" s="390">
        <f t="shared" si="32"/>
        <v>0</v>
      </c>
      <c r="M143" s="391">
        <f t="shared" si="33"/>
        <v>0</v>
      </c>
      <c r="N143" s="392">
        <f t="shared" si="25"/>
        <v>134</v>
      </c>
      <c r="O143" s="483"/>
      <c r="P143" s="393">
        <f t="shared" si="34"/>
        <v>0</v>
      </c>
      <c r="Q143" s="394">
        <f t="shared" si="35"/>
        <v>0</v>
      </c>
      <c r="R143" s="395">
        <f t="shared" si="26"/>
        <v>0</v>
      </c>
      <c r="S143" s="517"/>
      <c r="T143" s="396">
        <f t="shared" si="27"/>
        <v>0</v>
      </c>
      <c r="U143" s="535"/>
      <c r="V143" s="397">
        <f t="shared" si="28"/>
        <v>0</v>
      </c>
      <c r="W143" s="275">
        <f t="shared" si="36"/>
        <v>0</v>
      </c>
      <c r="X143" s="275">
        <f t="shared" si="29"/>
        <v>0</v>
      </c>
    </row>
    <row r="144" spans="1:24" ht="13.9" customHeight="1" x14ac:dyDescent="0.25">
      <c r="A144" s="387" t="s">
        <v>7</v>
      </c>
      <c r="B144" s="319" t="s">
        <v>94</v>
      </c>
      <c r="C144" s="320">
        <v>1</v>
      </c>
      <c r="D144" s="388">
        <v>1</v>
      </c>
      <c r="E144" s="501"/>
      <c r="F144" s="483"/>
      <c r="G144" s="76">
        <f t="shared" si="30"/>
        <v>0</v>
      </c>
      <c r="H144" s="389">
        <v>113</v>
      </c>
      <c r="I144" s="389">
        <f t="shared" si="31"/>
        <v>0</v>
      </c>
      <c r="J144" s="483"/>
      <c r="K144" s="390">
        <v>3</v>
      </c>
      <c r="L144" s="390">
        <f t="shared" si="32"/>
        <v>0</v>
      </c>
      <c r="M144" s="391">
        <f t="shared" si="33"/>
        <v>0</v>
      </c>
      <c r="N144" s="392">
        <f t="shared" si="25"/>
        <v>110</v>
      </c>
      <c r="O144" s="483"/>
      <c r="P144" s="393">
        <f t="shared" si="34"/>
        <v>0</v>
      </c>
      <c r="Q144" s="394">
        <f t="shared" si="35"/>
        <v>0</v>
      </c>
      <c r="R144" s="395">
        <f t="shared" si="26"/>
        <v>0</v>
      </c>
      <c r="S144" s="517"/>
      <c r="T144" s="396">
        <f t="shared" si="27"/>
        <v>0</v>
      </c>
      <c r="U144" s="535"/>
      <c r="V144" s="397">
        <f t="shared" si="28"/>
        <v>0</v>
      </c>
      <c r="W144" s="275">
        <f t="shared" si="36"/>
        <v>0</v>
      </c>
      <c r="X144" s="275">
        <f t="shared" si="29"/>
        <v>0</v>
      </c>
    </row>
    <row r="145" spans="1:24" ht="13.9" customHeight="1" x14ac:dyDescent="0.25">
      <c r="A145" s="387" t="s">
        <v>7</v>
      </c>
      <c r="B145" s="319" t="s">
        <v>95</v>
      </c>
      <c r="C145" s="320">
        <v>1</v>
      </c>
      <c r="D145" s="388">
        <v>1</v>
      </c>
      <c r="E145" s="501"/>
      <c r="F145" s="483"/>
      <c r="G145" s="76">
        <f t="shared" si="30"/>
        <v>0</v>
      </c>
      <c r="H145" s="389">
        <v>44</v>
      </c>
      <c r="I145" s="389">
        <f t="shared" si="31"/>
        <v>0</v>
      </c>
      <c r="J145" s="483"/>
      <c r="K145" s="390">
        <v>1</v>
      </c>
      <c r="L145" s="390">
        <f t="shared" si="32"/>
        <v>0</v>
      </c>
      <c r="M145" s="391">
        <f t="shared" si="33"/>
        <v>0</v>
      </c>
      <c r="N145" s="392">
        <f t="shared" si="25"/>
        <v>43</v>
      </c>
      <c r="O145" s="483"/>
      <c r="P145" s="393">
        <f t="shared" si="34"/>
        <v>0</v>
      </c>
      <c r="Q145" s="394">
        <f t="shared" si="35"/>
        <v>0</v>
      </c>
      <c r="R145" s="395">
        <f t="shared" si="26"/>
        <v>0</v>
      </c>
      <c r="S145" s="517"/>
      <c r="T145" s="396">
        <f t="shared" si="27"/>
        <v>0</v>
      </c>
      <c r="U145" s="535"/>
      <c r="V145" s="397">
        <f t="shared" si="28"/>
        <v>0</v>
      </c>
      <c r="W145" s="275">
        <f t="shared" si="36"/>
        <v>0</v>
      </c>
      <c r="X145" s="275">
        <f t="shared" si="29"/>
        <v>0</v>
      </c>
    </row>
    <row r="146" spans="1:24" ht="14.45" customHeight="1" thickBot="1" x14ac:dyDescent="0.3">
      <c r="A146" s="398" t="s">
        <v>7</v>
      </c>
      <c r="B146" s="399" t="s">
        <v>96</v>
      </c>
      <c r="C146" s="400">
        <v>1</v>
      </c>
      <c r="D146" s="401">
        <v>1</v>
      </c>
      <c r="E146" s="502"/>
      <c r="F146" s="484"/>
      <c r="G146" s="87">
        <f t="shared" si="30"/>
        <v>0</v>
      </c>
      <c r="H146" s="402">
        <v>72</v>
      </c>
      <c r="I146" s="402">
        <f t="shared" si="31"/>
        <v>0</v>
      </c>
      <c r="J146" s="484"/>
      <c r="K146" s="403">
        <v>2</v>
      </c>
      <c r="L146" s="403">
        <f t="shared" si="32"/>
        <v>0</v>
      </c>
      <c r="M146" s="404">
        <f t="shared" si="33"/>
        <v>0</v>
      </c>
      <c r="N146" s="405">
        <f t="shared" si="25"/>
        <v>70</v>
      </c>
      <c r="O146" s="492"/>
      <c r="P146" s="406">
        <f t="shared" si="34"/>
        <v>0</v>
      </c>
      <c r="Q146" s="407">
        <f t="shared" si="35"/>
        <v>0</v>
      </c>
      <c r="R146" s="408">
        <f t="shared" si="26"/>
        <v>0</v>
      </c>
      <c r="S146" s="518"/>
      <c r="T146" s="407">
        <f t="shared" si="27"/>
        <v>0</v>
      </c>
      <c r="U146" s="536"/>
      <c r="V146" s="409">
        <f t="shared" si="28"/>
        <v>0</v>
      </c>
      <c r="W146" s="288">
        <f t="shared" si="36"/>
        <v>0</v>
      </c>
      <c r="X146" s="288">
        <f t="shared" si="29"/>
        <v>0</v>
      </c>
    </row>
    <row r="147" spans="1:24" ht="13.9" customHeight="1" x14ac:dyDescent="0.25">
      <c r="A147" s="374" t="s">
        <v>7</v>
      </c>
      <c r="B147" s="375" t="s">
        <v>90</v>
      </c>
      <c r="C147" s="376">
        <v>2</v>
      </c>
      <c r="D147" s="377">
        <v>3</v>
      </c>
      <c r="E147" s="500"/>
      <c r="F147" s="482"/>
      <c r="G147" s="86">
        <f t="shared" si="30"/>
        <v>0</v>
      </c>
      <c r="H147" s="378">
        <v>99</v>
      </c>
      <c r="I147" s="378">
        <f t="shared" si="31"/>
        <v>0</v>
      </c>
      <c r="J147" s="482"/>
      <c r="K147" s="379">
        <v>3</v>
      </c>
      <c r="L147" s="379">
        <f t="shared" si="32"/>
        <v>0</v>
      </c>
      <c r="M147" s="380">
        <f t="shared" si="33"/>
        <v>0</v>
      </c>
      <c r="N147" s="381">
        <f t="shared" si="18"/>
        <v>96</v>
      </c>
      <c r="O147" s="482"/>
      <c r="P147" s="382">
        <f t="shared" si="34"/>
        <v>0</v>
      </c>
      <c r="Q147" s="383">
        <f t="shared" si="35"/>
        <v>0</v>
      </c>
      <c r="R147" s="384">
        <f t="shared" si="20"/>
        <v>0</v>
      </c>
      <c r="S147" s="516"/>
      <c r="T147" s="385">
        <f t="shared" ref="T147:T161" si="37">S147*H147</f>
        <v>0</v>
      </c>
      <c r="U147" s="534"/>
      <c r="V147" s="386">
        <f t="shared" si="21"/>
        <v>0</v>
      </c>
      <c r="W147" s="261">
        <f t="shared" si="36"/>
        <v>0</v>
      </c>
      <c r="X147" s="261">
        <f t="shared" si="23"/>
        <v>0</v>
      </c>
    </row>
    <row r="148" spans="1:24" ht="13.9" customHeight="1" x14ac:dyDescent="0.25">
      <c r="A148" s="387" t="s">
        <v>7</v>
      </c>
      <c r="B148" s="319" t="s">
        <v>91</v>
      </c>
      <c r="C148" s="320">
        <v>2</v>
      </c>
      <c r="D148" s="388">
        <v>3</v>
      </c>
      <c r="E148" s="501"/>
      <c r="F148" s="483"/>
      <c r="G148" s="76">
        <f t="shared" si="30"/>
        <v>0</v>
      </c>
      <c r="H148" s="389">
        <v>51</v>
      </c>
      <c r="I148" s="389">
        <f t="shared" si="31"/>
        <v>0</v>
      </c>
      <c r="J148" s="483"/>
      <c r="K148" s="390">
        <v>2</v>
      </c>
      <c r="L148" s="390">
        <f t="shared" si="32"/>
        <v>0</v>
      </c>
      <c r="M148" s="391">
        <f t="shared" si="33"/>
        <v>0</v>
      </c>
      <c r="N148" s="392">
        <f t="shared" si="18"/>
        <v>49</v>
      </c>
      <c r="O148" s="483"/>
      <c r="P148" s="393">
        <f t="shared" si="34"/>
        <v>0</v>
      </c>
      <c r="Q148" s="394">
        <f t="shared" si="35"/>
        <v>0</v>
      </c>
      <c r="R148" s="395">
        <f t="shared" si="20"/>
        <v>0</v>
      </c>
      <c r="S148" s="517"/>
      <c r="T148" s="396">
        <f t="shared" si="37"/>
        <v>0</v>
      </c>
      <c r="U148" s="535"/>
      <c r="V148" s="397">
        <f t="shared" si="21"/>
        <v>0</v>
      </c>
      <c r="W148" s="275">
        <f t="shared" si="36"/>
        <v>0</v>
      </c>
      <c r="X148" s="275">
        <f t="shared" si="23"/>
        <v>0</v>
      </c>
    </row>
    <row r="149" spans="1:24" ht="13.9" customHeight="1" x14ac:dyDescent="0.25">
      <c r="A149" s="387" t="s">
        <v>7</v>
      </c>
      <c r="B149" s="319" t="s">
        <v>92</v>
      </c>
      <c r="C149" s="320">
        <v>2</v>
      </c>
      <c r="D149" s="388">
        <v>3</v>
      </c>
      <c r="E149" s="501"/>
      <c r="F149" s="483"/>
      <c r="G149" s="76">
        <f t="shared" si="30"/>
        <v>0</v>
      </c>
      <c r="H149" s="389">
        <v>87</v>
      </c>
      <c r="I149" s="389">
        <f t="shared" si="31"/>
        <v>0</v>
      </c>
      <c r="J149" s="483"/>
      <c r="K149" s="390">
        <v>3</v>
      </c>
      <c r="L149" s="390">
        <f t="shared" si="32"/>
        <v>0</v>
      </c>
      <c r="M149" s="391">
        <f t="shared" si="33"/>
        <v>0</v>
      </c>
      <c r="N149" s="392">
        <f t="shared" si="18"/>
        <v>84</v>
      </c>
      <c r="O149" s="483"/>
      <c r="P149" s="393">
        <f t="shared" si="34"/>
        <v>0</v>
      </c>
      <c r="Q149" s="394">
        <f t="shared" si="35"/>
        <v>0</v>
      </c>
      <c r="R149" s="395">
        <f t="shared" si="20"/>
        <v>0</v>
      </c>
      <c r="S149" s="517"/>
      <c r="T149" s="396">
        <f t="shared" si="37"/>
        <v>0</v>
      </c>
      <c r="U149" s="535"/>
      <c r="V149" s="397">
        <f t="shared" si="21"/>
        <v>0</v>
      </c>
      <c r="W149" s="275">
        <f t="shared" si="36"/>
        <v>0</v>
      </c>
      <c r="X149" s="275">
        <f t="shared" si="23"/>
        <v>0</v>
      </c>
    </row>
    <row r="150" spans="1:24" ht="13.9" customHeight="1" x14ac:dyDescent="0.25">
      <c r="A150" s="387" t="s">
        <v>7</v>
      </c>
      <c r="B150" s="319" t="s">
        <v>93</v>
      </c>
      <c r="C150" s="320">
        <v>2</v>
      </c>
      <c r="D150" s="388">
        <v>3</v>
      </c>
      <c r="E150" s="501"/>
      <c r="F150" s="483"/>
      <c r="G150" s="76">
        <f t="shared" si="30"/>
        <v>0</v>
      </c>
      <c r="H150" s="389">
        <v>154</v>
      </c>
      <c r="I150" s="389">
        <f t="shared" si="31"/>
        <v>0</v>
      </c>
      <c r="J150" s="483"/>
      <c r="K150" s="390">
        <v>5</v>
      </c>
      <c r="L150" s="390">
        <f t="shared" si="32"/>
        <v>0</v>
      </c>
      <c r="M150" s="391">
        <f t="shared" si="33"/>
        <v>0</v>
      </c>
      <c r="N150" s="392">
        <f t="shared" si="18"/>
        <v>149</v>
      </c>
      <c r="O150" s="483"/>
      <c r="P150" s="393">
        <f t="shared" si="34"/>
        <v>0</v>
      </c>
      <c r="Q150" s="394">
        <f t="shared" si="35"/>
        <v>0</v>
      </c>
      <c r="R150" s="395">
        <f t="shared" si="20"/>
        <v>0</v>
      </c>
      <c r="S150" s="517"/>
      <c r="T150" s="396">
        <f t="shared" si="37"/>
        <v>0</v>
      </c>
      <c r="U150" s="535"/>
      <c r="V150" s="397">
        <f t="shared" si="21"/>
        <v>0</v>
      </c>
      <c r="W150" s="275">
        <f t="shared" si="36"/>
        <v>0</v>
      </c>
      <c r="X150" s="275">
        <f t="shared" si="23"/>
        <v>0</v>
      </c>
    </row>
    <row r="151" spans="1:24" ht="13.9" customHeight="1" x14ac:dyDescent="0.25">
      <c r="A151" s="387" t="s">
        <v>7</v>
      </c>
      <c r="B151" s="319" t="s">
        <v>94</v>
      </c>
      <c r="C151" s="320">
        <v>2</v>
      </c>
      <c r="D151" s="388">
        <v>3</v>
      </c>
      <c r="E151" s="501"/>
      <c r="F151" s="483"/>
      <c r="G151" s="76">
        <f t="shared" si="30"/>
        <v>0</v>
      </c>
      <c r="H151" s="389">
        <v>100</v>
      </c>
      <c r="I151" s="389">
        <f t="shared" si="31"/>
        <v>0</v>
      </c>
      <c r="J151" s="483"/>
      <c r="K151" s="390">
        <v>3</v>
      </c>
      <c r="L151" s="390">
        <f t="shared" si="32"/>
        <v>0</v>
      </c>
      <c r="M151" s="391">
        <f t="shared" si="33"/>
        <v>0</v>
      </c>
      <c r="N151" s="392">
        <f t="shared" si="18"/>
        <v>97</v>
      </c>
      <c r="O151" s="483"/>
      <c r="P151" s="393">
        <f t="shared" si="34"/>
        <v>0</v>
      </c>
      <c r="Q151" s="394">
        <f t="shared" si="35"/>
        <v>0</v>
      </c>
      <c r="R151" s="395">
        <f t="shared" si="20"/>
        <v>0</v>
      </c>
      <c r="S151" s="517"/>
      <c r="T151" s="396">
        <f t="shared" si="37"/>
        <v>0</v>
      </c>
      <c r="U151" s="535"/>
      <c r="V151" s="397">
        <f t="shared" si="21"/>
        <v>0</v>
      </c>
      <c r="W151" s="275">
        <f t="shared" si="36"/>
        <v>0</v>
      </c>
      <c r="X151" s="275">
        <f t="shared" si="23"/>
        <v>0</v>
      </c>
    </row>
    <row r="152" spans="1:24" ht="13.9" customHeight="1" x14ac:dyDescent="0.25">
      <c r="A152" s="387" t="s">
        <v>7</v>
      </c>
      <c r="B152" s="319" t="s">
        <v>95</v>
      </c>
      <c r="C152" s="320">
        <v>2</v>
      </c>
      <c r="D152" s="388">
        <v>3</v>
      </c>
      <c r="E152" s="501"/>
      <c r="F152" s="483"/>
      <c r="G152" s="76">
        <f t="shared" si="30"/>
        <v>0</v>
      </c>
      <c r="H152" s="389">
        <v>20</v>
      </c>
      <c r="I152" s="389">
        <f t="shared" si="31"/>
        <v>0</v>
      </c>
      <c r="J152" s="483"/>
      <c r="K152" s="390">
        <v>1</v>
      </c>
      <c r="L152" s="390">
        <f t="shared" si="32"/>
        <v>0</v>
      </c>
      <c r="M152" s="391">
        <f t="shared" si="33"/>
        <v>0</v>
      </c>
      <c r="N152" s="392">
        <f t="shared" si="18"/>
        <v>19</v>
      </c>
      <c r="O152" s="483"/>
      <c r="P152" s="393">
        <f t="shared" si="34"/>
        <v>0</v>
      </c>
      <c r="Q152" s="394">
        <f t="shared" si="35"/>
        <v>0</v>
      </c>
      <c r="R152" s="395">
        <f t="shared" si="20"/>
        <v>0</v>
      </c>
      <c r="S152" s="517"/>
      <c r="T152" s="396">
        <f t="shared" si="37"/>
        <v>0</v>
      </c>
      <c r="U152" s="535"/>
      <c r="V152" s="397">
        <f t="shared" si="21"/>
        <v>0</v>
      </c>
      <c r="W152" s="275">
        <f t="shared" si="36"/>
        <v>0</v>
      </c>
      <c r="X152" s="275">
        <f t="shared" si="23"/>
        <v>0</v>
      </c>
    </row>
    <row r="153" spans="1:24" ht="14.45" customHeight="1" thickBot="1" x14ac:dyDescent="0.3">
      <c r="A153" s="398" t="s">
        <v>7</v>
      </c>
      <c r="B153" s="399" t="s">
        <v>96</v>
      </c>
      <c r="C153" s="400">
        <v>2</v>
      </c>
      <c r="D153" s="401">
        <v>3</v>
      </c>
      <c r="E153" s="502"/>
      <c r="F153" s="484"/>
      <c r="G153" s="87">
        <f t="shared" si="30"/>
        <v>0</v>
      </c>
      <c r="H153" s="402">
        <v>78</v>
      </c>
      <c r="I153" s="402">
        <f t="shared" si="31"/>
        <v>0</v>
      </c>
      <c r="J153" s="484"/>
      <c r="K153" s="403">
        <v>3</v>
      </c>
      <c r="L153" s="403">
        <f t="shared" si="32"/>
        <v>0</v>
      </c>
      <c r="M153" s="404">
        <f t="shared" si="33"/>
        <v>0</v>
      </c>
      <c r="N153" s="405">
        <f t="shared" si="18"/>
        <v>75</v>
      </c>
      <c r="O153" s="492"/>
      <c r="P153" s="406">
        <f t="shared" si="34"/>
        <v>0</v>
      </c>
      <c r="Q153" s="407">
        <f t="shared" si="35"/>
        <v>0</v>
      </c>
      <c r="R153" s="408">
        <f t="shared" si="20"/>
        <v>0</v>
      </c>
      <c r="S153" s="518"/>
      <c r="T153" s="407">
        <f t="shared" si="37"/>
        <v>0</v>
      </c>
      <c r="U153" s="536"/>
      <c r="V153" s="409">
        <f t="shared" si="21"/>
        <v>0</v>
      </c>
      <c r="W153" s="288">
        <f t="shared" si="36"/>
        <v>0</v>
      </c>
      <c r="X153" s="288">
        <f t="shared" si="23"/>
        <v>0</v>
      </c>
    </row>
    <row r="154" spans="1:24" ht="13.9" customHeight="1" x14ac:dyDescent="0.25">
      <c r="A154" s="374" t="s">
        <v>7</v>
      </c>
      <c r="B154" s="375" t="s">
        <v>100</v>
      </c>
      <c r="C154" s="376">
        <v>3</v>
      </c>
      <c r="D154" s="377">
        <v>1</v>
      </c>
      <c r="E154" s="500"/>
      <c r="F154" s="482"/>
      <c r="G154" s="86">
        <f t="shared" si="30"/>
        <v>0</v>
      </c>
      <c r="H154" s="378">
        <v>70</v>
      </c>
      <c r="I154" s="378">
        <f t="shared" si="31"/>
        <v>0</v>
      </c>
      <c r="J154" s="482"/>
      <c r="K154" s="379">
        <v>3</v>
      </c>
      <c r="L154" s="379">
        <f t="shared" si="32"/>
        <v>0</v>
      </c>
      <c r="M154" s="380">
        <f t="shared" si="33"/>
        <v>0</v>
      </c>
      <c r="N154" s="381">
        <f t="shared" si="18"/>
        <v>67</v>
      </c>
      <c r="O154" s="482"/>
      <c r="P154" s="382">
        <f t="shared" si="34"/>
        <v>0</v>
      </c>
      <c r="Q154" s="383">
        <f t="shared" si="35"/>
        <v>0</v>
      </c>
      <c r="R154" s="384">
        <f t="shared" si="20"/>
        <v>0</v>
      </c>
      <c r="S154" s="516"/>
      <c r="T154" s="385">
        <f t="shared" si="37"/>
        <v>0</v>
      </c>
      <c r="U154" s="534"/>
      <c r="V154" s="386">
        <f t="shared" si="21"/>
        <v>0</v>
      </c>
      <c r="W154" s="261">
        <f t="shared" si="36"/>
        <v>0</v>
      </c>
      <c r="X154" s="261">
        <f t="shared" si="23"/>
        <v>0</v>
      </c>
    </row>
    <row r="155" spans="1:24" ht="13.9" customHeight="1" x14ac:dyDescent="0.25">
      <c r="A155" s="387" t="s">
        <v>7</v>
      </c>
      <c r="B155" s="319" t="s">
        <v>101</v>
      </c>
      <c r="C155" s="320">
        <v>3</v>
      </c>
      <c r="D155" s="388">
        <v>1</v>
      </c>
      <c r="E155" s="501"/>
      <c r="F155" s="483"/>
      <c r="G155" s="76">
        <f t="shared" si="30"/>
        <v>0</v>
      </c>
      <c r="H155" s="389">
        <v>28</v>
      </c>
      <c r="I155" s="389">
        <f t="shared" si="31"/>
        <v>0</v>
      </c>
      <c r="J155" s="483"/>
      <c r="K155" s="390">
        <v>1</v>
      </c>
      <c r="L155" s="390">
        <f t="shared" si="32"/>
        <v>0</v>
      </c>
      <c r="M155" s="391">
        <f t="shared" si="33"/>
        <v>0</v>
      </c>
      <c r="N155" s="392">
        <f t="shared" si="18"/>
        <v>27</v>
      </c>
      <c r="O155" s="483"/>
      <c r="P155" s="393">
        <f t="shared" si="34"/>
        <v>0</v>
      </c>
      <c r="Q155" s="394">
        <f t="shared" si="35"/>
        <v>0</v>
      </c>
      <c r="R155" s="395">
        <f t="shared" si="20"/>
        <v>0</v>
      </c>
      <c r="S155" s="517"/>
      <c r="T155" s="396">
        <f t="shared" si="37"/>
        <v>0</v>
      </c>
      <c r="U155" s="535"/>
      <c r="V155" s="397">
        <f t="shared" si="21"/>
        <v>0</v>
      </c>
      <c r="W155" s="275">
        <f t="shared" si="36"/>
        <v>0</v>
      </c>
      <c r="X155" s="275">
        <f t="shared" si="23"/>
        <v>0</v>
      </c>
    </row>
    <row r="156" spans="1:24" ht="13.9" customHeight="1" x14ac:dyDescent="0.25">
      <c r="A156" s="387" t="s">
        <v>7</v>
      </c>
      <c r="B156" s="410" t="s">
        <v>97</v>
      </c>
      <c r="C156" s="411">
        <v>3</v>
      </c>
      <c r="D156" s="412">
        <v>1</v>
      </c>
      <c r="E156" s="501"/>
      <c r="F156" s="483"/>
      <c r="G156" s="76">
        <f t="shared" si="30"/>
        <v>0</v>
      </c>
      <c r="H156" s="389">
        <v>48</v>
      </c>
      <c r="I156" s="389">
        <f t="shared" si="31"/>
        <v>0</v>
      </c>
      <c r="J156" s="483"/>
      <c r="K156" s="390">
        <v>2</v>
      </c>
      <c r="L156" s="390">
        <f t="shared" si="32"/>
        <v>0</v>
      </c>
      <c r="M156" s="391">
        <f t="shared" si="33"/>
        <v>0</v>
      </c>
      <c r="N156" s="413">
        <f t="shared" si="18"/>
        <v>46</v>
      </c>
      <c r="O156" s="493"/>
      <c r="P156" s="406">
        <f t="shared" si="34"/>
        <v>0</v>
      </c>
      <c r="Q156" s="406">
        <f t="shared" si="35"/>
        <v>0</v>
      </c>
      <c r="R156" s="414">
        <f t="shared" si="20"/>
        <v>0</v>
      </c>
      <c r="S156" s="519"/>
      <c r="T156" s="406">
        <f t="shared" si="37"/>
        <v>0</v>
      </c>
      <c r="U156" s="537"/>
      <c r="V156" s="415">
        <f t="shared" si="21"/>
        <v>0</v>
      </c>
      <c r="W156" s="296">
        <f t="shared" si="36"/>
        <v>0</v>
      </c>
      <c r="X156" s="296">
        <f t="shared" si="23"/>
        <v>0</v>
      </c>
    </row>
    <row r="157" spans="1:24" ht="13.9" customHeight="1" x14ac:dyDescent="0.25">
      <c r="A157" s="387" t="s">
        <v>7</v>
      </c>
      <c r="B157" s="319" t="s">
        <v>90</v>
      </c>
      <c r="C157" s="320">
        <v>3</v>
      </c>
      <c r="D157" s="388">
        <v>5</v>
      </c>
      <c r="E157" s="501"/>
      <c r="F157" s="483"/>
      <c r="G157" s="76">
        <f t="shared" si="30"/>
        <v>0</v>
      </c>
      <c r="H157" s="389">
        <v>91</v>
      </c>
      <c r="I157" s="389">
        <f t="shared" si="31"/>
        <v>0</v>
      </c>
      <c r="J157" s="483"/>
      <c r="K157" s="390">
        <v>3</v>
      </c>
      <c r="L157" s="390">
        <f t="shared" si="32"/>
        <v>0</v>
      </c>
      <c r="M157" s="391">
        <f t="shared" si="33"/>
        <v>0</v>
      </c>
      <c r="N157" s="392">
        <f t="shared" si="18"/>
        <v>88</v>
      </c>
      <c r="O157" s="483"/>
      <c r="P157" s="393">
        <f t="shared" si="34"/>
        <v>0</v>
      </c>
      <c r="Q157" s="394">
        <f t="shared" si="35"/>
        <v>0</v>
      </c>
      <c r="R157" s="395">
        <f t="shared" si="20"/>
        <v>0</v>
      </c>
      <c r="S157" s="517"/>
      <c r="T157" s="396">
        <f t="shared" si="37"/>
        <v>0</v>
      </c>
      <c r="U157" s="535"/>
      <c r="V157" s="397">
        <f t="shared" si="21"/>
        <v>0</v>
      </c>
      <c r="W157" s="275">
        <f t="shared" si="36"/>
        <v>0</v>
      </c>
      <c r="X157" s="275">
        <f t="shared" si="23"/>
        <v>0</v>
      </c>
    </row>
    <row r="158" spans="1:24" ht="13.9" customHeight="1" x14ac:dyDescent="0.25">
      <c r="A158" s="387" t="s">
        <v>7</v>
      </c>
      <c r="B158" s="319" t="s">
        <v>91</v>
      </c>
      <c r="C158" s="320">
        <v>3</v>
      </c>
      <c r="D158" s="388">
        <v>5</v>
      </c>
      <c r="E158" s="501"/>
      <c r="F158" s="483"/>
      <c r="G158" s="76">
        <f t="shared" si="30"/>
        <v>0</v>
      </c>
      <c r="H158" s="389">
        <v>52</v>
      </c>
      <c r="I158" s="389">
        <f t="shared" si="31"/>
        <v>0</v>
      </c>
      <c r="J158" s="483"/>
      <c r="K158" s="390">
        <v>2</v>
      </c>
      <c r="L158" s="390">
        <f t="shared" si="32"/>
        <v>0</v>
      </c>
      <c r="M158" s="391">
        <f t="shared" si="33"/>
        <v>0</v>
      </c>
      <c r="N158" s="392">
        <f t="shared" si="18"/>
        <v>50</v>
      </c>
      <c r="O158" s="483"/>
      <c r="P158" s="393">
        <f t="shared" si="34"/>
        <v>0</v>
      </c>
      <c r="Q158" s="394">
        <f t="shared" si="35"/>
        <v>0</v>
      </c>
      <c r="R158" s="395">
        <f t="shared" si="20"/>
        <v>0</v>
      </c>
      <c r="S158" s="517"/>
      <c r="T158" s="396">
        <f t="shared" si="37"/>
        <v>0</v>
      </c>
      <c r="U158" s="535"/>
      <c r="V158" s="397">
        <f t="shared" si="21"/>
        <v>0</v>
      </c>
      <c r="W158" s="275">
        <f t="shared" si="36"/>
        <v>0</v>
      </c>
      <c r="X158" s="275">
        <f t="shared" si="23"/>
        <v>0</v>
      </c>
    </row>
    <row r="159" spans="1:24" ht="13.9" customHeight="1" x14ac:dyDescent="0.25">
      <c r="A159" s="387" t="s">
        <v>7</v>
      </c>
      <c r="B159" s="319" t="s">
        <v>92</v>
      </c>
      <c r="C159" s="320">
        <v>3</v>
      </c>
      <c r="D159" s="388">
        <v>5</v>
      </c>
      <c r="E159" s="501"/>
      <c r="F159" s="483"/>
      <c r="G159" s="76">
        <f t="shared" si="30"/>
        <v>0</v>
      </c>
      <c r="H159" s="389">
        <v>84</v>
      </c>
      <c r="I159" s="389">
        <f t="shared" si="31"/>
        <v>0</v>
      </c>
      <c r="J159" s="483"/>
      <c r="K159" s="390">
        <v>3</v>
      </c>
      <c r="L159" s="390">
        <f t="shared" si="32"/>
        <v>0</v>
      </c>
      <c r="M159" s="391">
        <f t="shared" si="33"/>
        <v>0</v>
      </c>
      <c r="N159" s="392">
        <f t="shared" si="18"/>
        <v>81</v>
      </c>
      <c r="O159" s="483"/>
      <c r="P159" s="393">
        <f t="shared" si="34"/>
        <v>0</v>
      </c>
      <c r="Q159" s="394">
        <f t="shared" si="35"/>
        <v>0</v>
      </c>
      <c r="R159" s="395">
        <f t="shared" si="20"/>
        <v>0</v>
      </c>
      <c r="S159" s="517"/>
      <c r="T159" s="396">
        <f t="shared" si="37"/>
        <v>0</v>
      </c>
      <c r="U159" s="535"/>
      <c r="V159" s="397">
        <f t="shared" si="21"/>
        <v>0</v>
      </c>
      <c r="W159" s="275">
        <f t="shared" si="36"/>
        <v>0</v>
      </c>
      <c r="X159" s="275">
        <f t="shared" si="23"/>
        <v>0</v>
      </c>
    </row>
    <row r="160" spans="1:24" ht="13.9" customHeight="1" x14ac:dyDescent="0.25">
      <c r="A160" s="387" t="s">
        <v>7</v>
      </c>
      <c r="B160" s="319" t="s">
        <v>93</v>
      </c>
      <c r="C160" s="320">
        <v>3</v>
      </c>
      <c r="D160" s="388">
        <v>5</v>
      </c>
      <c r="E160" s="501"/>
      <c r="F160" s="483"/>
      <c r="G160" s="76">
        <f t="shared" si="30"/>
        <v>0</v>
      </c>
      <c r="H160" s="389">
        <v>181</v>
      </c>
      <c r="I160" s="389">
        <f t="shared" si="31"/>
        <v>0</v>
      </c>
      <c r="J160" s="483"/>
      <c r="K160" s="390">
        <v>6</v>
      </c>
      <c r="L160" s="390">
        <f t="shared" si="32"/>
        <v>0</v>
      </c>
      <c r="M160" s="391">
        <f t="shared" si="33"/>
        <v>0</v>
      </c>
      <c r="N160" s="392">
        <f t="shared" si="18"/>
        <v>175</v>
      </c>
      <c r="O160" s="483"/>
      <c r="P160" s="393">
        <f t="shared" si="34"/>
        <v>0</v>
      </c>
      <c r="Q160" s="394">
        <f t="shared" si="35"/>
        <v>0</v>
      </c>
      <c r="R160" s="395">
        <f t="shared" si="20"/>
        <v>0</v>
      </c>
      <c r="S160" s="517"/>
      <c r="T160" s="396">
        <f t="shared" si="37"/>
        <v>0</v>
      </c>
      <c r="U160" s="535"/>
      <c r="V160" s="397">
        <f t="shared" si="21"/>
        <v>0</v>
      </c>
      <c r="W160" s="275">
        <f t="shared" si="36"/>
        <v>0</v>
      </c>
      <c r="X160" s="275">
        <f t="shared" si="23"/>
        <v>0</v>
      </c>
    </row>
    <row r="161" spans="1:24" ht="13.9" customHeight="1" x14ac:dyDescent="0.25">
      <c r="A161" s="387" t="s">
        <v>7</v>
      </c>
      <c r="B161" s="319" t="s">
        <v>98</v>
      </c>
      <c r="C161" s="320">
        <v>3</v>
      </c>
      <c r="D161" s="388">
        <v>1</v>
      </c>
      <c r="E161" s="501"/>
      <c r="F161" s="483"/>
      <c r="G161" s="76">
        <f t="shared" si="30"/>
        <v>0</v>
      </c>
      <c r="H161" s="389">
        <v>68</v>
      </c>
      <c r="I161" s="389">
        <f t="shared" si="31"/>
        <v>0</v>
      </c>
      <c r="J161" s="483"/>
      <c r="K161" s="390">
        <v>2</v>
      </c>
      <c r="L161" s="390">
        <f t="shared" si="32"/>
        <v>0</v>
      </c>
      <c r="M161" s="391">
        <f t="shared" si="33"/>
        <v>0</v>
      </c>
      <c r="N161" s="392">
        <f t="shared" si="18"/>
        <v>66</v>
      </c>
      <c r="O161" s="483"/>
      <c r="P161" s="393">
        <f t="shared" si="34"/>
        <v>0</v>
      </c>
      <c r="Q161" s="394">
        <f t="shared" si="35"/>
        <v>0</v>
      </c>
      <c r="R161" s="395">
        <f t="shared" si="20"/>
        <v>0</v>
      </c>
      <c r="S161" s="517"/>
      <c r="T161" s="396">
        <f t="shared" si="37"/>
        <v>0</v>
      </c>
      <c r="U161" s="535"/>
      <c r="V161" s="397">
        <f t="shared" si="21"/>
        <v>0</v>
      </c>
      <c r="W161" s="275">
        <f t="shared" si="36"/>
        <v>0</v>
      </c>
      <c r="X161" s="275">
        <f t="shared" si="23"/>
        <v>0</v>
      </c>
    </row>
    <row r="162" spans="1:24" ht="13.9" customHeight="1" x14ac:dyDescent="0.25">
      <c r="A162" s="387" t="s">
        <v>7</v>
      </c>
      <c r="B162" s="319" t="s">
        <v>99</v>
      </c>
      <c r="C162" s="320">
        <v>3</v>
      </c>
      <c r="D162" s="388">
        <v>1</v>
      </c>
      <c r="E162" s="501"/>
      <c r="F162" s="483"/>
      <c r="G162" s="76">
        <f t="shared" si="30"/>
        <v>0</v>
      </c>
      <c r="H162" s="389">
        <v>25</v>
      </c>
      <c r="I162" s="389">
        <f t="shared" si="31"/>
        <v>0</v>
      </c>
      <c r="J162" s="483"/>
      <c r="K162" s="390">
        <v>1</v>
      </c>
      <c r="L162" s="390">
        <f t="shared" si="32"/>
        <v>0</v>
      </c>
      <c r="M162" s="391">
        <f t="shared" si="33"/>
        <v>0</v>
      </c>
      <c r="N162" s="392">
        <f t="shared" si="18"/>
        <v>24</v>
      </c>
      <c r="O162" s="483"/>
      <c r="P162" s="393">
        <f t="shared" si="34"/>
        <v>0</v>
      </c>
      <c r="Q162" s="394">
        <f t="shared" si="35"/>
        <v>0</v>
      </c>
      <c r="R162" s="395">
        <f t="shared" si="20"/>
        <v>0</v>
      </c>
      <c r="S162" s="517"/>
      <c r="T162" s="396">
        <f t="shared" ref="T162:T204" si="38">S162*H162</f>
        <v>0</v>
      </c>
      <c r="U162" s="535"/>
      <c r="V162" s="397">
        <f t="shared" si="21"/>
        <v>0</v>
      </c>
      <c r="W162" s="275">
        <f t="shared" si="36"/>
        <v>0</v>
      </c>
      <c r="X162" s="275">
        <f t="shared" si="23"/>
        <v>0</v>
      </c>
    </row>
    <row r="163" spans="1:24" ht="14.45" customHeight="1" thickBot="1" x14ac:dyDescent="0.3">
      <c r="A163" s="398" t="s">
        <v>7</v>
      </c>
      <c r="B163" s="399" t="s">
        <v>96</v>
      </c>
      <c r="C163" s="400">
        <v>3</v>
      </c>
      <c r="D163" s="401">
        <v>5</v>
      </c>
      <c r="E163" s="502"/>
      <c r="F163" s="484"/>
      <c r="G163" s="87">
        <f t="shared" si="30"/>
        <v>0</v>
      </c>
      <c r="H163" s="402">
        <v>104</v>
      </c>
      <c r="I163" s="402">
        <f t="shared" si="31"/>
        <v>0</v>
      </c>
      <c r="J163" s="484"/>
      <c r="K163" s="403">
        <v>3</v>
      </c>
      <c r="L163" s="403">
        <f t="shared" si="32"/>
        <v>0</v>
      </c>
      <c r="M163" s="404">
        <f t="shared" si="33"/>
        <v>0</v>
      </c>
      <c r="N163" s="405">
        <f t="shared" si="18"/>
        <v>101</v>
      </c>
      <c r="O163" s="492"/>
      <c r="P163" s="407">
        <f t="shared" si="34"/>
        <v>0</v>
      </c>
      <c r="Q163" s="407">
        <f t="shared" si="35"/>
        <v>0</v>
      </c>
      <c r="R163" s="408">
        <f t="shared" si="20"/>
        <v>0</v>
      </c>
      <c r="S163" s="518"/>
      <c r="T163" s="407">
        <f t="shared" si="38"/>
        <v>0</v>
      </c>
      <c r="U163" s="536"/>
      <c r="V163" s="409">
        <f t="shared" si="21"/>
        <v>0</v>
      </c>
      <c r="W163" s="288">
        <f t="shared" si="36"/>
        <v>0</v>
      </c>
      <c r="X163" s="288">
        <f t="shared" si="23"/>
        <v>0</v>
      </c>
    </row>
    <row r="164" spans="1:24" ht="13.9" customHeight="1" x14ac:dyDescent="0.25">
      <c r="A164" s="374" t="s">
        <v>7</v>
      </c>
      <c r="B164" s="375" t="s">
        <v>90</v>
      </c>
      <c r="C164" s="376">
        <v>4</v>
      </c>
      <c r="D164" s="377">
        <v>7</v>
      </c>
      <c r="E164" s="500"/>
      <c r="F164" s="482"/>
      <c r="G164" s="86">
        <f t="shared" si="30"/>
        <v>0</v>
      </c>
      <c r="H164" s="378">
        <v>100</v>
      </c>
      <c r="I164" s="378">
        <f t="shared" si="31"/>
        <v>0</v>
      </c>
      <c r="J164" s="482"/>
      <c r="K164" s="379">
        <v>3</v>
      </c>
      <c r="L164" s="379">
        <f t="shared" si="32"/>
        <v>0</v>
      </c>
      <c r="M164" s="380">
        <f t="shared" si="33"/>
        <v>0</v>
      </c>
      <c r="N164" s="381">
        <f t="shared" si="18"/>
        <v>97</v>
      </c>
      <c r="O164" s="482"/>
      <c r="P164" s="382">
        <f t="shared" si="34"/>
        <v>0</v>
      </c>
      <c r="Q164" s="383">
        <f t="shared" si="35"/>
        <v>0</v>
      </c>
      <c r="R164" s="384">
        <f t="shared" si="20"/>
        <v>0</v>
      </c>
      <c r="S164" s="516"/>
      <c r="T164" s="385">
        <f t="shared" si="38"/>
        <v>0</v>
      </c>
      <c r="U164" s="534"/>
      <c r="V164" s="386">
        <f t="shared" si="21"/>
        <v>0</v>
      </c>
      <c r="W164" s="261">
        <f t="shared" si="36"/>
        <v>0</v>
      </c>
      <c r="X164" s="261">
        <f t="shared" si="23"/>
        <v>0</v>
      </c>
    </row>
    <row r="165" spans="1:24" ht="13.9" customHeight="1" x14ac:dyDescent="0.25">
      <c r="A165" s="387" t="s">
        <v>7</v>
      </c>
      <c r="B165" s="319" t="s">
        <v>91</v>
      </c>
      <c r="C165" s="320">
        <v>4</v>
      </c>
      <c r="D165" s="388">
        <v>7</v>
      </c>
      <c r="E165" s="501"/>
      <c r="F165" s="483"/>
      <c r="G165" s="76">
        <f t="shared" si="30"/>
        <v>0</v>
      </c>
      <c r="H165" s="389">
        <v>57</v>
      </c>
      <c r="I165" s="389">
        <f t="shared" si="31"/>
        <v>0</v>
      </c>
      <c r="J165" s="483"/>
      <c r="K165" s="390">
        <v>2</v>
      </c>
      <c r="L165" s="390">
        <f t="shared" si="32"/>
        <v>0</v>
      </c>
      <c r="M165" s="391">
        <f t="shared" si="33"/>
        <v>0</v>
      </c>
      <c r="N165" s="392">
        <f t="shared" si="18"/>
        <v>55</v>
      </c>
      <c r="O165" s="483"/>
      <c r="P165" s="393">
        <f t="shared" si="34"/>
        <v>0</v>
      </c>
      <c r="Q165" s="394">
        <f t="shared" si="35"/>
        <v>0</v>
      </c>
      <c r="R165" s="395">
        <f t="shared" si="20"/>
        <v>0</v>
      </c>
      <c r="S165" s="517"/>
      <c r="T165" s="396">
        <f t="shared" si="38"/>
        <v>0</v>
      </c>
      <c r="U165" s="535"/>
      <c r="V165" s="397">
        <f t="shared" si="21"/>
        <v>0</v>
      </c>
      <c r="W165" s="275">
        <f t="shared" si="36"/>
        <v>0</v>
      </c>
      <c r="X165" s="275">
        <f t="shared" si="23"/>
        <v>0</v>
      </c>
    </row>
    <row r="166" spans="1:24" ht="13.9" customHeight="1" x14ac:dyDescent="0.25">
      <c r="A166" s="387" t="s">
        <v>7</v>
      </c>
      <c r="B166" s="319" t="s">
        <v>92</v>
      </c>
      <c r="C166" s="320">
        <v>4</v>
      </c>
      <c r="D166" s="388">
        <v>7</v>
      </c>
      <c r="E166" s="501"/>
      <c r="F166" s="483"/>
      <c r="G166" s="76">
        <f t="shared" si="30"/>
        <v>0</v>
      </c>
      <c r="H166" s="389">
        <v>97</v>
      </c>
      <c r="I166" s="389">
        <f t="shared" si="31"/>
        <v>0</v>
      </c>
      <c r="J166" s="483"/>
      <c r="K166" s="390">
        <v>3</v>
      </c>
      <c r="L166" s="390">
        <f t="shared" si="32"/>
        <v>0</v>
      </c>
      <c r="M166" s="391">
        <f t="shared" si="33"/>
        <v>0</v>
      </c>
      <c r="N166" s="392">
        <f t="shared" si="18"/>
        <v>94</v>
      </c>
      <c r="O166" s="483"/>
      <c r="P166" s="393">
        <f t="shared" si="34"/>
        <v>0</v>
      </c>
      <c r="Q166" s="394">
        <f t="shared" si="35"/>
        <v>0</v>
      </c>
      <c r="R166" s="395">
        <f t="shared" si="20"/>
        <v>0</v>
      </c>
      <c r="S166" s="517"/>
      <c r="T166" s="396">
        <f t="shared" si="38"/>
        <v>0</v>
      </c>
      <c r="U166" s="535"/>
      <c r="V166" s="397">
        <f t="shared" si="21"/>
        <v>0</v>
      </c>
      <c r="W166" s="275">
        <f t="shared" si="36"/>
        <v>0</v>
      </c>
      <c r="X166" s="275">
        <f t="shared" si="23"/>
        <v>0</v>
      </c>
    </row>
    <row r="167" spans="1:24" ht="13.9" customHeight="1" x14ac:dyDescent="0.25">
      <c r="A167" s="387" t="s">
        <v>7</v>
      </c>
      <c r="B167" s="319" t="s">
        <v>93</v>
      </c>
      <c r="C167" s="320">
        <v>4</v>
      </c>
      <c r="D167" s="388">
        <v>7</v>
      </c>
      <c r="E167" s="501"/>
      <c r="F167" s="483"/>
      <c r="G167" s="76">
        <f t="shared" si="30"/>
        <v>0</v>
      </c>
      <c r="H167" s="389">
        <v>154</v>
      </c>
      <c r="I167" s="389">
        <f t="shared" si="31"/>
        <v>0</v>
      </c>
      <c r="J167" s="483"/>
      <c r="K167" s="390">
        <v>5</v>
      </c>
      <c r="L167" s="390">
        <f t="shared" si="32"/>
        <v>0</v>
      </c>
      <c r="M167" s="391">
        <f t="shared" si="33"/>
        <v>0</v>
      </c>
      <c r="N167" s="392">
        <f t="shared" si="18"/>
        <v>149</v>
      </c>
      <c r="O167" s="483"/>
      <c r="P167" s="393">
        <f t="shared" si="34"/>
        <v>0</v>
      </c>
      <c r="Q167" s="394">
        <f t="shared" si="35"/>
        <v>0</v>
      </c>
      <c r="R167" s="395">
        <f t="shared" si="20"/>
        <v>0</v>
      </c>
      <c r="S167" s="517"/>
      <c r="T167" s="396">
        <f t="shared" si="38"/>
        <v>0</v>
      </c>
      <c r="U167" s="535"/>
      <c r="V167" s="397">
        <f t="shared" si="21"/>
        <v>0</v>
      </c>
      <c r="W167" s="275">
        <f t="shared" si="36"/>
        <v>0</v>
      </c>
      <c r="X167" s="275">
        <f t="shared" si="23"/>
        <v>0</v>
      </c>
    </row>
    <row r="168" spans="1:24" ht="13.9" customHeight="1" x14ac:dyDescent="0.25">
      <c r="A168" s="387" t="s">
        <v>7</v>
      </c>
      <c r="B168" s="319" t="s">
        <v>98</v>
      </c>
      <c r="C168" s="320">
        <v>4</v>
      </c>
      <c r="D168" s="388">
        <v>3</v>
      </c>
      <c r="E168" s="501"/>
      <c r="F168" s="483"/>
      <c r="G168" s="76">
        <f t="shared" si="30"/>
        <v>0</v>
      </c>
      <c r="H168" s="389">
        <v>85</v>
      </c>
      <c r="I168" s="389">
        <f t="shared" si="31"/>
        <v>0</v>
      </c>
      <c r="J168" s="483"/>
      <c r="K168" s="390">
        <v>3</v>
      </c>
      <c r="L168" s="390">
        <f t="shared" si="32"/>
        <v>0</v>
      </c>
      <c r="M168" s="391">
        <f t="shared" si="33"/>
        <v>0</v>
      </c>
      <c r="N168" s="392">
        <f t="shared" si="18"/>
        <v>82</v>
      </c>
      <c r="O168" s="483"/>
      <c r="P168" s="393">
        <f t="shared" si="34"/>
        <v>0</v>
      </c>
      <c r="Q168" s="394">
        <f t="shared" si="35"/>
        <v>0</v>
      </c>
      <c r="R168" s="395">
        <f t="shared" si="20"/>
        <v>0</v>
      </c>
      <c r="S168" s="517"/>
      <c r="T168" s="396">
        <f t="shared" si="38"/>
        <v>0</v>
      </c>
      <c r="U168" s="535"/>
      <c r="V168" s="397">
        <f t="shared" si="21"/>
        <v>0</v>
      </c>
      <c r="W168" s="275">
        <f t="shared" si="36"/>
        <v>0</v>
      </c>
      <c r="X168" s="275">
        <f t="shared" si="23"/>
        <v>0</v>
      </c>
    </row>
    <row r="169" spans="1:24" ht="13.9" customHeight="1" x14ac:dyDescent="0.25">
      <c r="A169" s="387" t="s">
        <v>7</v>
      </c>
      <c r="B169" s="319" t="s">
        <v>99</v>
      </c>
      <c r="C169" s="320">
        <v>4</v>
      </c>
      <c r="D169" s="388">
        <v>3</v>
      </c>
      <c r="E169" s="501"/>
      <c r="F169" s="483"/>
      <c r="G169" s="76">
        <f t="shared" si="30"/>
        <v>0</v>
      </c>
      <c r="H169" s="389">
        <v>20</v>
      </c>
      <c r="I169" s="389">
        <f t="shared" si="31"/>
        <v>0</v>
      </c>
      <c r="J169" s="483"/>
      <c r="K169" s="390">
        <v>1</v>
      </c>
      <c r="L169" s="390">
        <f t="shared" si="32"/>
        <v>0</v>
      </c>
      <c r="M169" s="391">
        <f t="shared" si="33"/>
        <v>0</v>
      </c>
      <c r="N169" s="392">
        <f t="shared" si="18"/>
        <v>19</v>
      </c>
      <c r="O169" s="483"/>
      <c r="P169" s="393">
        <f t="shared" si="34"/>
        <v>0</v>
      </c>
      <c r="Q169" s="394">
        <f t="shared" si="35"/>
        <v>0</v>
      </c>
      <c r="R169" s="395">
        <f t="shared" si="20"/>
        <v>0</v>
      </c>
      <c r="S169" s="517"/>
      <c r="T169" s="396">
        <f t="shared" si="38"/>
        <v>0</v>
      </c>
      <c r="U169" s="535"/>
      <c r="V169" s="397">
        <f t="shared" si="21"/>
        <v>0</v>
      </c>
      <c r="W169" s="275">
        <f t="shared" si="36"/>
        <v>0</v>
      </c>
      <c r="X169" s="275">
        <f t="shared" si="23"/>
        <v>0</v>
      </c>
    </row>
    <row r="170" spans="1:24" ht="13.9" customHeight="1" x14ac:dyDescent="0.25">
      <c r="A170" s="387" t="s">
        <v>7</v>
      </c>
      <c r="B170" s="319" t="s">
        <v>100</v>
      </c>
      <c r="C170" s="320">
        <v>4</v>
      </c>
      <c r="D170" s="388">
        <v>3</v>
      </c>
      <c r="E170" s="501"/>
      <c r="F170" s="483"/>
      <c r="G170" s="76">
        <f t="shared" si="30"/>
        <v>0</v>
      </c>
      <c r="H170" s="389">
        <v>76</v>
      </c>
      <c r="I170" s="389">
        <f t="shared" si="31"/>
        <v>0</v>
      </c>
      <c r="J170" s="483"/>
      <c r="K170" s="390">
        <v>2</v>
      </c>
      <c r="L170" s="390">
        <f t="shared" si="32"/>
        <v>0</v>
      </c>
      <c r="M170" s="391">
        <f t="shared" si="33"/>
        <v>0</v>
      </c>
      <c r="N170" s="392">
        <f t="shared" si="18"/>
        <v>74</v>
      </c>
      <c r="O170" s="483"/>
      <c r="P170" s="393">
        <f t="shared" si="34"/>
        <v>0</v>
      </c>
      <c r="Q170" s="394">
        <f t="shared" si="35"/>
        <v>0</v>
      </c>
      <c r="R170" s="395">
        <f t="shared" si="20"/>
        <v>0</v>
      </c>
      <c r="S170" s="517"/>
      <c r="T170" s="396">
        <f t="shared" si="38"/>
        <v>0</v>
      </c>
      <c r="U170" s="535"/>
      <c r="V170" s="397">
        <f t="shared" si="21"/>
        <v>0</v>
      </c>
      <c r="W170" s="275">
        <f t="shared" si="36"/>
        <v>0</v>
      </c>
      <c r="X170" s="275">
        <f t="shared" si="23"/>
        <v>0</v>
      </c>
    </row>
    <row r="171" spans="1:24" ht="13.9" customHeight="1" x14ac:dyDescent="0.25">
      <c r="A171" s="387" t="s">
        <v>7</v>
      </c>
      <c r="B171" s="319" t="s">
        <v>101</v>
      </c>
      <c r="C171" s="320">
        <v>4</v>
      </c>
      <c r="D171" s="388">
        <v>3</v>
      </c>
      <c r="E171" s="501"/>
      <c r="F171" s="483"/>
      <c r="G171" s="76">
        <f t="shared" si="30"/>
        <v>0</v>
      </c>
      <c r="H171" s="389">
        <v>39</v>
      </c>
      <c r="I171" s="389">
        <f t="shared" si="31"/>
        <v>0</v>
      </c>
      <c r="J171" s="483"/>
      <c r="K171" s="390">
        <v>1</v>
      </c>
      <c r="L171" s="390">
        <f t="shared" si="32"/>
        <v>0</v>
      </c>
      <c r="M171" s="391">
        <f t="shared" si="33"/>
        <v>0</v>
      </c>
      <c r="N171" s="392">
        <f t="shared" si="18"/>
        <v>38</v>
      </c>
      <c r="O171" s="483"/>
      <c r="P171" s="393">
        <f t="shared" si="34"/>
        <v>0</v>
      </c>
      <c r="Q171" s="394">
        <f t="shared" si="35"/>
        <v>0</v>
      </c>
      <c r="R171" s="395">
        <f t="shared" si="20"/>
        <v>0</v>
      </c>
      <c r="S171" s="517"/>
      <c r="T171" s="396">
        <f t="shared" si="38"/>
        <v>0</v>
      </c>
      <c r="U171" s="535"/>
      <c r="V171" s="397">
        <f t="shared" si="21"/>
        <v>0</v>
      </c>
      <c r="W171" s="275">
        <f t="shared" si="36"/>
        <v>0</v>
      </c>
      <c r="X171" s="275">
        <f t="shared" si="23"/>
        <v>0</v>
      </c>
    </row>
    <row r="172" spans="1:24" ht="13.9" customHeight="1" x14ac:dyDescent="0.25">
      <c r="A172" s="387" t="s">
        <v>7</v>
      </c>
      <c r="B172" s="410" t="s">
        <v>96</v>
      </c>
      <c r="C172" s="411">
        <v>4</v>
      </c>
      <c r="D172" s="412">
        <v>7</v>
      </c>
      <c r="E172" s="501"/>
      <c r="F172" s="483"/>
      <c r="G172" s="76">
        <f t="shared" si="30"/>
        <v>0</v>
      </c>
      <c r="H172" s="389">
        <v>104</v>
      </c>
      <c r="I172" s="389">
        <f t="shared" si="31"/>
        <v>0</v>
      </c>
      <c r="J172" s="483"/>
      <c r="K172" s="390">
        <v>3</v>
      </c>
      <c r="L172" s="390">
        <f t="shared" si="32"/>
        <v>0</v>
      </c>
      <c r="M172" s="391">
        <f t="shared" si="33"/>
        <v>0</v>
      </c>
      <c r="N172" s="413">
        <f t="shared" si="18"/>
        <v>101</v>
      </c>
      <c r="O172" s="493"/>
      <c r="P172" s="406">
        <f t="shared" si="34"/>
        <v>0</v>
      </c>
      <c r="Q172" s="406">
        <f t="shared" si="35"/>
        <v>0</v>
      </c>
      <c r="R172" s="414">
        <f t="shared" si="20"/>
        <v>0</v>
      </c>
      <c r="S172" s="519"/>
      <c r="T172" s="406">
        <f t="shared" si="38"/>
        <v>0</v>
      </c>
      <c r="U172" s="537"/>
      <c r="V172" s="415">
        <f t="shared" si="21"/>
        <v>0</v>
      </c>
      <c r="W172" s="296">
        <f t="shared" si="36"/>
        <v>0</v>
      </c>
      <c r="X172" s="296">
        <f t="shared" si="23"/>
        <v>0</v>
      </c>
    </row>
    <row r="173" spans="1:24" ht="14.45" customHeight="1" thickBot="1" x14ac:dyDescent="0.3">
      <c r="A173" s="398" t="s">
        <v>7</v>
      </c>
      <c r="B173" s="399" t="s">
        <v>97</v>
      </c>
      <c r="C173" s="400">
        <v>4</v>
      </c>
      <c r="D173" s="401">
        <v>3</v>
      </c>
      <c r="E173" s="502"/>
      <c r="F173" s="484"/>
      <c r="G173" s="87">
        <f t="shared" si="30"/>
        <v>0</v>
      </c>
      <c r="H173" s="402">
        <v>50</v>
      </c>
      <c r="I173" s="402">
        <f t="shared" si="31"/>
        <v>0</v>
      </c>
      <c r="J173" s="484"/>
      <c r="K173" s="403">
        <v>2</v>
      </c>
      <c r="L173" s="403">
        <f t="shared" si="32"/>
        <v>0</v>
      </c>
      <c r="M173" s="404">
        <f t="shared" si="33"/>
        <v>0</v>
      </c>
      <c r="N173" s="405">
        <f t="shared" si="18"/>
        <v>48</v>
      </c>
      <c r="O173" s="492"/>
      <c r="P173" s="407">
        <f t="shared" si="34"/>
        <v>0</v>
      </c>
      <c r="Q173" s="407">
        <f t="shared" si="35"/>
        <v>0</v>
      </c>
      <c r="R173" s="408">
        <f t="shared" si="20"/>
        <v>0</v>
      </c>
      <c r="S173" s="518"/>
      <c r="T173" s="407">
        <f t="shared" si="38"/>
        <v>0</v>
      </c>
      <c r="U173" s="536"/>
      <c r="V173" s="409">
        <f t="shared" si="21"/>
        <v>0</v>
      </c>
      <c r="W173" s="288">
        <f t="shared" si="36"/>
        <v>0</v>
      </c>
      <c r="X173" s="288">
        <f t="shared" si="23"/>
        <v>0</v>
      </c>
    </row>
    <row r="174" spans="1:24" ht="13.9" customHeight="1" x14ac:dyDescent="0.25">
      <c r="A174" s="374" t="s">
        <v>7</v>
      </c>
      <c r="B174" s="375" t="s">
        <v>90</v>
      </c>
      <c r="C174" s="376">
        <v>5</v>
      </c>
      <c r="D174" s="377">
        <v>9</v>
      </c>
      <c r="E174" s="500"/>
      <c r="F174" s="482"/>
      <c r="G174" s="86">
        <f t="shared" si="30"/>
        <v>0</v>
      </c>
      <c r="H174" s="378">
        <v>89</v>
      </c>
      <c r="I174" s="378">
        <f t="shared" si="31"/>
        <v>0</v>
      </c>
      <c r="J174" s="482"/>
      <c r="K174" s="379">
        <v>3</v>
      </c>
      <c r="L174" s="379">
        <f t="shared" si="32"/>
        <v>0</v>
      </c>
      <c r="M174" s="380">
        <f t="shared" si="33"/>
        <v>0</v>
      </c>
      <c r="N174" s="381">
        <f t="shared" si="18"/>
        <v>86</v>
      </c>
      <c r="O174" s="482"/>
      <c r="P174" s="382">
        <f t="shared" si="34"/>
        <v>0</v>
      </c>
      <c r="Q174" s="383">
        <f t="shared" si="35"/>
        <v>0</v>
      </c>
      <c r="R174" s="384">
        <f t="shared" si="20"/>
        <v>0</v>
      </c>
      <c r="S174" s="516"/>
      <c r="T174" s="385">
        <f t="shared" si="38"/>
        <v>0</v>
      </c>
      <c r="U174" s="534"/>
      <c r="V174" s="386">
        <f t="shared" si="21"/>
        <v>0</v>
      </c>
      <c r="W174" s="261">
        <f t="shared" si="36"/>
        <v>0</v>
      </c>
      <c r="X174" s="261">
        <f t="shared" si="23"/>
        <v>0</v>
      </c>
    </row>
    <row r="175" spans="1:24" ht="13.9" customHeight="1" x14ac:dyDescent="0.25">
      <c r="A175" s="387" t="s">
        <v>7</v>
      </c>
      <c r="B175" s="319" t="s">
        <v>91</v>
      </c>
      <c r="C175" s="320">
        <v>5</v>
      </c>
      <c r="D175" s="388">
        <v>9</v>
      </c>
      <c r="E175" s="501"/>
      <c r="F175" s="483"/>
      <c r="G175" s="76">
        <f t="shared" si="30"/>
        <v>0</v>
      </c>
      <c r="H175" s="389">
        <v>57</v>
      </c>
      <c r="I175" s="389">
        <f t="shared" si="31"/>
        <v>0</v>
      </c>
      <c r="J175" s="483"/>
      <c r="K175" s="390">
        <v>2</v>
      </c>
      <c r="L175" s="390">
        <f t="shared" si="32"/>
        <v>0</v>
      </c>
      <c r="M175" s="391">
        <f t="shared" si="33"/>
        <v>0</v>
      </c>
      <c r="N175" s="392">
        <f t="shared" si="18"/>
        <v>55</v>
      </c>
      <c r="O175" s="483"/>
      <c r="P175" s="393">
        <f t="shared" si="34"/>
        <v>0</v>
      </c>
      <c r="Q175" s="394">
        <f t="shared" si="35"/>
        <v>0</v>
      </c>
      <c r="R175" s="395">
        <f t="shared" si="20"/>
        <v>0</v>
      </c>
      <c r="S175" s="517"/>
      <c r="T175" s="396">
        <f t="shared" si="38"/>
        <v>0</v>
      </c>
      <c r="U175" s="535"/>
      <c r="V175" s="397">
        <f t="shared" si="21"/>
        <v>0</v>
      </c>
      <c r="W175" s="275">
        <f t="shared" si="36"/>
        <v>0</v>
      </c>
      <c r="X175" s="275">
        <f t="shared" si="23"/>
        <v>0</v>
      </c>
    </row>
    <row r="176" spans="1:24" ht="13.9" customHeight="1" x14ac:dyDescent="0.25">
      <c r="A176" s="387" t="s">
        <v>7</v>
      </c>
      <c r="B176" s="319" t="s">
        <v>92</v>
      </c>
      <c r="C176" s="320">
        <v>5</v>
      </c>
      <c r="D176" s="388">
        <v>9</v>
      </c>
      <c r="E176" s="501"/>
      <c r="F176" s="483"/>
      <c r="G176" s="76">
        <f t="shared" si="30"/>
        <v>0</v>
      </c>
      <c r="H176" s="389">
        <v>92</v>
      </c>
      <c r="I176" s="389">
        <f t="shared" si="31"/>
        <v>0</v>
      </c>
      <c r="J176" s="483"/>
      <c r="K176" s="390">
        <v>3</v>
      </c>
      <c r="L176" s="390">
        <f t="shared" si="32"/>
        <v>0</v>
      </c>
      <c r="M176" s="391">
        <f t="shared" si="33"/>
        <v>0</v>
      </c>
      <c r="N176" s="392">
        <f t="shared" si="18"/>
        <v>89</v>
      </c>
      <c r="O176" s="483"/>
      <c r="P176" s="393">
        <f t="shared" si="34"/>
        <v>0</v>
      </c>
      <c r="Q176" s="394">
        <f t="shared" si="35"/>
        <v>0</v>
      </c>
      <c r="R176" s="395">
        <f t="shared" si="20"/>
        <v>0</v>
      </c>
      <c r="S176" s="517"/>
      <c r="T176" s="396">
        <f t="shared" si="38"/>
        <v>0</v>
      </c>
      <c r="U176" s="535"/>
      <c r="V176" s="397">
        <f t="shared" si="21"/>
        <v>0</v>
      </c>
      <c r="W176" s="275">
        <f t="shared" si="36"/>
        <v>0</v>
      </c>
      <c r="X176" s="275">
        <f t="shared" si="23"/>
        <v>0</v>
      </c>
    </row>
    <row r="177" spans="1:24" ht="13.9" customHeight="1" x14ac:dyDescent="0.25">
      <c r="A177" s="387" t="s">
        <v>7</v>
      </c>
      <c r="B177" s="319" t="s">
        <v>93</v>
      </c>
      <c r="C177" s="320">
        <v>5</v>
      </c>
      <c r="D177" s="388">
        <v>9</v>
      </c>
      <c r="E177" s="501"/>
      <c r="F177" s="483"/>
      <c r="G177" s="76">
        <f t="shared" si="30"/>
        <v>0</v>
      </c>
      <c r="H177" s="389">
        <v>178</v>
      </c>
      <c r="I177" s="389">
        <f t="shared" si="31"/>
        <v>0</v>
      </c>
      <c r="J177" s="483"/>
      <c r="K177" s="390">
        <v>6</v>
      </c>
      <c r="L177" s="390">
        <f t="shared" si="32"/>
        <v>0</v>
      </c>
      <c r="M177" s="391">
        <f t="shared" si="33"/>
        <v>0</v>
      </c>
      <c r="N177" s="392">
        <f t="shared" si="18"/>
        <v>172</v>
      </c>
      <c r="O177" s="483"/>
      <c r="P177" s="393">
        <f t="shared" si="34"/>
        <v>0</v>
      </c>
      <c r="Q177" s="394">
        <f t="shared" si="35"/>
        <v>0</v>
      </c>
      <c r="R177" s="395">
        <f t="shared" si="20"/>
        <v>0</v>
      </c>
      <c r="S177" s="517"/>
      <c r="T177" s="396">
        <f t="shared" si="38"/>
        <v>0</v>
      </c>
      <c r="U177" s="535"/>
      <c r="V177" s="397">
        <f t="shared" si="21"/>
        <v>0</v>
      </c>
      <c r="W177" s="275">
        <f t="shared" si="36"/>
        <v>0</v>
      </c>
      <c r="X177" s="275">
        <f t="shared" si="23"/>
        <v>0</v>
      </c>
    </row>
    <row r="178" spans="1:24" ht="13.9" customHeight="1" x14ac:dyDescent="0.25">
      <c r="A178" s="387" t="s">
        <v>7</v>
      </c>
      <c r="B178" s="319" t="s">
        <v>98</v>
      </c>
      <c r="C178" s="320">
        <v>5</v>
      </c>
      <c r="D178" s="388">
        <v>5</v>
      </c>
      <c r="E178" s="501"/>
      <c r="F178" s="483"/>
      <c r="G178" s="76">
        <f t="shared" si="30"/>
        <v>0</v>
      </c>
      <c r="H178" s="389">
        <v>91</v>
      </c>
      <c r="I178" s="389">
        <f t="shared" si="31"/>
        <v>0</v>
      </c>
      <c r="J178" s="483"/>
      <c r="K178" s="390">
        <v>3</v>
      </c>
      <c r="L178" s="390">
        <f t="shared" si="32"/>
        <v>0</v>
      </c>
      <c r="M178" s="391">
        <f t="shared" si="33"/>
        <v>0</v>
      </c>
      <c r="N178" s="392">
        <f t="shared" si="18"/>
        <v>88</v>
      </c>
      <c r="O178" s="483"/>
      <c r="P178" s="393">
        <f t="shared" si="34"/>
        <v>0</v>
      </c>
      <c r="Q178" s="394">
        <f t="shared" si="35"/>
        <v>0</v>
      </c>
      <c r="R178" s="395">
        <f t="shared" si="20"/>
        <v>0</v>
      </c>
      <c r="S178" s="517"/>
      <c r="T178" s="396">
        <f t="shared" si="38"/>
        <v>0</v>
      </c>
      <c r="U178" s="535"/>
      <c r="V178" s="397">
        <f t="shared" si="21"/>
        <v>0</v>
      </c>
      <c r="W178" s="275">
        <f t="shared" si="36"/>
        <v>0</v>
      </c>
      <c r="X178" s="275">
        <f t="shared" si="23"/>
        <v>0</v>
      </c>
    </row>
    <row r="179" spans="1:24" ht="13.9" customHeight="1" x14ac:dyDescent="0.25">
      <c r="A179" s="387" t="s">
        <v>7</v>
      </c>
      <c r="B179" s="319" t="s">
        <v>99</v>
      </c>
      <c r="C179" s="320">
        <v>5</v>
      </c>
      <c r="D179" s="388">
        <v>5</v>
      </c>
      <c r="E179" s="501"/>
      <c r="F179" s="483"/>
      <c r="G179" s="76">
        <f t="shared" si="30"/>
        <v>0</v>
      </c>
      <c r="H179" s="389">
        <v>23</v>
      </c>
      <c r="I179" s="389">
        <f t="shared" si="31"/>
        <v>0</v>
      </c>
      <c r="J179" s="483"/>
      <c r="K179" s="390">
        <v>1</v>
      </c>
      <c r="L179" s="390">
        <f t="shared" si="32"/>
        <v>0</v>
      </c>
      <c r="M179" s="391">
        <f t="shared" si="33"/>
        <v>0</v>
      </c>
      <c r="N179" s="392">
        <f t="shared" si="18"/>
        <v>22</v>
      </c>
      <c r="O179" s="483"/>
      <c r="P179" s="393">
        <f t="shared" si="34"/>
        <v>0</v>
      </c>
      <c r="Q179" s="394">
        <f t="shared" si="35"/>
        <v>0</v>
      </c>
      <c r="R179" s="395">
        <f t="shared" si="20"/>
        <v>0</v>
      </c>
      <c r="S179" s="517"/>
      <c r="T179" s="396">
        <f t="shared" si="38"/>
        <v>0</v>
      </c>
      <c r="U179" s="535"/>
      <c r="V179" s="397">
        <f t="shared" si="21"/>
        <v>0</v>
      </c>
      <c r="W179" s="275">
        <f t="shared" si="36"/>
        <v>0</v>
      </c>
      <c r="X179" s="275">
        <f t="shared" si="23"/>
        <v>0</v>
      </c>
    </row>
    <row r="180" spans="1:24" ht="13.9" customHeight="1" x14ac:dyDescent="0.25">
      <c r="A180" s="387" t="s">
        <v>7</v>
      </c>
      <c r="B180" s="319" t="s">
        <v>100</v>
      </c>
      <c r="C180" s="320">
        <v>5</v>
      </c>
      <c r="D180" s="388">
        <v>5</v>
      </c>
      <c r="E180" s="501"/>
      <c r="F180" s="483"/>
      <c r="G180" s="76">
        <f t="shared" si="30"/>
        <v>0</v>
      </c>
      <c r="H180" s="389">
        <v>78</v>
      </c>
      <c r="I180" s="389">
        <f t="shared" si="31"/>
        <v>0</v>
      </c>
      <c r="J180" s="483"/>
      <c r="K180" s="390">
        <v>2</v>
      </c>
      <c r="L180" s="390">
        <f t="shared" si="32"/>
        <v>0</v>
      </c>
      <c r="M180" s="391">
        <f t="shared" si="33"/>
        <v>0</v>
      </c>
      <c r="N180" s="392">
        <f t="shared" si="18"/>
        <v>76</v>
      </c>
      <c r="O180" s="483"/>
      <c r="P180" s="393">
        <f t="shared" si="34"/>
        <v>0</v>
      </c>
      <c r="Q180" s="394">
        <f t="shared" si="35"/>
        <v>0</v>
      </c>
      <c r="R180" s="395">
        <f t="shared" si="20"/>
        <v>0</v>
      </c>
      <c r="S180" s="517"/>
      <c r="T180" s="396">
        <f t="shared" si="38"/>
        <v>0</v>
      </c>
      <c r="U180" s="535"/>
      <c r="V180" s="397">
        <f t="shared" si="21"/>
        <v>0</v>
      </c>
      <c r="W180" s="275">
        <f t="shared" si="36"/>
        <v>0</v>
      </c>
      <c r="X180" s="275">
        <f t="shared" si="23"/>
        <v>0</v>
      </c>
    </row>
    <row r="181" spans="1:24" ht="13.9" customHeight="1" x14ac:dyDescent="0.25">
      <c r="A181" s="387" t="s">
        <v>7</v>
      </c>
      <c r="B181" s="319" t="s">
        <v>101</v>
      </c>
      <c r="C181" s="320">
        <v>5</v>
      </c>
      <c r="D181" s="388">
        <v>5</v>
      </c>
      <c r="E181" s="501"/>
      <c r="F181" s="483"/>
      <c r="G181" s="76">
        <f t="shared" si="30"/>
        <v>0</v>
      </c>
      <c r="H181" s="389">
        <v>33</v>
      </c>
      <c r="I181" s="389">
        <f t="shared" si="31"/>
        <v>0</v>
      </c>
      <c r="J181" s="483"/>
      <c r="K181" s="390">
        <v>1</v>
      </c>
      <c r="L181" s="390">
        <f t="shared" si="32"/>
        <v>0</v>
      </c>
      <c r="M181" s="391">
        <f t="shared" si="33"/>
        <v>0</v>
      </c>
      <c r="N181" s="392">
        <f t="shared" si="18"/>
        <v>32</v>
      </c>
      <c r="O181" s="483"/>
      <c r="P181" s="393">
        <f t="shared" si="34"/>
        <v>0</v>
      </c>
      <c r="Q181" s="394">
        <f t="shared" si="35"/>
        <v>0</v>
      </c>
      <c r="R181" s="395">
        <f t="shared" si="20"/>
        <v>0</v>
      </c>
      <c r="S181" s="517"/>
      <c r="T181" s="396">
        <f t="shared" si="38"/>
        <v>0</v>
      </c>
      <c r="U181" s="535"/>
      <c r="V181" s="397">
        <f t="shared" si="21"/>
        <v>0</v>
      </c>
      <c r="W181" s="275">
        <f t="shared" si="36"/>
        <v>0</v>
      </c>
      <c r="X181" s="275">
        <f t="shared" si="23"/>
        <v>0</v>
      </c>
    </row>
    <row r="182" spans="1:24" ht="13.9" customHeight="1" x14ac:dyDescent="0.25">
      <c r="A182" s="387" t="s">
        <v>7</v>
      </c>
      <c r="B182" s="410" t="s">
        <v>96</v>
      </c>
      <c r="C182" s="411">
        <v>5</v>
      </c>
      <c r="D182" s="412">
        <v>9</v>
      </c>
      <c r="E182" s="501"/>
      <c r="F182" s="483"/>
      <c r="G182" s="76">
        <f t="shared" si="30"/>
        <v>0</v>
      </c>
      <c r="H182" s="389">
        <v>102</v>
      </c>
      <c r="I182" s="389">
        <f t="shared" si="31"/>
        <v>0</v>
      </c>
      <c r="J182" s="483"/>
      <c r="K182" s="390">
        <v>3</v>
      </c>
      <c r="L182" s="390">
        <f t="shared" si="32"/>
        <v>0</v>
      </c>
      <c r="M182" s="391">
        <f t="shared" si="33"/>
        <v>0</v>
      </c>
      <c r="N182" s="413">
        <f t="shared" si="18"/>
        <v>99</v>
      </c>
      <c r="O182" s="493"/>
      <c r="P182" s="406">
        <f t="shared" si="34"/>
        <v>0</v>
      </c>
      <c r="Q182" s="406">
        <f t="shared" si="35"/>
        <v>0</v>
      </c>
      <c r="R182" s="414">
        <f t="shared" si="20"/>
        <v>0</v>
      </c>
      <c r="S182" s="519"/>
      <c r="T182" s="406">
        <f t="shared" si="38"/>
        <v>0</v>
      </c>
      <c r="U182" s="537"/>
      <c r="V182" s="415">
        <f t="shared" si="21"/>
        <v>0</v>
      </c>
      <c r="W182" s="296">
        <f t="shared" si="36"/>
        <v>0</v>
      </c>
      <c r="X182" s="296">
        <f t="shared" si="23"/>
        <v>0</v>
      </c>
    </row>
    <row r="183" spans="1:24" ht="13.9" customHeight="1" x14ac:dyDescent="0.25">
      <c r="A183" s="387" t="s">
        <v>7</v>
      </c>
      <c r="B183" s="410" t="s">
        <v>97</v>
      </c>
      <c r="C183" s="411">
        <v>5</v>
      </c>
      <c r="D183" s="412">
        <v>5</v>
      </c>
      <c r="E183" s="501"/>
      <c r="F183" s="483"/>
      <c r="G183" s="76">
        <f t="shared" si="30"/>
        <v>0</v>
      </c>
      <c r="H183" s="389">
        <v>57</v>
      </c>
      <c r="I183" s="389">
        <f t="shared" si="31"/>
        <v>0</v>
      </c>
      <c r="J183" s="483"/>
      <c r="K183" s="390">
        <v>2</v>
      </c>
      <c r="L183" s="390">
        <f t="shared" si="32"/>
        <v>0</v>
      </c>
      <c r="M183" s="391">
        <f t="shared" si="33"/>
        <v>0</v>
      </c>
      <c r="N183" s="413">
        <f t="shared" si="18"/>
        <v>55</v>
      </c>
      <c r="O183" s="493"/>
      <c r="P183" s="406">
        <f t="shared" si="34"/>
        <v>0</v>
      </c>
      <c r="Q183" s="406">
        <f t="shared" si="35"/>
        <v>0</v>
      </c>
      <c r="R183" s="414">
        <f t="shared" si="20"/>
        <v>0</v>
      </c>
      <c r="S183" s="519"/>
      <c r="T183" s="406">
        <f t="shared" si="38"/>
        <v>0</v>
      </c>
      <c r="U183" s="537"/>
      <c r="V183" s="415">
        <f t="shared" si="21"/>
        <v>0</v>
      </c>
      <c r="W183" s="296">
        <f t="shared" si="36"/>
        <v>0</v>
      </c>
      <c r="X183" s="296">
        <f t="shared" si="23"/>
        <v>0</v>
      </c>
    </row>
    <row r="184" spans="1:24" ht="14.45" customHeight="1" thickBot="1" x14ac:dyDescent="0.3">
      <c r="A184" s="398"/>
      <c r="B184" s="416"/>
      <c r="C184" s="417"/>
      <c r="D184" s="418"/>
      <c r="E184" s="502"/>
      <c r="F184" s="484"/>
      <c r="G184" s="87"/>
      <c r="H184" s="419"/>
      <c r="I184" s="419"/>
      <c r="J184" s="484"/>
      <c r="K184" s="419"/>
      <c r="L184" s="419"/>
      <c r="M184" s="420"/>
      <c r="N184" s="421"/>
      <c r="O184" s="484"/>
      <c r="P184" s="422"/>
      <c r="Q184" s="422">
        <f t="shared" si="35"/>
        <v>0</v>
      </c>
      <c r="R184" s="423"/>
      <c r="S184" s="520"/>
      <c r="T184" s="422"/>
      <c r="U184" s="538"/>
      <c r="V184" s="424"/>
      <c r="W184" s="306"/>
      <c r="X184" s="306"/>
    </row>
    <row r="185" spans="1:24" ht="13.9" customHeight="1" x14ac:dyDescent="0.25">
      <c r="A185" s="374" t="s">
        <v>7</v>
      </c>
      <c r="B185" s="375" t="s">
        <v>90</v>
      </c>
      <c r="C185" s="376">
        <v>6</v>
      </c>
      <c r="D185" s="377">
        <v>11</v>
      </c>
      <c r="E185" s="500"/>
      <c r="F185" s="482"/>
      <c r="G185" s="86">
        <f t="shared" si="30"/>
        <v>0</v>
      </c>
      <c r="H185" s="378">
        <v>67</v>
      </c>
      <c r="I185" s="378">
        <f t="shared" si="31"/>
        <v>0</v>
      </c>
      <c r="J185" s="482"/>
      <c r="K185" s="379">
        <v>0</v>
      </c>
      <c r="L185" s="379">
        <f t="shared" si="32"/>
        <v>0</v>
      </c>
      <c r="M185" s="380">
        <f t="shared" si="33"/>
        <v>0</v>
      </c>
      <c r="N185" s="381">
        <f t="shared" si="18"/>
        <v>67</v>
      </c>
      <c r="O185" s="482"/>
      <c r="P185" s="382">
        <f t="shared" si="34"/>
        <v>0</v>
      </c>
      <c r="Q185" s="383">
        <f t="shared" si="35"/>
        <v>0</v>
      </c>
      <c r="R185" s="384">
        <f t="shared" si="20"/>
        <v>0</v>
      </c>
      <c r="S185" s="516"/>
      <c r="T185" s="385">
        <f t="shared" si="38"/>
        <v>0</v>
      </c>
      <c r="U185" s="534"/>
      <c r="V185" s="386">
        <f t="shared" si="21"/>
        <v>0</v>
      </c>
      <c r="W185" s="261">
        <f t="shared" si="36"/>
        <v>0</v>
      </c>
      <c r="X185" s="261">
        <f t="shared" si="23"/>
        <v>0</v>
      </c>
    </row>
    <row r="186" spans="1:24" ht="13.9" customHeight="1" x14ac:dyDescent="0.25">
      <c r="A186" s="387" t="s">
        <v>7</v>
      </c>
      <c r="B186" s="319" t="s">
        <v>91</v>
      </c>
      <c r="C186" s="320">
        <v>6</v>
      </c>
      <c r="D186" s="388">
        <v>11</v>
      </c>
      <c r="E186" s="501"/>
      <c r="F186" s="483"/>
      <c r="G186" s="76">
        <f t="shared" si="30"/>
        <v>0</v>
      </c>
      <c r="H186" s="389">
        <v>50</v>
      </c>
      <c r="I186" s="389">
        <f t="shared" si="31"/>
        <v>0</v>
      </c>
      <c r="J186" s="483"/>
      <c r="K186" s="390">
        <v>0</v>
      </c>
      <c r="L186" s="390">
        <f t="shared" si="32"/>
        <v>0</v>
      </c>
      <c r="M186" s="391">
        <f t="shared" si="33"/>
        <v>0</v>
      </c>
      <c r="N186" s="392">
        <f t="shared" si="18"/>
        <v>50</v>
      </c>
      <c r="O186" s="483"/>
      <c r="P186" s="393">
        <f t="shared" si="34"/>
        <v>0</v>
      </c>
      <c r="Q186" s="394">
        <f t="shared" si="35"/>
        <v>0</v>
      </c>
      <c r="R186" s="395">
        <f t="shared" si="20"/>
        <v>0</v>
      </c>
      <c r="S186" s="517"/>
      <c r="T186" s="396">
        <f t="shared" si="38"/>
        <v>0</v>
      </c>
      <c r="U186" s="535"/>
      <c r="V186" s="397">
        <f t="shared" si="21"/>
        <v>0</v>
      </c>
      <c r="W186" s="275">
        <f t="shared" si="36"/>
        <v>0</v>
      </c>
      <c r="X186" s="275">
        <f t="shared" si="23"/>
        <v>0</v>
      </c>
    </row>
    <row r="187" spans="1:24" ht="13.9" customHeight="1" x14ac:dyDescent="0.25">
      <c r="A187" s="387" t="s">
        <v>7</v>
      </c>
      <c r="B187" s="319" t="s">
        <v>92</v>
      </c>
      <c r="C187" s="320">
        <v>6</v>
      </c>
      <c r="D187" s="388">
        <v>11</v>
      </c>
      <c r="E187" s="501"/>
      <c r="F187" s="483"/>
      <c r="G187" s="76">
        <f t="shared" si="30"/>
        <v>0</v>
      </c>
      <c r="H187" s="389">
        <v>66</v>
      </c>
      <c r="I187" s="389">
        <f t="shared" si="31"/>
        <v>0</v>
      </c>
      <c r="J187" s="483"/>
      <c r="K187" s="390">
        <v>0</v>
      </c>
      <c r="L187" s="390">
        <f t="shared" si="32"/>
        <v>0</v>
      </c>
      <c r="M187" s="391">
        <f t="shared" si="33"/>
        <v>0</v>
      </c>
      <c r="N187" s="392">
        <f t="shared" si="18"/>
        <v>66</v>
      </c>
      <c r="O187" s="483"/>
      <c r="P187" s="393">
        <f t="shared" si="34"/>
        <v>0</v>
      </c>
      <c r="Q187" s="394">
        <f t="shared" si="35"/>
        <v>0</v>
      </c>
      <c r="R187" s="395">
        <f t="shared" si="20"/>
        <v>0</v>
      </c>
      <c r="S187" s="517"/>
      <c r="T187" s="396">
        <f t="shared" si="38"/>
        <v>0</v>
      </c>
      <c r="U187" s="535"/>
      <c r="V187" s="397">
        <f t="shared" si="21"/>
        <v>0</v>
      </c>
      <c r="W187" s="275">
        <f t="shared" si="36"/>
        <v>0</v>
      </c>
      <c r="X187" s="275">
        <f t="shared" si="23"/>
        <v>0</v>
      </c>
    </row>
    <row r="188" spans="1:24" ht="13.9" customHeight="1" x14ac:dyDescent="0.25">
      <c r="A188" s="387" t="s">
        <v>7</v>
      </c>
      <c r="B188" s="319" t="s">
        <v>93</v>
      </c>
      <c r="C188" s="320">
        <v>6</v>
      </c>
      <c r="D188" s="388">
        <v>11</v>
      </c>
      <c r="E188" s="501"/>
      <c r="F188" s="483"/>
      <c r="G188" s="76">
        <f t="shared" si="30"/>
        <v>0</v>
      </c>
      <c r="H188" s="389">
        <v>81</v>
      </c>
      <c r="I188" s="389">
        <f t="shared" si="31"/>
        <v>0</v>
      </c>
      <c r="J188" s="483"/>
      <c r="K188" s="390">
        <v>0</v>
      </c>
      <c r="L188" s="390">
        <f t="shared" si="32"/>
        <v>0</v>
      </c>
      <c r="M188" s="391">
        <f t="shared" si="33"/>
        <v>0</v>
      </c>
      <c r="N188" s="392">
        <f t="shared" si="18"/>
        <v>81</v>
      </c>
      <c r="O188" s="483"/>
      <c r="P188" s="393">
        <f t="shared" si="34"/>
        <v>0</v>
      </c>
      <c r="Q188" s="394">
        <f t="shared" si="35"/>
        <v>0</v>
      </c>
      <c r="R188" s="395">
        <f t="shared" si="20"/>
        <v>0</v>
      </c>
      <c r="S188" s="517"/>
      <c r="T188" s="396">
        <f t="shared" si="38"/>
        <v>0</v>
      </c>
      <c r="U188" s="535"/>
      <c r="V188" s="397">
        <f t="shared" si="21"/>
        <v>0</v>
      </c>
      <c r="W188" s="275">
        <f t="shared" si="36"/>
        <v>0</v>
      </c>
      <c r="X188" s="275">
        <f t="shared" si="23"/>
        <v>0</v>
      </c>
    </row>
    <row r="189" spans="1:24" ht="13.9" customHeight="1" x14ac:dyDescent="0.25">
      <c r="A189" s="387" t="s">
        <v>7</v>
      </c>
      <c r="B189" s="319" t="s">
        <v>98</v>
      </c>
      <c r="C189" s="320">
        <v>6</v>
      </c>
      <c r="D189" s="388">
        <v>7</v>
      </c>
      <c r="E189" s="501"/>
      <c r="F189" s="483"/>
      <c r="G189" s="76">
        <f t="shared" si="30"/>
        <v>0</v>
      </c>
      <c r="H189" s="389">
        <v>77</v>
      </c>
      <c r="I189" s="389">
        <f t="shared" si="31"/>
        <v>0</v>
      </c>
      <c r="J189" s="483"/>
      <c r="K189" s="390">
        <v>0</v>
      </c>
      <c r="L189" s="390">
        <f t="shared" si="32"/>
        <v>0</v>
      </c>
      <c r="M189" s="391">
        <f t="shared" si="33"/>
        <v>0</v>
      </c>
      <c r="N189" s="392">
        <f t="shared" si="18"/>
        <v>77</v>
      </c>
      <c r="O189" s="483"/>
      <c r="P189" s="393">
        <f t="shared" si="34"/>
        <v>0</v>
      </c>
      <c r="Q189" s="394">
        <f t="shared" si="35"/>
        <v>0</v>
      </c>
      <c r="R189" s="395">
        <f t="shared" si="20"/>
        <v>0</v>
      </c>
      <c r="S189" s="517"/>
      <c r="T189" s="396">
        <f t="shared" si="38"/>
        <v>0</v>
      </c>
      <c r="U189" s="535"/>
      <c r="V189" s="397">
        <f t="shared" si="21"/>
        <v>0</v>
      </c>
      <c r="W189" s="275">
        <f t="shared" si="36"/>
        <v>0</v>
      </c>
      <c r="X189" s="275">
        <f t="shared" si="23"/>
        <v>0</v>
      </c>
    </row>
    <row r="190" spans="1:24" ht="13.9" customHeight="1" x14ac:dyDescent="0.25">
      <c r="A190" s="387" t="s">
        <v>7</v>
      </c>
      <c r="B190" s="319" t="s">
        <v>99</v>
      </c>
      <c r="C190" s="320">
        <v>6</v>
      </c>
      <c r="D190" s="388">
        <v>7</v>
      </c>
      <c r="E190" s="501"/>
      <c r="F190" s="483"/>
      <c r="G190" s="76">
        <f t="shared" si="30"/>
        <v>0</v>
      </c>
      <c r="H190" s="389">
        <v>20</v>
      </c>
      <c r="I190" s="389">
        <f t="shared" si="31"/>
        <v>0</v>
      </c>
      <c r="J190" s="483"/>
      <c r="K190" s="390">
        <v>0</v>
      </c>
      <c r="L190" s="390">
        <f t="shared" si="32"/>
        <v>0</v>
      </c>
      <c r="M190" s="391">
        <f t="shared" si="33"/>
        <v>0</v>
      </c>
      <c r="N190" s="392">
        <f t="shared" si="18"/>
        <v>20</v>
      </c>
      <c r="O190" s="483"/>
      <c r="P190" s="393">
        <f t="shared" si="34"/>
        <v>0</v>
      </c>
      <c r="Q190" s="394">
        <f t="shared" si="35"/>
        <v>0</v>
      </c>
      <c r="R190" s="395">
        <f t="shared" si="20"/>
        <v>0</v>
      </c>
      <c r="S190" s="517"/>
      <c r="T190" s="396">
        <f t="shared" si="38"/>
        <v>0</v>
      </c>
      <c r="U190" s="535"/>
      <c r="V190" s="397">
        <f t="shared" si="21"/>
        <v>0</v>
      </c>
      <c r="W190" s="275">
        <f t="shared" si="36"/>
        <v>0</v>
      </c>
      <c r="X190" s="275">
        <f t="shared" si="23"/>
        <v>0</v>
      </c>
    </row>
    <row r="191" spans="1:24" ht="13.9" customHeight="1" x14ac:dyDescent="0.25">
      <c r="A191" s="387" t="s">
        <v>7</v>
      </c>
      <c r="B191" s="319" t="s">
        <v>103</v>
      </c>
      <c r="C191" s="320">
        <v>6</v>
      </c>
      <c r="D191" s="388">
        <v>7</v>
      </c>
      <c r="E191" s="501"/>
      <c r="F191" s="483"/>
      <c r="G191" s="76">
        <f t="shared" si="30"/>
        <v>0</v>
      </c>
      <c r="H191" s="389">
        <v>63</v>
      </c>
      <c r="I191" s="389">
        <f t="shared" si="31"/>
        <v>0</v>
      </c>
      <c r="J191" s="483"/>
      <c r="K191" s="390">
        <v>0</v>
      </c>
      <c r="L191" s="390">
        <f t="shared" si="32"/>
        <v>0</v>
      </c>
      <c r="M191" s="391">
        <f t="shared" si="33"/>
        <v>0</v>
      </c>
      <c r="N191" s="392">
        <f t="shared" si="18"/>
        <v>63</v>
      </c>
      <c r="O191" s="483"/>
      <c r="P191" s="393">
        <f t="shared" si="34"/>
        <v>0</v>
      </c>
      <c r="Q191" s="394">
        <f t="shared" si="35"/>
        <v>0</v>
      </c>
      <c r="R191" s="395">
        <f t="shared" si="20"/>
        <v>0</v>
      </c>
      <c r="S191" s="517"/>
      <c r="T191" s="396">
        <f t="shared" si="38"/>
        <v>0</v>
      </c>
      <c r="U191" s="535"/>
      <c r="V191" s="397">
        <f t="shared" si="21"/>
        <v>0</v>
      </c>
      <c r="W191" s="275">
        <f t="shared" si="36"/>
        <v>0</v>
      </c>
      <c r="X191" s="275">
        <f t="shared" si="23"/>
        <v>0</v>
      </c>
    </row>
    <row r="192" spans="1:24" ht="13.9" customHeight="1" x14ac:dyDescent="0.25">
      <c r="A192" s="387" t="s">
        <v>7</v>
      </c>
      <c r="B192" s="319" t="s">
        <v>104</v>
      </c>
      <c r="C192" s="320">
        <v>6</v>
      </c>
      <c r="D192" s="388">
        <v>7</v>
      </c>
      <c r="E192" s="501"/>
      <c r="F192" s="483"/>
      <c r="G192" s="76">
        <f t="shared" si="30"/>
        <v>0</v>
      </c>
      <c r="H192" s="389">
        <v>29</v>
      </c>
      <c r="I192" s="389">
        <f t="shared" si="31"/>
        <v>0</v>
      </c>
      <c r="J192" s="483"/>
      <c r="K192" s="390">
        <v>0</v>
      </c>
      <c r="L192" s="390">
        <f t="shared" si="32"/>
        <v>0</v>
      </c>
      <c r="M192" s="391">
        <f t="shared" si="33"/>
        <v>0</v>
      </c>
      <c r="N192" s="392">
        <f t="shared" si="18"/>
        <v>29</v>
      </c>
      <c r="O192" s="483"/>
      <c r="P192" s="393">
        <f t="shared" si="34"/>
        <v>0</v>
      </c>
      <c r="Q192" s="394">
        <f t="shared" si="35"/>
        <v>0</v>
      </c>
      <c r="R192" s="395">
        <f t="shared" si="20"/>
        <v>0</v>
      </c>
      <c r="S192" s="517"/>
      <c r="T192" s="396">
        <f t="shared" si="38"/>
        <v>0</v>
      </c>
      <c r="U192" s="535"/>
      <c r="V192" s="397">
        <f t="shared" si="21"/>
        <v>0</v>
      </c>
      <c r="W192" s="275">
        <f t="shared" si="36"/>
        <v>0</v>
      </c>
      <c r="X192" s="275">
        <f t="shared" si="23"/>
        <v>0</v>
      </c>
    </row>
    <row r="193" spans="1:25" ht="13.9" customHeight="1" x14ac:dyDescent="0.25">
      <c r="A193" s="387" t="s">
        <v>7</v>
      </c>
      <c r="B193" s="410" t="s">
        <v>96</v>
      </c>
      <c r="C193" s="411">
        <v>6</v>
      </c>
      <c r="D193" s="412">
        <v>11</v>
      </c>
      <c r="E193" s="501"/>
      <c r="F193" s="483"/>
      <c r="G193" s="76">
        <f t="shared" si="30"/>
        <v>0</v>
      </c>
      <c r="H193" s="389">
        <v>48</v>
      </c>
      <c r="I193" s="389">
        <f t="shared" si="31"/>
        <v>0</v>
      </c>
      <c r="J193" s="483"/>
      <c r="K193" s="390">
        <v>0</v>
      </c>
      <c r="L193" s="390">
        <f t="shared" si="32"/>
        <v>0</v>
      </c>
      <c r="M193" s="391">
        <f t="shared" si="33"/>
        <v>0</v>
      </c>
      <c r="N193" s="413">
        <f t="shared" si="18"/>
        <v>48</v>
      </c>
      <c r="O193" s="493"/>
      <c r="P193" s="406">
        <f t="shared" si="34"/>
        <v>0</v>
      </c>
      <c r="Q193" s="406">
        <f t="shared" si="35"/>
        <v>0</v>
      </c>
      <c r="R193" s="414">
        <f t="shared" si="20"/>
        <v>0</v>
      </c>
      <c r="S193" s="519"/>
      <c r="T193" s="406">
        <f t="shared" si="38"/>
        <v>0</v>
      </c>
      <c r="U193" s="537"/>
      <c r="V193" s="415">
        <f t="shared" si="21"/>
        <v>0</v>
      </c>
      <c r="W193" s="296">
        <f t="shared" si="36"/>
        <v>0</v>
      </c>
      <c r="X193" s="296">
        <f t="shared" si="23"/>
        <v>0</v>
      </c>
    </row>
    <row r="194" spans="1:25" ht="13.9" customHeight="1" x14ac:dyDescent="0.25">
      <c r="A194" s="387" t="s">
        <v>7</v>
      </c>
      <c r="B194" s="410" t="s">
        <v>97</v>
      </c>
      <c r="C194" s="411">
        <v>6</v>
      </c>
      <c r="D194" s="412">
        <v>11</v>
      </c>
      <c r="E194" s="501"/>
      <c r="F194" s="483"/>
      <c r="G194" s="76">
        <f t="shared" si="30"/>
        <v>0</v>
      </c>
      <c r="H194" s="389">
        <v>33</v>
      </c>
      <c r="I194" s="389">
        <f t="shared" si="31"/>
        <v>0</v>
      </c>
      <c r="J194" s="483"/>
      <c r="K194" s="390">
        <v>0</v>
      </c>
      <c r="L194" s="390">
        <f t="shared" si="32"/>
        <v>0</v>
      </c>
      <c r="M194" s="391">
        <f t="shared" si="33"/>
        <v>0</v>
      </c>
      <c r="N194" s="413">
        <f t="shared" si="18"/>
        <v>33</v>
      </c>
      <c r="O194" s="493"/>
      <c r="P194" s="406">
        <f t="shared" si="34"/>
        <v>0</v>
      </c>
      <c r="Q194" s="406">
        <f t="shared" si="35"/>
        <v>0</v>
      </c>
      <c r="R194" s="414">
        <f t="shared" si="20"/>
        <v>0</v>
      </c>
      <c r="S194" s="519"/>
      <c r="T194" s="406">
        <f t="shared" si="38"/>
        <v>0</v>
      </c>
      <c r="U194" s="537"/>
      <c r="V194" s="415">
        <f t="shared" si="21"/>
        <v>0</v>
      </c>
      <c r="W194" s="296">
        <f t="shared" si="36"/>
        <v>0</v>
      </c>
      <c r="X194" s="296">
        <f t="shared" si="23"/>
        <v>0</v>
      </c>
    </row>
    <row r="195" spans="1:25" ht="14.45" customHeight="1" thickBot="1" x14ac:dyDescent="0.3">
      <c r="A195" s="398" t="s">
        <v>7</v>
      </c>
      <c r="B195" s="399" t="s">
        <v>105</v>
      </c>
      <c r="C195" s="400">
        <v>6</v>
      </c>
      <c r="D195" s="401">
        <v>7</v>
      </c>
      <c r="E195" s="502"/>
      <c r="F195" s="484"/>
      <c r="G195" s="87">
        <f t="shared" si="30"/>
        <v>0</v>
      </c>
      <c r="H195" s="402">
        <v>65</v>
      </c>
      <c r="I195" s="402">
        <f t="shared" si="31"/>
        <v>0</v>
      </c>
      <c r="J195" s="484"/>
      <c r="K195" s="403">
        <v>0</v>
      </c>
      <c r="L195" s="403">
        <f t="shared" si="32"/>
        <v>0</v>
      </c>
      <c r="M195" s="404">
        <f t="shared" si="33"/>
        <v>0</v>
      </c>
      <c r="N195" s="405">
        <f t="shared" si="18"/>
        <v>65</v>
      </c>
      <c r="O195" s="492"/>
      <c r="P195" s="406">
        <f t="shared" si="34"/>
        <v>0</v>
      </c>
      <c r="Q195" s="407">
        <f t="shared" si="35"/>
        <v>0</v>
      </c>
      <c r="R195" s="408">
        <f t="shared" ref="R195:R207" si="39">N195*Q195</f>
        <v>0</v>
      </c>
      <c r="S195" s="518"/>
      <c r="T195" s="407">
        <f t="shared" si="38"/>
        <v>0</v>
      </c>
      <c r="U195" s="536"/>
      <c r="V195" s="409">
        <f t="shared" si="21"/>
        <v>0</v>
      </c>
      <c r="W195" s="288">
        <f t="shared" si="36"/>
        <v>0</v>
      </c>
      <c r="X195" s="288">
        <f t="shared" ref="X195:X207" si="40">K195*Q195</f>
        <v>0</v>
      </c>
    </row>
    <row r="196" spans="1:25" ht="13.9" customHeight="1" x14ac:dyDescent="0.25">
      <c r="A196" s="425" t="s">
        <v>61</v>
      </c>
      <c r="B196" s="426" t="s">
        <v>112</v>
      </c>
      <c r="C196" s="427">
        <v>3</v>
      </c>
      <c r="D196" s="428">
        <v>1</v>
      </c>
      <c r="E196" s="503"/>
      <c r="F196" s="485"/>
      <c r="G196" s="80">
        <f t="shared" si="30"/>
        <v>0</v>
      </c>
      <c r="H196" s="429">
        <v>78</v>
      </c>
      <c r="I196" s="429">
        <f t="shared" si="31"/>
        <v>0</v>
      </c>
      <c r="J196" s="485"/>
      <c r="K196" s="430">
        <v>3</v>
      </c>
      <c r="L196" s="430">
        <f t="shared" si="32"/>
        <v>0</v>
      </c>
      <c r="M196" s="431">
        <f t="shared" si="33"/>
        <v>0</v>
      </c>
      <c r="N196" s="432">
        <f t="shared" si="18"/>
        <v>75</v>
      </c>
      <c r="O196" s="485"/>
      <c r="P196" s="433">
        <f t="shared" si="34"/>
        <v>0</v>
      </c>
      <c r="Q196" s="434">
        <f t="shared" si="35"/>
        <v>0</v>
      </c>
      <c r="R196" s="435">
        <f t="shared" si="39"/>
        <v>0</v>
      </c>
      <c r="S196" s="521"/>
      <c r="T196" s="436">
        <f t="shared" si="38"/>
        <v>0</v>
      </c>
      <c r="U196" s="539"/>
      <c r="V196" s="437">
        <f t="shared" si="21"/>
        <v>0</v>
      </c>
      <c r="W196" s="261">
        <f t="shared" si="36"/>
        <v>0</v>
      </c>
      <c r="X196" s="261">
        <f t="shared" si="40"/>
        <v>0</v>
      </c>
    </row>
    <row r="197" spans="1:25" ht="14.45" customHeight="1" thickBot="1" x14ac:dyDescent="0.3">
      <c r="A197" s="438" t="s">
        <v>61</v>
      </c>
      <c r="B197" s="439" t="s">
        <v>113</v>
      </c>
      <c r="C197" s="440">
        <v>3</v>
      </c>
      <c r="D197" s="441">
        <v>1</v>
      </c>
      <c r="E197" s="504"/>
      <c r="F197" s="486"/>
      <c r="G197" s="81">
        <f t="shared" ref="G197:G207" si="41">E197-F197</f>
        <v>0</v>
      </c>
      <c r="H197" s="442">
        <v>35</v>
      </c>
      <c r="I197" s="442">
        <f t="shared" ref="I197:I207" si="42">G197*H197</f>
        <v>0</v>
      </c>
      <c r="J197" s="486"/>
      <c r="K197" s="443">
        <v>1</v>
      </c>
      <c r="L197" s="443">
        <f t="shared" ref="L197:L207" si="43">J197*K197</f>
        <v>0</v>
      </c>
      <c r="M197" s="444">
        <f t="shared" ref="M197:M207" si="44">I197+L197</f>
        <v>0</v>
      </c>
      <c r="N197" s="445">
        <f t="shared" si="18"/>
        <v>34</v>
      </c>
      <c r="O197" s="486"/>
      <c r="P197" s="446">
        <f t="shared" ref="P197:P207" si="45">N197*O197</f>
        <v>0</v>
      </c>
      <c r="Q197" s="447">
        <f t="shared" ref="Q197:Q207" si="46">J197-O197</f>
        <v>0</v>
      </c>
      <c r="R197" s="448">
        <f t="shared" si="39"/>
        <v>0</v>
      </c>
      <c r="S197" s="522"/>
      <c r="T197" s="449">
        <f t="shared" si="38"/>
        <v>0</v>
      </c>
      <c r="U197" s="540"/>
      <c r="V197" s="450">
        <f t="shared" si="21"/>
        <v>0</v>
      </c>
      <c r="W197" s="306">
        <f t="shared" ref="W197:W207" si="47">K197*O197</f>
        <v>0</v>
      </c>
      <c r="X197" s="306">
        <f t="shared" si="40"/>
        <v>0</v>
      </c>
    </row>
    <row r="198" spans="1:25" ht="13.9" customHeight="1" x14ac:dyDescent="0.25">
      <c r="A198" s="425" t="s">
        <v>61</v>
      </c>
      <c r="B198" s="426" t="s">
        <v>112</v>
      </c>
      <c r="C198" s="427">
        <v>4</v>
      </c>
      <c r="D198" s="428">
        <v>3</v>
      </c>
      <c r="E198" s="503"/>
      <c r="F198" s="485"/>
      <c r="G198" s="80">
        <f t="shared" si="41"/>
        <v>0</v>
      </c>
      <c r="H198" s="429">
        <v>71</v>
      </c>
      <c r="I198" s="429">
        <f t="shared" si="42"/>
        <v>0</v>
      </c>
      <c r="J198" s="485"/>
      <c r="K198" s="430">
        <v>2</v>
      </c>
      <c r="L198" s="430">
        <f t="shared" si="43"/>
        <v>0</v>
      </c>
      <c r="M198" s="431">
        <f t="shared" si="44"/>
        <v>0</v>
      </c>
      <c r="N198" s="432">
        <f t="shared" si="18"/>
        <v>69</v>
      </c>
      <c r="O198" s="485"/>
      <c r="P198" s="433">
        <f t="shared" si="45"/>
        <v>0</v>
      </c>
      <c r="Q198" s="434">
        <f t="shared" si="46"/>
        <v>0</v>
      </c>
      <c r="R198" s="435">
        <f t="shared" si="39"/>
        <v>0</v>
      </c>
      <c r="S198" s="521"/>
      <c r="T198" s="436">
        <f t="shared" si="38"/>
        <v>0</v>
      </c>
      <c r="U198" s="539"/>
      <c r="V198" s="437">
        <f t="shared" si="21"/>
        <v>0</v>
      </c>
      <c r="W198" s="261">
        <f t="shared" si="47"/>
        <v>0</v>
      </c>
      <c r="X198" s="261">
        <f t="shared" si="40"/>
        <v>0</v>
      </c>
    </row>
    <row r="199" spans="1:25" ht="14.45" customHeight="1" thickBot="1" x14ac:dyDescent="0.3">
      <c r="A199" s="438" t="s">
        <v>61</v>
      </c>
      <c r="B199" s="439" t="s">
        <v>113</v>
      </c>
      <c r="C199" s="440">
        <v>4</v>
      </c>
      <c r="D199" s="441">
        <v>3</v>
      </c>
      <c r="E199" s="504"/>
      <c r="F199" s="486"/>
      <c r="G199" s="81">
        <f t="shared" si="41"/>
        <v>0</v>
      </c>
      <c r="H199" s="442">
        <v>34</v>
      </c>
      <c r="I199" s="442">
        <f t="shared" si="42"/>
        <v>0</v>
      </c>
      <c r="J199" s="486"/>
      <c r="K199" s="443">
        <v>1</v>
      </c>
      <c r="L199" s="443">
        <f t="shared" si="43"/>
        <v>0</v>
      </c>
      <c r="M199" s="444">
        <f t="shared" si="44"/>
        <v>0</v>
      </c>
      <c r="N199" s="445">
        <f t="shared" si="18"/>
        <v>33</v>
      </c>
      <c r="O199" s="486"/>
      <c r="P199" s="446">
        <f t="shared" si="45"/>
        <v>0</v>
      </c>
      <c r="Q199" s="447">
        <f t="shared" si="46"/>
        <v>0</v>
      </c>
      <c r="R199" s="448">
        <f t="shared" si="39"/>
        <v>0</v>
      </c>
      <c r="S199" s="522"/>
      <c r="T199" s="449">
        <f t="shared" si="38"/>
        <v>0</v>
      </c>
      <c r="U199" s="540"/>
      <c r="V199" s="450">
        <f t="shared" si="21"/>
        <v>0</v>
      </c>
      <c r="W199" s="306">
        <f t="shared" si="47"/>
        <v>0</v>
      </c>
      <c r="X199" s="306">
        <f t="shared" si="40"/>
        <v>0</v>
      </c>
    </row>
    <row r="200" spans="1:25" ht="13.9" customHeight="1" x14ac:dyDescent="0.25">
      <c r="A200" s="425" t="s">
        <v>61</v>
      </c>
      <c r="B200" s="426" t="s">
        <v>113</v>
      </c>
      <c r="C200" s="427">
        <v>5</v>
      </c>
      <c r="D200" s="428">
        <v>5</v>
      </c>
      <c r="E200" s="503"/>
      <c r="F200" s="485"/>
      <c r="G200" s="80">
        <f t="shared" si="41"/>
        <v>0</v>
      </c>
      <c r="H200" s="429">
        <v>65</v>
      </c>
      <c r="I200" s="429">
        <f t="shared" si="42"/>
        <v>0</v>
      </c>
      <c r="J200" s="485"/>
      <c r="K200" s="430">
        <v>2</v>
      </c>
      <c r="L200" s="430">
        <f t="shared" si="43"/>
        <v>0</v>
      </c>
      <c r="M200" s="431">
        <f t="shared" si="44"/>
        <v>0</v>
      </c>
      <c r="N200" s="432">
        <f t="shared" si="18"/>
        <v>63</v>
      </c>
      <c r="O200" s="485"/>
      <c r="P200" s="433">
        <f t="shared" si="45"/>
        <v>0</v>
      </c>
      <c r="Q200" s="434">
        <f t="shared" si="46"/>
        <v>0</v>
      </c>
      <c r="R200" s="435">
        <f t="shared" si="39"/>
        <v>0</v>
      </c>
      <c r="S200" s="521"/>
      <c r="T200" s="436">
        <f t="shared" si="38"/>
        <v>0</v>
      </c>
      <c r="U200" s="539"/>
      <c r="V200" s="437">
        <f t="shared" si="21"/>
        <v>0</v>
      </c>
      <c r="W200" s="261">
        <f t="shared" si="47"/>
        <v>0</v>
      </c>
      <c r="X200" s="261">
        <f t="shared" si="40"/>
        <v>0</v>
      </c>
    </row>
    <row r="201" spans="1:25" ht="13.9" customHeight="1" x14ac:dyDescent="0.25">
      <c r="A201" s="451" t="s">
        <v>61</v>
      </c>
      <c r="B201" s="452" t="s">
        <v>113</v>
      </c>
      <c r="C201" s="453">
        <v>5</v>
      </c>
      <c r="D201" s="454">
        <v>5</v>
      </c>
      <c r="E201" s="505"/>
      <c r="F201" s="487"/>
      <c r="G201" s="77">
        <f t="shared" si="41"/>
        <v>0</v>
      </c>
      <c r="H201" s="455">
        <v>36</v>
      </c>
      <c r="I201" s="455">
        <f t="shared" si="42"/>
        <v>0</v>
      </c>
      <c r="J201" s="487"/>
      <c r="K201" s="456">
        <v>1</v>
      </c>
      <c r="L201" s="456">
        <f t="shared" si="43"/>
        <v>0</v>
      </c>
      <c r="M201" s="457">
        <f t="shared" si="44"/>
        <v>0</v>
      </c>
      <c r="N201" s="458">
        <f t="shared" si="18"/>
        <v>35</v>
      </c>
      <c r="O201" s="487"/>
      <c r="P201" s="459">
        <f t="shared" si="45"/>
        <v>0</v>
      </c>
      <c r="Q201" s="460">
        <f t="shared" si="46"/>
        <v>0</v>
      </c>
      <c r="R201" s="461">
        <f t="shared" si="39"/>
        <v>0</v>
      </c>
      <c r="S201" s="523"/>
      <c r="T201" s="462">
        <f t="shared" si="38"/>
        <v>0</v>
      </c>
      <c r="U201" s="541"/>
      <c r="V201" s="463">
        <f t="shared" si="21"/>
        <v>0</v>
      </c>
      <c r="W201" s="275">
        <f t="shared" si="47"/>
        <v>0</v>
      </c>
      <c r="X201" s="275">
        <f t="shared" si="40"/>
        <v>0</v>
      </c>
    </row>
    <row r="202" spans="1:25" ht="13.9" customHeight="1" x14ac:dyDescent="0.25">
      <c r="A202" s="451"/>
      <c r="B202" s="452"/>
      <c r="C202" s="453"/>
      <c r="D202" s="454"/>
      <c r="E202" s="505"/>
      <c r="F202" s="487"/>
      <c r="G202" s="77"/>
      <c r="H202" s="464"/>
      <c r="I202" s="464"/>
      <c r="J202" s="487"/>
      <c r="K202" s="464"/>
      <c r="L202" s="464"/>
      <c r="M202" s="465"/>
      <c r="N202" s="466"/>
      <c r="O202" s="487"/>
      <c r="P202" s="467"/>
      <c r="Q202" s="467">
        <f t="shared" si="46"/>
        <v>0</v>
      </c>
      <c r="R202" s="468"/>
      <c r="S202" s="523"/>
      <c r="T202" s="467"/>
      <c r="U202" s="541"/>
      <c r="V202" s="469"/>
      <c r="W202" s="275"/>
      <c r="X202" s="275"/>
    </row>
    <row r="203" spans="1:25" ht="14.45" customHeight="1" thickBot="1" x14ac:dyDescent="0.3">
      <c r="A203" s="438"/>
      <c r="B203" s="439"/>
      <c r="C203" s="440"/>
      <c r="D203" s="441"/>
      <c r="E203" s="504"/>
      <c r="F203" s="486"/>
      <c r="G203" s="81"/>
      <c r="H203" s="470"/>
      <c r="I203" s="470"/>
      <c r="J203" s="486"/>
      <c r="K203" s="470"/>
      <c r="L203" s="470"/>
      <c r="M203" s="471"/>
      <c r="N203" s="472"/>
      <c r="O203" s="486"/>
      <c r="P203" s="473"/>
      <c r="Q203" s="473">
        <f t="shared" si="46"/>
        <v>0</v>
      </c>
      <c r="R203" s="474"/>
      <c r="S203" s="522"/>
      <c r="T203" s="473"/>
      <c r="U203" s="540"/>
      <c r="V203" s="475"/>
      <c r="W203" s="306"/>
      <c r="X203" s="306"/>
    </row>
    <row r="204" spans="1:25" ht="13.9" customHeight="1" x14ac:dyDescent="0.25">
      <c r="A204" s="425" t="s">
        <v>61</v>
      </c>
      <c r="B204" s="426" t="s">
        <v>114</v>
      </c>
      <c r="C204" s="427">
        <v>6</v>
      </c>
      <c r="D204" s="428">
        <v>7</v>
      </c>
      <c r="E204" s="503"/>
      <c r="F204" s="485"/>
      <c r="G204" s="80">
        <f t="shared" si="41"/>
        <v>0</v>
      </c>
      <c r="H204" s="429">
        <v>68</v>
      </c>
      <c r="I204" s="429">
        <f t="shared" si="42"/>
        <v>0</v>
      </c>
      <c r="J204" s="485"/>
      <c r="K204" s="430">
        <v>0</v>
      </c>
      <c r="L204" s="430">
        <f t="shared" si="43"/>
        <v>0</v>
      </c>
      <c r="M204" s="431">
        <f t="shared" si="44"/>
        <v>0</v>
      </c>
      <c r="N204" s="432">
        <f t="shared" si="18"/>
        <v>68</v>
      </c>
      <c r="O204" s="485"/>
      <c r="P204" s="433">
        <f t="shared" si="45"/>
        <v>0</v>
      </c>
      <c r="Q204" s="434">
        <f t="shared" si="46"/>
        <v>0</v>
      </c>
      <c r="R204" s="435">
        <f t="shared" si="39"/>
        <v>0</v>
      </c>
      <c r="S204" s="521"/>
      <c r="T204" s="436">
        <f t="shared" si="38"/>
        <v>0</v>
      </c>
      <c r="U204" s="539"/>
      <c r="V204" s="437">
        <f t="shared" si="21"/>
        <v>0</v>
      </c>
      <c r="W204" s="261">
        <f t="shared" si="47"/>
        <v>0</v>
      </c>
      <c r="X204" s="261">
        <f t="shared" si="40"/>
        <v>0</v>
      </c>
      <c r="Y204" s="799" t="s">
        <v>119</v>
      </c>
    </row>
    <row r="205" spans="1:25" ht="13.9" customHeight="1" x14ac:dyDescent="0.25">
      <c r="A205" s="451" t="s">
        <v>61</v>
      </c>
      <c r="B205" s="452" t="s">
        <v>115</v>
      </c>
      <c r="C205" s="453">
        <v>6</v>
      </c>
      <c r="D205" s="454">
        <v>7</v>
      </c>
      <c r="E205" s="505"/>
      <c r="F205" s="487"/>
      <c r="G205" s="77">
        <f t="shared" si="41"/>
        <v>0</v>
      </c>
      <c r="H205" s="455">
        <v>41</v>
      </c>
      <c r="I205" s="455">
        <f t="shared" si="42"/>
        <v>0</v>
      </c>
      <c r="J205" s="487"/>
      <c r="K205" s="456">
        <v>0</v>
      </c>
      <c r="L205" s="456">
        <f t="shared" si="43"/>
        <v>0</v>
      </c>
      <c r="M205" s="457">
        <f t="shared" si="44"/>
        <v>0</v>
      </c>
      <c r="N205" s="458">
        <f t="shared" si="18"/>
        <v>41</v>
      </c>
      <c r="O205" s="487"/>
      <c r="P205" s="459">
        <f t="shared" si="45"/>
        <v>0</v>
      </c>
      <c r="Q205" s="460">
        <f t="shared" si="46"/>
        <v>0</v>
      </c>
      <c r="R205" s="461">
        <f t="shared" si="39"/>
        <v>0</v>
      </c>
      <c r="S205" s="523"/>
      <c r="T205" s="462">
        <f t="shared" ref="T205:T207" si="48">S205*H205</f>
        <v>0</v>
      </c>
      <c r="U205" s="541"/>
      <c r="V205" s="463">
        <f t="shared" si="21"/>
        <v>0</v>
      </c>
      <c r="W205" s="275">
        <f t="shared" si="47"/>
        <v>0</v>
      </c>
      <c r="X205" s="275">
        <f t="shared" si="40"/>
        <v>0</v>
      </c>
      <c r="Y205" s="799"/>
    </row>
    <row r="206" spans="1:25" ht="13.9" customHeight="1" x14ac:dyDescent="0.25">
      <c r="A206" s="451" t="s">
        <v>61</v>
      </c>
      <c r="B206" s="452" t="s">
        <v>116</v>
      </c>
      <c r="C206" s="453">
        <v>6</v>
      </c>
      <c r="D206" s="454">
        <v>7</v>
      </c>
      <c r="E206" s="505"/>
      <c r="F206" s="487"/>
      <c r="G206" s="77">
        <f t="shared" si="41"/>
        <v>0</v>
      </c>
      <c r="H206" s="455">
        <v>52</v>
      </c>
      <c r="I206" s="455">
        <f t="shared" si="42"/>
        <v>0</v>
      </c>
      <c r="J206" s="487"/>
      <c r="K206" s="456">
        <v>0</v>
      </c>
      <c r="L206" s="456">
        <f t="shared" si="43"/>
        <v>0</v>
      </c>
      <c r="M206" s="457">
        <f t="shared" si="44"/>
        <v>0</v>
      </c>
      <c r="N206" s="458">
        <f t="shared" ref="N206:N207" si="49">H206-K206</f>
        <v>52</v>
      </c>
      <c r="O206" s="487"/>
      <c r="P206" s="459">
        <f t="shared" si="45"/>
        <v>0</v>
      </c>
      <c r="Q206" s="460">
        <f t="shared" si="46"/>
        <v>0</v>
      </c>
      <c r="R206" s="461">
        <f t="shared" si="39"/>
        <v>0</v>
      </c>
      <c r="S206" s="523"/>
      <c r="T206" s="462">
        <f t="shared" si="48"/>
        <v>0</v>
      </c>
      <c r="U206" s="541"/>
      <c r="V206" s="463">
        <f t="shared" ref="V206:V207" si="50">H206*U206</f>
        <v>0</v>
      </c>
      <c r="W206" s="275">
        <f t="shared" si="47"/>
        <v>0</v>
      </c>
      <c r="X206" s="275">
        <f t="shared" si="40"/>
        <v>0</v>
      </c>
      <c r="Y206" s="799"/>
    </row>
    <row r="207" spans="1:25" ht="14.45" customHeight="1" thickBot="1" x14ac:dyDescent="0.3">
      <c r="A207" s="438" t="s">
        <v>61</v>
      </c>
      <c r="B207" s="439" t="s">
        <v>117</v>
      </c>
      <c r="C207" s="440">
        <v>6</v>
      </c>
      <c r="D207" s="441">
        <v>7</v>
      </c>
      <c r="E207" s="504"/>
      <c r="F207" s="486"/>
      <c r="G207" s="81">
        <f t="shared" si="41"/>
        <v>0</v>
      </c>
      <c r="H207" s="442">
        <v>28</v>
      </c>
      <c r="I207" s="442">
        <f t="shared" si="42"/>
        <v>0</v>
      </c>
      <c r="J207" s="486"/>
      <c r="K207" s="443">
        <v>0</v>
      </c>
      <c r="L207" s="443">
        <f t="shared" si="43"/>
        <v>0</v>
      </c>
      <c r="M207" s="444">
        <f t="shared" si="44"/>
        <v>0</v>
      </c>
      <c r="N207" s="445">
        <f t="shared" si="49"/>
        <v>28</v>
      </c>
      <c r="O207" s="486"/>
      <c r="P207" s="446">
        <f t="shared" si="45"/>
        <v>0</v>
      </c>
      <c r="Q207" s="447">
        <f t="shared" si="46"/>
        <v>0</v>
      </c>
      <c r="R207" s="448">
        <f t="shared" si="39"/>
        <v>0</v>
      </c>
      <c r="S207" s="522"/>
      <c r="T207" s="449">
        <f t="shared" si="48"/>
        <v>0</v>
      </c>
      <c r="U207" s="540"/>
      <c r="V207" s="450">
        <f t="shared" si="50"/>
        <v>0</v>
      </c>
      <c r="W207" s="306">
        <f t="shared" si="47"/>
        <v>0</v>
      </c>
      <c r="X207" s="306">
        <f t="shared" si="40"/>
        <v>0</v>
      </c>
      <c r="Y207" s="799"/>
    </row>
    <row r="208" spans="1:25" ht="70.349999999999994" customHeight="1" thickBot="1" x14ac:dyDescent="0.3">
      <c r="A208" s="52"/>
      <c r="B208" s="53"/>
      <c r="C208" s="54"/>
      <c r="D208" s="55"/>
      <c r="E208" s="56"/>
      <c r="F208" s="57"/>
      <c r="G208" s="58"/>
      <c r="H208" s="59" t="s">
        <v>8</v>
      </c>
      <c r="I208" s="60">
        <f>SUM(I4:I207)</f>
        <v>0</v>
      </c>
      <c r="J208" s="61"/>
      <c r="K208" s="62" t="s">
        <v>9</v>
      </c>
      <c r="L208" s="63">
        <f>SUM(L4:L207)</f>
        <v>0</v>
      </c>
      <c r="M208" s="141">
        <f>SUM(M4:M207)</f>
        <v>0</v>
      </c>
      <c r="N208" s="64"/>
      <c r="O208" s="65" t="s">
        <v>17</v>
      </c>
      <c r="P208" s="66">
        <f>SUM(P4:P207)</f>
        <v>0</v>
      </c>
      <c r="Q208" s="67" t="s">
        <v>29</v>
      </c>
      <c r="R208" s="98">
        <f>SUM(R4:R207)</f>
        <v>0</v>
      </c>
      <c r="S208" s="99" t="s">
        <v>31</v>
      </c>
      <c r="T208" s="100">
        <f>SUM(T4:T207)</f>
        <v>0</v>
      </c>
      <c r="U208" s="101" t="s">
        <v>32</v>
      </c>
      <c r="V208" s="102">
        <f>SUM(V4:V207)</f>
        <v>0</v>
      </c>
      <c r="W208" s="78">
        <f>SUM(W4:W207)</f>
        <v>0</v>
      </c>
      <c r="X208" s="79">
        <f>SUM(X4:X207)</f>
        <v>0</v>
      </c>
      <c r="Y208" s="800"/>
    </row>
    <row r="209" spans="2:25" ht="28.15" customHeight="1" thickTop="1" thickBot="1" x14ac:dyDescent="0.3">
      <c r="H209" s="806" t="s">
        <v>176</v>
      </c>
      <c r="I209" s="806"/>
      <c r="K209" s="807" t="s">
        <v>40</v>
      </c>
      <c r="L209" s="808"/>
      <c r="N209" s="223"/>
      <c r="O209" s="816" t="s">
        <v>248</v>
      </c>
      <c r="P209" s="817"/>
      <c r="Q209" s="23" t="s">
        <v>18</v>
      </c>
      <c r="R209" s="14">
        <f>R208+T208+V208-R210</f>
        <v>0</v>
      </c>
      <c r="W209" s="70" t="s">
        <v>118</v>
      </c>
      <c r="X209" s="71">
        <f>X208+W208</f>
        <v>0</v>
      </c>
      <c r="Y209" s="88">
        <f>L208-X209</f>
        <v>0</v>
      </c>
    </row>
    <row r="210" spans="2:25" ht="41.45" customHeight="1" x14ac:dyDescent="0.25">
      <c r="E210" s="801" t="s">
        <v>246</v>
      </c>
      <c r="F210" s="802"/>
      <c r="G210" s="802"/>
      <c r="H210" s="802"/>
      <c r="I210" s="802"/>
      <c r="J210" s="802"/>
      <c r="K210" s="802"/>
      <c r="L210" s="802"/>
      <c r="M210" s="174"/>
      <c r="N210" s="223"/>
      <c r="O210" s="818"/>
      <c r="P210" s="819"/>
      <c r="Q210" s="42" t="s">
        <v>19</v>
      </c>
      <c r="R210" s="43">
        <f>SUM(藝能科教科書)</f>
        <v>0</v>
      </c>
    </row>
    <row r="211" spans="2:25" ht="11.85" customHeight="1" x14ac:dyDescent="0.25">
      <c r="O211" s="628">
        <v>1</v>
      </c>
      <c r="R211" s="24"/>
    </row>
    <row r="212" spans="2:25" ht="30" customHeight="1" x14ac:dyDescent="0.25">
      <c r="G212" s="206" t="s">
        <v>203</v>
      </c>
      <c r="J212" s="206" t="s">
        <v>202</v>
      </c>
      <c r="O212" s="207" t="s">
        <v>204</v>
      </c>
    </row>
    <row r="213" spans="2:25" ht="18.75" customHeight="1" x14ac:dyDescent="0.25">
      <c r="B213" s="785" t="s">
        <v>213</v>
      </c>
      <c r="C213" s="785"/>
      <c r="D213" s="785"/>
      <c r="E213" s="798" t="s">
        <v>46</v>
      </c>
      <c r="F213" s="798"/>
      <c r="G213" s="798"/>
      <c r="H213" s="790" t="s">
        <v>206</v>
      </c>
      <c r="I213" s="791"/>
      <c r="J213" s="792"/>
      <c r="K213" s="790" t="s">
        <v>212</v>
      </c>
      <c r="L213" s="791"/>
      <c r="M213" s="792"/>
      <c r="N213" s="779" t="s">
        <v>208</v>
      </c>
      <c r="O213" s="794" t="s">
        <v>209</v>
      </c>
      <c r="P213" s="796" t="s">
        <v>210</v>
      </c>
    </row>
    <row r="214" spans="2:25" ht="43.9" customHeight="1" x14ac:dyDescent="0.25">
      <c r="B214" s="783" t="s">
        <v>214</v>
      </c>
      <c r="C214" s="784"/>
      <c r="D214" s="221" t="s">
        <v>190</v>
      </c>
      <c r="E214" s="220" t="s">
        <v>39</v>
      </c>
      <c r="F214" s="182" t="s">
        <v>36</v>
      </c>
      <c r="G214" s="182" t="s">
        <v>207</v>
      </c>
      <c r="H214" s="6" t="s">
        <v>39</v>
      </c>
      <c r="I214" s="103" t="s">
        <v>211</v>
      </c>
      <c r="J214" s="183" t="s">
        <v>205</v>
      </c>
      <c r="K214" s="5" t="s">
        <v>47</v>
      </c>
      <c r="L214" s="9" t="s">
        <v>48</v>
      </c>
      <c r="M214" s="9" t="s">
        <v>49</v>
      </c>
      <c r="N214" s="780"/>
      <c r="O214" s="795"/>
      <c r="P214" s="797"/>
    </row>
    <row r="215" spans="2:25" ht="16.5" x14ac:dyDescent="0.25">
      <c r="B215" s="781" t="s">
        <v>198</v>
      </c>
      <c r="C215" s="781"/>
      <c r="D215" s="47" t="s">
        <v>26</v>
      </c>
      <c r="E215" s="11">
        <f>SUM(W4:W73)</f>
        <v>0</v>
      </c>
      <c r="F215" s="12">
        <f>SUM(P4:P73)</f>
        <v>0</v>
      </c>
      <c r="G215" s="89">
        <f>E215+F215</f>
        <v>0</v>
      </c>
      <c r="H215" s="11">
        <f>SUM(X4:X73)</f>
        <v>0</v>
      </c>
      <c r="I215" s="11">
        <f>SUM(K215:M215)</f>
        <v>0</v>
      </c>
      <c r="J215" s="94">
        <f>I215+H215</f>
        <v>0</v>
      </c>
      <c r="K215" s="13">
        <f>SUM(R4:R73)</f>
        <v>0</v>
      </c>
      <c r="L215" s="11">
        <f>SUM(T4:T73)</f>
        <v>0</v>
      </c>
      <c r="M215" s="11">
        <f>SUM(V4:V73)</f>
        <v>0</v>
      </c>
      <c r="N215" s="211">
        <f>G215+J215</f>
        <v>0</v>
      </c>
      <c r="O215" s="212">
        <f>SUM(I4:I73)</f>
        <v>0</v>
      </c>
      <c r="P215" s="213">
        <f>N215+O215</f>
        <v>0</v>
      </c>
    </row>
    <row r="216" spans="2:25" ht="16.5" x14ac:dyDescent="0.25">
      <c r="B216" s="782" t="s">
        <v>199</v>
      </c>
      <c r="C216" s="782"/>
      <c r="D216" s="48" t="s">
        <v>27</v>
      </c>
      <c r="E216" s="44">
        <f>SUM(W74:W139)</f>
        <v>0</v>
      </c>
      <c r="F216" s="45">
        <f>SUM(P74:P139)</f>
        <v>0</v>
      </c>
      <c r="G216" s="90">
        <f>E216+F216</f>
        <v>0</v>
      </c>
      <c r="H216" s="44">
        <f>SUM(X74:X139)</f>
        <v>0</v>
      </c>
      <c r="I216" s="44">
        <f>SUM(K216:M216)</f>
        <v>0</v>
      </c>
      <c r="J216" s="95">
        <f>I216+H216</f>
        <v>0</v>
      </c>
      <c r="K216" s="46">
        <f>SUM(R74:R139)</f>
        <v>0</v>
      </c>
      <c r="L216" s="44">
        <f>SUM(T74:T139)</f>
        <v>0</v>
      </c>
      <c r="M216" s="44">
        <f>SUM(V74:V139)</f>
        <v>0</v>
      </c>
      <c r="N216" s="214">
        <f t="shared" ref="N216:N218" si="51">G216+J216</f>
        <v>0</v>
      </c>
      <c r="O216" s="215">
        <f>SUM(I74:I139)</f>
        <v>0</v>
      </c>
      <c r="P216" s="216">
        <f t="shared" ref="P216:P219" si="52">N216+O216</f>
        <v>0</v>
      </c>
    </row>
    <row r="217" spans="2:25" ht="16.5" x14ac:dyDescent="0.25">
      <c r="B217" s="793" t="s">
        <v>200</v>
      </c>
      <c r="C217" s="793"/>
      <c r="D217" s="49" t="s">
        <v>28</v>
      </c>
      <c r="E217" s="3">
        <f>SUM(W140:W195)</f>
        <v>0</v>
      </c>
      <c r="F217" s="1">
        <f>SUM(P140:P195)</f>
        <v>0</v>
      </c>
      <c r="G217" s="91">
        <f>E217+F217</f>
        <v>0</v>
      </c>
      <c r="H217" s="3">
        <f>SUM(X140:X195)</f>
        <v>0</v>
      </c>
      <c r="I217" s="3">
        <f>SUM(K217:M217)</f>
        <v>0</v>
      </c>
      <c r="J217" s="94">
        <f>I217+H217</f>
        <v>0</v>
      </c>
      <c r="K217" s="2">
        <f>SUM(R140:R195)</f>
        <v>0</v>
      </c>
      <c r="L217" s="3">
        <f>SUM(T140:T195)</f>
        <v>0</v>
      </c>
      <c r="M217" s="3">
        <f>SUM(V140:V195)</f>
        <v>0</v>
      </c>
      <c r="N217" s="208">
        <f t="shared" si="51"/>
        <v>0</v>
      </c>
      <c r="O217" s="205">
        <f>SUM(I140:I195)</f>
        <v>0</v>
      </c>
      <c r="P217" s="210">
        <f t="shared" si="52"/>
        <v>0</v>
      </c>
    </row>
    <row r="218" spans="2:25" ht="16.5" x14ac:dyDescent="0.25">
      <c r="B218" s="777" t="s">
        <v>201</v>
      </c>
      <c r="C218" s="777"/>
      <c r="D218" s="50" t="s">
        <v>62</v>
      </c>
      <c r="E218" s="7">
        <f>SUM(W196:W207)</f>
        <v>0</v>
      </c>
      <c r="F218" s="8">
        <f>SUM(P196:P207)</f>
        <v>0</v>
      </c>
      <c r="G218" s="92">
        <f>E218+F218</f>
        <v>0</v>
      </c>
      <c r="H218" s="7">
        <f>SUM(X196:X207)</f>
        <v>0</v>
      </c>
      <c r="I218" s="7">
        <f>SUM(K218:M218)</f>
        <v>0</v>
      </c>
      <c r="J218" s="94">
        <f>I218+H218</f>
        <v>0</v>
      </c>
      <c r="K218" s="4">
        <f>SUM(R196:R207)</f>
        <v>0</v>
      </c>
      <c r="L218" s="7">
        <f>SUM(T196:T207)</f>
        <v>0</v>
      </c>
      <c r="M218" s="7">
        <f>SUM(V196:V207)</f>
        <v>0</v>
      </c>
      <c r="N218" s="217">
        <f t="shared" si="51"/>
        <v>0</v>
      </c>
      <c r="O218" s="218">
        <f>SUM(I196:I207)</f>
        <v>0</v>
      </c>
      <c r="P218" s="219">
        <f t="shared" si="52"/>
        <v>0</v>
      </c>
    </row>
    <row r="219" spans="2:25" ht="16.5" x14ac:dyDescent="0.25">
      <c r="B219" s="778"/>
      <c r="C219" s="778"/>
      <c r="D219" s="51" t="s">
        <v>33</v>
      </c>
      <c r="E219" s="3">
        <f t="shared" ref="E219:M219" si="53">SUM(E215:E218)</f>
        <v>0</v>
      </c>
      <c r="F219" s="3">
        <f t="shared" si="53"/>
        <v>0</v>
      </c>
      <c r="G219" s="93">
        <f t="shared" si="53"/>
        <v>0</v>
      </c>
      <c r="H219" s="3">
        <f t="shared" si="53"/>
        <v>0</v>
      </c>
      <c r="I219" s="3">
        <f t="shared" si="53"/>
        <v>0</v>
      </c>
      <c r="J219" s="96">
        <f t="shared" si="53"/>
        <v>0</v>
      </c>
      <c r="K219" s="2">
        <f t="shared" si="53"/>
        <v>0</v>
      </c>
      <c r="L219" s="1">
        <f t="shared" si="53"/>
        <v>0</v>
      </c>
      <c r="M219" s="97">
        <f t="shared" si="53"/>
        <v>0</v>
      </c>
      <c r="N219" s="208">
        <f>SUBTOTAL(9,N215:N218)</f>
        <v>0</v>
      </c>
      <c r="O219" s="209">
        <f>SUM(O215:O218)</f>
        <v>0</v>
      </c>
      <c r="P219" s="210">
        <f t="shared" si="52"/>
        <v>0</v>
      </c>
    </row>
  </sheetData>
  <sheetProtection formatCells="0" formatColumns="0" formatRows="0" insertColumns="0" insertRows="0" insertHyperlinks="0" deleteColumns="0" deleteRows="0" selectLockedCells="1" sort="0" autoFilter="0" pivotTables="0"/>
  <autoFilter ref="A3:V209"/>
  <mergeCells count="24">
    <mergeCell ref="Y204:Y208"/>
    <mergeCell ref="E210:L210"/>
    <mergeCell ref="S1:V1"/>
    <mergeCell ref="H209:I209"/>
    <mergeCell ref="K209:L209"/>
    <mergeCell ref="J1:L1"/>
    <mergeCell ref="O1:P1"/>
    <mergeCell ref="Q1:R1"/>
    <mergeCell ref="E1:I1"/>
    <mergeCell ref="O209:P210"/>
    <mergeCell ref="A1:C2"/>
    <mergeCell ref="K213:M213"/>
    <mergeCell ref="B217:C217"/>
    <mergeCell ref="O213:O214"/>
    <mergeCell ref="P213:P214"/>
    <mergeCell ref="H213:J213"/>
    <mergeCell ref="E213:G213"/>
    <mergeCell ref="B218:C218"/>
    <mergeCell ref="B219:C219"/>
    <mergeCell ref="N213:N214"/>
    <mergeCell ref="B215:C215"/>
    <mergeCell ref="B216:C216"/>
    <mergeCell ref="B214:C214"/>
    <mergeCell ref="B213:D213"/>
  </mergeCells>
  <phoneticPr fontId="2" type="noConversion"/>
  <printOptions horizontalCentered="1"/>
  <pageMargins left="0.31496062992125984" right="0.31496062992125984" top="0.59055118110236227" bottom="0.70866141732283472" header="0.59055118110236227" footer="0.39370078740157483"/>
  <pageSetup paperSize="8" scale="80" orientation="portrait" r:id="rId1"/>
  <headerFooter scaleWithDoc="0" alignWithMargins="0">
    <oddFooter xml:space="preserve">&amp;L&amp;"細明體,標準"　　　承辦
　　　科室&amp;C&amp;"細明體,標準"主(會)計　　　　　　　　　　機關
單位　　　　　　　　　　　　首長&amp;R&amp;"細明體,標準"第&amp;P頁，共&amp;N頁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23"/>
  <sheetViews>
    <sheetView topLeftCell="AO1" workbookViewId="0">
      <selection activeCell="AL6" sqref="AL6"/>
    </sheetView>
  </sheetViews>
  <sheetFormatPr defaultRowHeight="14.25" x14ac:dyDescent="0.25"/>
  <sheetData>
    <row r="1" spans="1:118" s="108" customFormat="1" ht="29.45" customHeight="1" x14ac:dyDescent="0.25">
      <c r="A1" s="107">
        <v>1</v>
      </c>
      <c r="B1" s="107">
        <v>2</v>
      </c>
      <c r="C1" s="107">
        <v>3</v>
      </c>
      <c r="D1" s="107">
        <v>4</v>
      </c>
      <c r="E1" s="107">
        <v>5</v>
      </c>
      <c r="F1" s="107">
        <v>6</v>
      </c>
      <c r="G1" s="107">
        <v>7</v>
      </c>
      <c r="H1" s="107">
        <v>8</v>
      </c>
      <c r="I1" s="107">
        <v>9</v>
      </c>
      <c r="J1" s="107">
        <v>10</v>
      </c>
      <c r="K1" s="107">
        <v>11</v>
      </c>
      <c r="L1" s="107">
        <v>12</v>
      </c>
      <c r="M1" s="107">
        <v>13</v>
      </c>
      <c r="N1" s="107">
        <v>14</v>
      </c>
      <c r="O1" s="107">
        <v>15</v>
      </c>
      <c r="P1" s="107">
        <v>16</v>
      </c>
      <c r="Q1" s="107">
        <v>17</v>
      </c>
      <c r="R1" s="107">
        <v>18</v>
      </c>
      <c r="S1" s="107">
        <v>19</v>
      </c>
      <c r="T1" s="107">
        <v>20</v>
      </c>
      <c r="U1" s="107">
        <v>21</v>
      </c>
      <c r="V1" s="107">
        <v>22</v>
      </c>
      <c r="W1" s="107">
        <v>23</v>
      </c>
      <c r="X1" s="107">
        <v>24</v>
      </c>
      <c r="Y1" s="107">
        <v>25</v>
      </c>
      <c r="Z1" s="107">
        <v>26</v>
      </c>
      <c r="AA1" s="107">
        <v>27</v>
      </c>
      <c r="AB1" s="107">
        <v>28</v>
      </c>
      <c r="AC1" s="107">
        <v>29</v>
      </c>
      <c r="AD1" s="107">
        <v>30</v>
      </c>
      <c r="AE1" s="107">
        <v>31</v>
      </c>
      <c r="AF1" s="107">
        <v>32</v>
      </c>
      <c r="AG1" s="107">
        <v>33</v>
      </c>
      <c r="AH1" s="107">
        <v>34</v>
      </c>
      <c r="AI1" s="107">
        <v>35</v>
      </c>
      <c r="AJ1" s="107">
        <v>36</v>
      </c>
      <c r="AK1" s="107">
        <v>37</v>
      </c>
      <c r="AL1" s="107">
        <v>38</v>
      </c>
      <c r="AM1" s="107">
        <v>39</v>
      </c>
      <c r="AN1" s="107">
        <v>40</v>
      </c>
      <c r="AO1" s="107">
        <v>41</v>
      </c>
      <c r="AP1" s="107">
        <v>42</v>
      </c>
      <c r="AQ1" s="107">
        <v>43</v>
      </c>
      <c r="AR1" s="107">
        <v>44</v>
      </c>
      <c r="AS1" s="107">
        <v>45</v>
      </c>
      <c r="AT1" s="107">
        <v>46</v>
      </c>
      <c r="AU1" s="107">
        <v>47</v>
      </c>
      <c r="AV1" s="107">
        <v>48</v>
      </c>
      <c r="AW1" s="107">
        <v>49</v>
      </c>
      <c r="AX1" s="107">
        <v>50</v>
      </c>
      <c r="AY1" s="107">
        <v>51</v>
      </c>
      <c r="AZ1" s="107">
        <v>52</v>
      </c>
      <c r="BA1" s="107">
        <v>53</v>
      </c>
      <c r="BB1" s="107">
        <v>54</v>
      </c>
      <c r="BC1" s="107">
        <v>55</v>
      </c>
      <c r="BD1" s="107">
        <v>56</v>
      </c>
      <c r="BE1" s="107">
        <v>57</v>
      </c>
      <c r="BF1" s="107">
        <v>58</v>
      </c>
      <c r="BG1" s="107">
        <v>59</v>
      </c>
      <c r="BH1" s="107">
        <v>1</v>
      </c>
      <c r="BI1" s="107">
        <v>2</v>
      </c>
      <c r="BJ1" s="107">
        <v>3</v>
      </c>
      <c r="BK1" s="107">
        <v>4</v>
      </c>
      <c r="BL1" s="107">
        <v>5</v>
      </c>
      <c r="BM1" s="107">
        <v>6</v>
      </c>
      <c r="BN1" s="107">
        <v>7</v>
      </c>
      <c r="BO1" s="107">
        <v>8</v>
      </c>
      <c r="BP1" s="107">
        <v>9</v>
      </c>
      <c r="BQ1" s="107">
        <v>10</v>
      </c>
      <c r="BR1" s="107">
        <v>11</v>
      </c>
      <c r="BS1" s="107">
        <v>12</v>
      </c>
      <c r="BT1" s="107">
        <v>13</v>
      </c>
      <c r="BU1" s="107">
        <v>14</v>
      </c>
      <c r="BV1" s="107">
        <v>15</v>
      </c>
      <c r="BW1" s="107">
        <v>16</v>
      </c>
      <c r="BX1" s="107">
        <v>17</v>
      </c>
      <c r="BY1" s="107">
        <v>18</v>
      </c>
      <c r="BZ1" s="107">
        <v>19</v>
      </c>
      <c r="CA1" s="107">
        <v>20</v>
      </c>
      <c r="CB1" s="107">
        <v>21</v>
      </c>
      <c r="CC1" s="107">
        <v>22</v>
      </c>
      <c r="CD1" s="107">
        <v>23</v>
      </c>
      <c r="CE1" s="107">
        <v>24</v>
      </c>
      <c r="CF1" s="107">
        <v>25</v>
      </c>
      <c r="CG1" s="107">
        <v>26</v>
      </c>
      <c r="CH1" s="107">
        <v>27</v>
      </c>
      <c r="CI1" s="107">
        <v>28</v>
      </c>
      <c r="CJ1" s="107">
        <v>29</v>
      </c>
      <c r="CK1" s="107">
        <v>30</v>
      </c>
      <c r="CL1" s="107">
        <v>31</v>
      </c>
      <c r="CM1" s="107">
        <v>32</v>
      </c>
      <c r="CN1" s="107">
        <v>33</v>
      </c>
      <c r="CO1" s="107">
        <v>34</v>
      </c>
      <c r="CP1" s="107">
        <v>35</v>
      </c>
      <c r="CQ1" s="107">
        <v>36</v>
      </c>
      <c r="CR1" s="107">
        <v>37</v>
      </c>
      <c r="CS1" s="107">
        <v>38</v>
      </c>
      <c r="CT1" s="107">
        <v>39</v>
      </c>
      <c r="CU1" s="107">
        <v>40</v>
      </c>
      <c r="CV1" s="107">
        <v>41</v>
      </c>
      <c r="CW1" s="107">
        <v>42</v>
      </c>
      <c r="CX1" s="107">
        <v>43</v>
      </c>
      <c r="CY1" s="107">
        <v>44</v>
      </c>
      <c r="CZ1" s="107">
        <v>45</v>
      </c>
      <c r="DA1" s="107">
        <v>46</v>
      </c>
      <c r="DB1" s="107">
        <v>47</v>
      </c>
      <c r="DC1" s="107">
        <v>48</v>
      </c>
      <c r="DD1" s="107">
        <v>49</v>
      </c>
      <c r="DE1" s="107">
        <v>50</v>
      </c>
      <c r="DF1" s="107">
        <v>51</v>
      </c>
      <c r="DG1" s="107">
        <v>52</v>
      </c>
      <c r="DH1" s="107">
        <v>53</v>
      </c>
      <c r="DI1" s="107">
        <v>54</v>
      </c>
      <c r="DJ1" s="107">
        <v>55</v>
      </c>
      <c r="DK1" s="107">
        <v>56</v>
      </c>
      <c r="DL1" s="107">
        <v>57</v>
      </c>
      <c r="DM1" s="107">
        <v>58</v>
      </c>
      <c r="DN1" s="107">
        <v>59</v>
      </c>
    </row>
    <row r="2" spans="1:118" ht="47.25" x14ac:dyDescent="0.25">
      <c r="A2" s="40" t="s">
        <v>83</v>
      </c>
      <c r="B2" s="116" t="s">
        <v>68</v>
      </c>
      <c r="C2" s="115" t="s">
        <v>68</v>
      </c>
      <c r="D2" s="112" t="s">
        <v>69</v>
      </c>
      <c r="E2" s="112" t="s">
        <v>69</v>
      </c>
      <c r="F2" s="112" t="s">
        <v>70</v>
      </c>
      <c r="G2" s="112" t="s">
        <v>70</v>
      </c>
      <c r="H2" s="222" t="s">
        <v>71</v>
      </c>
      <c r="I2" s="112" t="s">
        <v>68</v>
      </c>
      <c r="J2" s="112" t="s">
        <v>68</v>
      </c>
      <c r="K2" s="112" t="s">
        <v>69</v>
      </c>
      <c r="L2" s="112" t="s">
        <v>69</v>
      </c>
      <c r="M2" s="112" t="s">
        <v>70</v>
      </c>
      <c r="N2" s="112" t="s">
        <v>70</v>
      </c>
      <c r="O2" s="222" t="s">
        <v>71</v>
      </c>
      <c r="P2" s="112" t="s">
        <v>72</v>
      </c>
      <c r="Q2" s="112" t="s">
        <v>72</v>
      </c>
      <c r="R2" s="222" t="s">
        <v>73</v>
      </c>
      <c r="S2" s="112" t="s">
        <v>68</v>
      </c>
      <c r="T2" s="112" t="s">
        <v>68</v>
      </c>
      <c r="U2" s="112" t="s">
        <v>69</v>
      </c>
      <c r="V2" s="112" t="s">
        <v>69</v>
      </c>
      <c r="W2" s="112" t="s">
        <v>74</v>
      </c>
      <c r="X2" s="112" t="s">
        <v>74</v>
      </c>
      <c r="Y2" s="222" t="s">
        <v>71</v>
      </c>
      <c r="Z2" s="222" t="s">
        <v>75</v>
      </c>
      <c r="AA2" s="112" t="s">
        <v>68</v>
      </c>
      <c r="AB2" s="112" t="s">
        <v>68</v>
      </c>
      <c r="AC2" s="112" t="s">
        <v>69</v>
      </c>
      <c r="AD2" s="112" t="s">
        <v>69</v>
      </c>
      <c r="AE2" s="112" t="s">
        <v>74</v>
      </c>
      <c r="AF2" s="112" t="s">
        <v>74</v>
      </c>
      <c r="AG2" s="112" t="s">
        <v>72</v>
      </c>
      <c r="AH2" s="112" t="s">
        <v>72</v>
      </c>
      <c r="AI2" s="222" t="s">
        <v>71</v>
      </c>
      <c r="AJ2" s="222" t="s">
        <v>73</v>
      </c>
      <c r="AK2" s="222" t="s">
        <v>75</v>
      </c>
      <c r="AL2" s="112" t="s">
        <v>68</v>
      </c>
      <c r="AM2" s="112" t="s">
        <v>68</v>
      </c>
      <c r="AN2" s="112" t="s">
        <v>69</v>
      </c>
      <c r="AO2" s="112" t="s">
        <v>69</v>
      </c>
      <c r="AP2" s="112" t="s">
        <v>74</v>
      </c>
      <c r="AQ2" s="112" t="s">
        <v>74</v>
      </c>
      <c r="AR2" s="112" t="s">
        <v>72</v>
      </c>
      <c r="AS2" s="112" t="s">
        <v>72</v>
      </c>
      <c r="AT2" s="222" t="s">
        <v>71</v>
      </c>
      <c r="AU2" s="222" t="s">
        <v>73</v>
      </c>
      <c r="AV2" s="222" t="s">
        <v>79</v>
      </c>
      <c r="AW2" s="112" t="s">
        <v>68</v>
      </c>
      <c r="AX2" s="112" t="s">
        <v>68</v>
      </c>
      <c r="AY2" s="112" t="s">
        <v>69</v>
      </c>
      <c r="AZ2" s="112" t="s">
        <v>69</v>
      </c>
      <c r="BA2" s="112" t="s">
        <v>74</v>
      </c>
      <c r="BB2" s="112" t="s">
        <v>74</v>
      </c>
      <c r="BC2" s="112" t="s">
        <v>78</v>
      </c>
      <c r="BD2" s="112" t="s">
        <v>78</v>
      </c>
      <c r="BE2" s="222" t="s">
        <v>71</v>
      </c>
      <c r="BF2" s="222" t="s">
        <v>73</v>
      </c>
      <c r="BG2" s="222" t="s">
        <v>79</v>
      </c>
      <c r="BH2" s="157" t="s">
        <v>83</v>
      </c>
      <c r="BI2" s="148" t="s">
        <v>68</v>
      </c>
      <c r="BJ2" s="149" t="s">
        <v>68</v>
      </c>
      <c r="BK2" s="150" t="s">
        <v>69</v>
      </c>
      <c r="BL2" s="150" t="s">
        <v>69</v>
      </c>
      <c r="BM2" s="150" t="s">
        <v>70</v>
      </c>
      <c r="BN2" s="150" t="s">
        <v>70</v>
      </c>
      <c r="BO2" s="150" t="s">
        <v>71</v>
      </c>
      <c r="BP2" s="150" t="s">
        <v>68</v>
      </c>
      <c r="BQ2" s="150" t="s">
        <v>68</v>
      </c>
      <c r="BR2" s="150" t="s">
        <v>69</v>
      </c>
      <c r="BS2" s="150" t="s">
        <v>69</v>
      </c>
      <c r="BT2" s="150" t="s">
        <v>70</v>
      </c>
      <c r="BU2" s="150" t="s">
        <v>70</v>
      </c>
      <c r="BV2" s="150" t="s">
        <v>71</v>
      </c>
      <c r="BW2" s="150" t="s">
        <v>72</v>
      </c>
      <c r="BX2" s="150" t="s">
        <v>72</v>
      </c>
      <c r="BY2" s="150" t="s">
        <v>73</v>
      </c>
      <c r="BZ2" s="150" t="s">
        <v>68</v>
      </c>
      <c r="CA2" s="150" t="s">
        <v>68</v>
      </c>
      <c r="CB2" s="150" t="s">
        <v>69</v>
      </c>
      <c r="CC2" s="150" t="s">
        <v>69</v>
      </c>
      <c r="CD2" s="150" t="s">
        <v>74</v>
      </c>
      <c r="CE2" s="150" t="s">
        <v>74</v>
      </c>
      <c r="CF2" s="150" t="s">
        <v>71</v>
      </c>
      <c r="CG2" s="150" t="s">
        <v>75</v>
      </c>
      <c r="CH2" s="150" t="s">
        <v>68</v>
      </c>
      <c r="CI2" s="150" t="s">
        <v>68</v>
      </c>
      <c r="CJ2" s="150" t="s">
        <v>69</v>
      </c>
      <c r="CK2" s="150" t="s">
        <v>69</v>
      </c>
      <c r="CL2" s="150" t="s">
        <v>74</v>
      </c>
      <c r="CM2" s="150" t="s">
        <v>74</v>
      </c>
      <c r="CN2" s="150" t="s">
        <v>72</v>
      </c>
      <c r="CO2" s="150" t="s">
        <v>72</v>
      </c>
      <c r="CP2" s="150" t="s">
        <v>71</v>
      </c>
      <c r="CQ2" s="150" t="s">
        <v>73</v>
      </c>
      <c r="CR2" s="150" t="s">
        <v>75</v>
      </c>
      <c r="CS2" s="150" t="s">
        <v>68</v>
      </c>
      <c r="CT2" s="150" t="s">
        <v>68</v>
      </c>
      <c r="CU2" s="150" t="s">
        <v>69</v>
      </c>
      <c r="CV2" s="150" t="s">
        <v>69</v>
      </c>
      <c r="CW2" s="150" t="s">
        <v>74</v>
      </c>
      <c r="CX2" s="150" t="s">
        <v>74</v>
      </c>
      <c r="CY2" s="150" t="s">
        <v>78</v>
      </c>
      <c r="CZ2" s="150" t="s">
        <v>78</v>
      </c>
      <c r="DA2" s="150" t="s">
        <v>71</v>
      </c>
      <c r="DB2" s="150" t="s">
        <v>73</v>
      </c>
      <c r="DC2" s="150" t="s">
        <v>79</v>
      </c>
      <c r="DD2" s="150" t="s">
        <v>68</v>
      </c>
      <c r="DE2" s="150" t="s">
        <v>68</v>
      </c>
      <c r="DF2" s="150" t="s">
        <v>69</v>
      </c>
      <c r="DG2" s="150" t="s">
        <v>69</v>
      </c>
      <c r="DH2" s="150" t="s">
        <v>74</v>
      </c>
      <c r="DI2" s="150" t="s">
        <v>74</v>
      </c>
      <c r="DJ2" s="150" t="s">
        <v>78</v>
      </c>
      <c r="DK2" s="150" t="s">
        <v>78</v>
      </c>
      <c r="DL2" s="150" t="s">
        <v>71</v>
      </c>
      <c r="DM2" s="150" t="s">
        <v>73</v>
      </c>
      <c r="DN2" s="150" t="s">
        <v>79</v>
      </c>
    </row>
    <row r="3" spans="1:118" ht="33" x14ac:dyDescent="0.25">
      <c r="A3" s="36" t="s">
        <v>84</v>
      </c>
      <c r="B3" s="113">
        <v>1</v>
      </c>
      <c r="C3" s="114">
        <v>1</v>
      </c>
      <c r="D3" s="114">
        <v>1</v>
      </c>
      <c r="E3" s="114">
        <v>1</v>
      </c>
      <c r="F3" s="114">
        <v>1</v>
      </c>
      <c r="G3" s="114">
        <v>1</v>
      </c>
      <c r="H3" s="114">
        <v>1</v>
      </c>
      <c r="I3" s="114">
        <v>2</v>
      </c>
      <c r="J3" s="114">
        <v>2</v>
      </c>
      <c r="K3" s="114">
        <v>2</v>
      </c>
      <c r="L3" s="114">
        <v>2</v>
      </c>
      <c r="M3" s="114">
        <v>2</v>
      </c>
      <c r="N3" s="114">
        <v>2</v>
      </c>
      <c r="O3" s="114">
        <v>2</v>
      </c>
      <c r="P3" s="114">
        <v>3</v>
      </c>
      <c r="Q3" s="114">
        <v>3</v>
      </c>
      <c r="R3" s="114">
        <v>3</v>
      </c>
      <c r="S3" s="114">
        <v>3</v>
      </c>
      <c r="T3" s="114">
        <v>3</v>
      </c>
      <c r="U3" s="114">
        <v>3</v>
      </c>
      <c r="V3" s="114">
        <v>3</v>
      </c>
      <c r="W3" s="114">
        <v>3</v>
      </c>
      <c r="X3" s="114">
        <v>3</v>
      </c>
      <c r="Y3" s="114">
        <v>3</v>
      </c>
      <c r="Z3" s="114">
        <v>3</v>
      </c>
      <c r="AA3" s="114">
        <v>4</v>
      </c>
      <c r="AB3" s="114">
        <v>4</v>
      </c>
      <c r="AC3" s="114">
        <v>4</v>
      </c>
      <c r="AD3" s="114">
        <v>4</v>
      </c>
      <c r="AE3" s="114">
        <v>4</v>
      </c>
      <c r="AF3" s="114">
        <v>4</v>
      </c>
      <c r="AG3" s="114">
        <v>4</v>
      </c>
      <c r="AH3" s="114">
        <v>4</v>
      </c>
      <c r="AI3" s="114">
        <v>4</v>
      </c>
      <c r="AJ3" s="114">
        <v>4</v>
      </c>
      <c r="AK3" s="114">
        <v>4</v>
      </c>
      <c r="AL3" s="114">
        <v>5</v>
      </c>
      <c r="AM3" s="114">
        <v>5</v>
      </c>
      <c r="AN3" s="114">
        <v>5</v>
      </c>
      <c r="AO3" s="114">
        <v>5</v>
      </c>
      <c r="AP3" s="114">
        <v>5</v>
      </c>
      <c r="AQ3" s="114">
        <v>5</v>
      </c>
      <c r="AR3" s="114">
        <v>5</v>
      </c>
      <c r="AS3" s="114">
        <v>5</v>
      </c>
      <c r="AT3" s="114">
        <v>5</v>
      </c>
      <c r="AU3" s="114">
        <v>5</v>
      </c>
      <c r="AV3" s="114">
        <v>5</v>
      </c>
      <c r="AW3" s="114">
        <v>6</v>
      </c>
      <c r="AX3" s="114">
        <v>6</v>
      </c>
      <c r="AY3" s="114">
        <v>6</v>
      </c>
      <c r="AZ3" s="114">
        <v>6</v>
      </c>
      <c r="BA3" s="114">
        <v>6</v>
      </c>
      <c r="BB3" s="114">
        <v>6</v>
      </c>
      <c r="BC3" s="114">
        <v>6</v>
      </c>
      <c r="BD3" s="114">
        <v>6</v>
      </c>
      <c r="BE3" s="114">
        <v>6</v>
      </c>
      <c r="BF3" s="114">
        <v>6</v>
      </c>
      <c r="BG3" s="114">
        <v>6</v>
      </c>
      <c r="BH3" s="591" t="s">
        <v>84</v>
      </c>
      <c r="BI3" s="151">
        <v>1</v>
      </c>
      <c r="BJ3" s="152">
        <v>1</v>
      </c>
      <c r="BK3" s="152">
        <v>1</v>
      </c>
      <c r="BL3" s="152">
        <v>1</v>
      </c>
      <c r="BM3" s="152">
        <v>1</v>
      </c>
      <c r="BN3" s="152">
        <v>1</v>
      </c>
      <c r="BO3" s="152">
        <v>1</v>
      </c>
      <c r="BP3" s="152">
        <v>2</v>
      </c>
      <c r="BQ3" s="152">
        <v>2</v>
      </c>
      <c r="BR3" s="152">
        <v>2</v>
      </c>
      <c r="BS3" s="152">
        <v>2</v>
      </c>
      <c r="BT3" s="152">
        <v>2</v>
      </c>
      <c r="BU3" s="152">
        <v>2</v>
      </c>
      <c r="BV3" s="152">
        <v>2</v>
      </c>
      <c r="BW3" s="152">
        <v>3</v>
      </c>
      <c r="BX3" s="152">
        <v>3</v>
      </c>
      <c r="BY3" s="152">
        <v>3</v>
      </c>
      <c r="BZ3" s="152">
        <v>3</v>
      </c>
      <c r="CA3" s="152">
        <v>3</v>
      </c>
      <c r="CB3" s="152">
        <v>3</v>
      </c>
      <c r="CC3" s="152">
        <v>3</v>
      </c>
      <c r="CD3" s="152">
        <v>3</v>
      </c>
      <c r="CE3" s="152">
        <v>3</v>
      </c>
      <c r="CF3" s="152">
        <v>3</v>
      </c>
      <c r="CG3" s="152">
        <v>3</v>
      </c>
      <c r="CH3" s="152">
        <v>4</v>
      </c>
      <c r="CI3" s="152">
        <v>4</v>
      </c>
      <c r="CJ3" s="152">
        <v>4</v>
      </c>
      <c r="CK3" s="152">
        <v>4</v>
      </c>
      <c r="CL3" s="152">
        <v>4</v>
      </c>
      <c r="CM3" s="152">
        <v>4</v>
      </c>
      <c r="CN3" s="152">
        <v>4</v>
      </c>
      <c r="CO3" s="152">
        <v>4</v>
      </c>
      <c r="CP3" s="152">
        <v>4</v>
      </c>
      <c r="CQ3" s="152">
        <v>4</v>
      </c>
      <c r="CR3" s="152">
        <v>4</v>
      </c>
      <c r="CS3" s="152">
        <v>5</v>
      </c>
      <c r="CT3" s="152">
        <v>5</v>
      </c>
      <c r="CU3" s="152">
        <v>5</v>
      </c>
      <c r="CV3" s="152">
        <v>5</v>
      </c>
      <c r="CW3" s="152">
        <v>5</v>
      </c>
      <c r="CX3" s="152">
        <v>5</v>
      </c>
      <c r="CY3" s="152">
        <v>5</v>
      </c>
      <c r="CZ3" s="152">
        <v>5</v>
      </c>
      <c r="DA3" s="152">
        <v>5</v>
      </c>
      <c r="DB3" s="152">
        <v>5</v>
      </c>
      <c r="DC3" s="152">
        <v>5</v>
      </c>
      <c r="DD3" s="152">
        <v>6</v>
      </c>
      <c r="DE3" s="152">
        <v>6</v>
      </c>
      <c r="DF3" s="152">
        <v>6</v>
      </c>
      <c r="DG3" s="152">
        <v>6</v>
      </c>
      <c r="DH3" s="152">
        <v>6</v>
      </c>
      <c r="DI3" s="152">
        <v>6</v>
      </c>
      <c r="DJ3" s="152">
        <v>6</v>
      </c>
      <c r="DK3" s="152">
        <v>6</v>
      </c>
      <c r="DL3" s="152">
        <v>6</v>
      </c>
      <c r="DM3" s="152">
        <v>6</v>
      </c>
      <c r="DN3" s="152">
        <v>6</v>
      </c>
    </row>
    <row r="4" spans="1:118" ht="16.5" x14ac:dyDescent="0.25">
      <c r="A4" s="34" t="s">
        <v>66</v>
      </c>
      <c r="B4" s="111" t="s">
        <v>63</v>
      </c>
      <c r="C4" s="112" t="s">
        <v>64</v>
      </c>
      <c r="D4" s="112" t="s">
        <v>63</v>
      </c>
      <c r="E4" s="112" t="s">
        <v>64</v>
      </c>
      <c r="F4" s="112" t="s">
        <v>63</v>
      </c>
      <c r="G4" s="112" t="s">
        <v>64</v>
      </c>
      <c r="H4" s="112" t="s">
        <v>63</v>
      </c>
      <c r="I4" s="112" t="s">
        <v>63</v>
      </c>
      <c r="J4" s="112" t="s">
        <v>64</v>
      </c>
      <c r="K4" s="112" t="s">
        <v>63</v>
      </c>
      <c r="L4" s="112" t="s">
        <v>64</v>
      </c>
      <c r="M4" s="112" t="s">
        <v>63</v>
      </c>
      <c r="N4" s="112" t="s">
        <v>64</v>
      </c>
      <c r="O4" s="112" t="s">
        <v>63</v>
      </c>
      <c r="P4" s="112" t="s">
        <v>63</v>
      </c>
      <c r="Q4" s="112" t="s">
        <v>64</v>
      </c>
      <c r="R4" s="112" t="s">
        <v>63</v>
      </c>
      <c r="S4" s="112" t="s">
        <v>63</v>
      </c>
      <c r="T4" s="112" t="s">
        <v>64</v>
      </c>
      <c r="U4" s="112" t="s">
        <v>63</v>
      </c>
      <c r="V4" s="112" t="s">
        <v>64</v>
      </c>
      <c r="W4" s="112" t="s">
        <v>63</v>
      </c>
      <c r="X4" s="112" t="s">
        <v>64</v>
      </c>
      <c r="Y4" s="112" t="s">
        <v>63</v>
      </c>
      <c r="Z4" s="112" t="s">
        <v>63</v>
      </c>
      <c r="AA4" s="112" t="s">
        <v>63</v>
      </c>
      <c r="AB4" s="112" t="s">
        <v>64</v>
      </c>
      <c r="AC4" s="112" t="s">
        <v>63</v>
      </c>
      <c r="AD4" s="112" t="s">
        <v>64</v>
      </c>
      <c r="AE4" s="112" t="s">
        <v>63</v>
      </c>
      <c r="AF4" s="112" t="s">
        <v>64</v>
      </c>
      <c r="AG4" s="112" t="s">
        <v>63</v>
      </c>
      <c r="AH4" s="112" t="s">
        <v>64</v>
      </c>
      <c r="AI4" s="112" t="s">
        <v>63</v>
      </c>
      <c r="AJ4" s="112" t="s">
        <v>63</v>
      </c>
      <c r="AK4" s="112" t="s">
        <v>63</v>
      </c>
      <c r="AL4" s="112" t="s">
        <v>63</v>
      </c>
      <c r="AM4" s="112" t="s">
        <v>64</v>
      </c>
      <c r="AN4" s="112" t="s">
        <v>63</v>
      </c>
      <c r="AO4" s="112" t="s">
        <v>64</v>
      </c>
      <c r="AP4" s="112" t="s">
        <v>63</v>
      </c>
      <c r="AQ4" s="112" t="s">
        <v>64</v>
      </c>
      <c r="AR4" s="112" t="s">
        <v>63</v>
      </c>
      <c r="AS4" s="112" t="s">
        <v>64</v>
      </c>
      <c r="AT4" s="112" t="s">
        <v>63</v>
      </c>
      <c r="AU4" s="112" t="s">
        <v>63</v>
      </c>
      <c r="AV4" s="112" t="s">
        <v>63</v>
      </c>
      <c r="AW4" s="112" t="s">
        <v>63</v>
      </c>
      <c r="AX4" s="112" t="s">
        <v>64</v>
      </c>
      <c r="AY4" s="112" t="s">
        <v>63</v>
      </c>
      <c r="AZ4" s="112" t="s">
        <v>64</v>
      </c>
      <c r="BA4" s="112" t="s">
        <v>63</v>
      </c>
      <c r="BB4" s="112" t="s">
        <v>64</v>
      </c>
      <c r="BC4" s="112" t="s">
        <v>63</v>
      </c>
      <c r="BD4" s="112" t="s">
        <v>64</v>
      </c>
      <c r="BE4" s="112" t="s">
        <v>63</v>
      </c>
      <c r="BF4" s="112" t="s">
        <v>63</v>
      </c>
      <c r="BG4" s="112" t="s">
        <v>63</v>
      </c>
      <c r="BH4" s="154" t="s">
        <v>66</v>
      </c>
      <c r="BI4" s="153" t="s">
        <v>63</v>
      </c>
      <c r="BJ4" s="150" t="s">
        <v>64</v>
      </c>
      <c r="BK4" s="150" t="s">
        <v>63</v>
      </c>
      <c r="BL4" s="150" t="s">
        <v>64</v>
      </c>
      <c r="BM4" s="150" t="s">
        <v>63</v>
      </c>
      <c r="BN4" s="150" t="s">
        <v>64</v>
      </c>
      <c r="BO4" s="150" t="s">
        <v>63</v>
      </c>
      <c r="BP4" s="150" t="s">
        <v>63</v>
      </c>
      <c r="BQ4" s="150" t="s">
        <v>64</v>
      </c>
      <c r="BR4" s="150" t="s">
        <v>63</v>
      </c>
      <c r="BS4" s="150" t="s">
        <v>64</v>
      </c>
      <c r="BT4" s="150" t="s">
        <v>63</v>
      </c>
      <c r="BU4" s="150" t="s">
        <v>64</v>
      </c>
      <c r="BV4" s="150" t="s">
        <v>63</v>
      </c>
      <c r="BW4" s="150" t="s">
        <v>63</v>
      </c>
      <c r="BX4" s="150" t="s">
        <v>64</v>
      </c>
      <c r="BY4" s="150" t="s">
        <v>63</v>
      </c>
      <c r="BZ4" s="150" t="s">
        <v>63</v>
      </c>
      <c r="CA4" s="150" t="s">
        <v>64</v>
      </c>
      <c r="CB4" s="150" t="s">
        <v>63</v>
      </c>
      <c r="CC4" s="150" t="s">
        <v>64</v>
      </c>
      <c r="CD4" s="150" t="s">
        <v>63</v>
      </c>
      <c r="CE4" s="150" t="s">
        <v>64</v>
      </c>
      <c r="CF4" s="150" t="s">
        <v>63</v>
      </c>
      <c r="CG4" s="150" t="s">
        <v>63</v>
      </c>
      <c r="CH4" s="150" t="s">
        <v>63</v>
      </c>
      <c r="CI4" s="150" t="s">
        <v>64</v>
      </c>
      <c r="CJ4" s="150" t="s">
        <v>63</v>
      </c>
      <c r="CK4" s="150" t="s">
        <v>64</v>
      </c>
      <c r="CL4" s="150" t="s">
        <v>63</v>
      </c>
      <c r="CM4" s="150" t="s">
        <v>64</v>
      </c>
      <c r="CN4" s="150" t="s">
        <v>63</v>
      </c>
      <c r="CO4" s="150" t="s">
        <v>64</v>
      </c>
      <c r="CP4" s="150" t="s">
        <v>63</v>
      </c>
      <c r="CQ4" s="150" t="s">
        <v>63</v>
      </c>
      <c r="CR4" s="150" t="s">
        <v>63</v>
      </c>
      <c r="CS4" s="150" t="s">
        <v>63</v>
      </c>
      <c r="CT4" s="150" t="s">
        <v>64</v>
      </c>
      <c r="CU4" s="150" t="s">
        <v>63</v>
      </c>
      <c r="CV4" s="150" t="s">
        <v>64</v>
      </c>
      <c r="CW4" s="150" t="s">
        <v>63</v>
      </c>
      <c r="CX4" s="150" t="s">
        <v>64</v>
      </c>
      <c r="CY4" s="150" t="s">
        <v>63</v>
      </c>
      <c r="CZ4" s="150" t="s">
        <v>64</v>
      </c>
      <c r="DA4" s="150" t="s">
        <v>63</v>
      </c>
      <c r="DB4" s="150" t="s">
        <v>63</v>
      </c>
      <c r="DC4" s="150" t="s">
        <v>63</v>
      </c>
      <c r="DD4" s="150" t="s">
        <v>63</v>
      </c>
      <c r="DE4" s="150" t="s">
        <v>64</v>
      </c>
      <c r="DF4" s="150" t="s">
        <v>63</v>
      </c>
      <c r="DG4" s="150" t="s">
        <v>64</v>
      </c>
      <c r="DH4" s="150" t="s">
        <v>63</v>
      </c>
      <c r="DI4" s="150" t="s">
        <v>64</v>
      </c>
      <c r="DJ4" s="150" t="s">
        <v>63</v>
      </c>
      <c r="DK4" s="150" t="s">
        <v>64</v>
      </c>
      <c r="DL4" s="150" t="s">
        <v>63</v>
      </c>
      <c r="DM4" s="150" t="s">
        <v>63</v>
      </c>
      <c r="DN4" s="150" t="s">
        <v>63</v>
      </c>
    </row>
    <row r="5" spans="1:118" ht="28.15" customHeight="1" x14ac:dyDescent="0.25">
      <c r="A5" s="104" t="s">
        <v>153</v>
      </c>
      <c r="B5" s="34" t="s">
        <v>154</v>
      </c>
      <c r="C5" s="34" t="s">
        <v>154</v>
      </c>
      <c r="D5" s="34" t="s">
        <v>154</v>
      </c>
      <c r="E5" s="34" t="s">
        <v>154</v>
      </c>
      <c r="F5" s="34" t="s">
        <v>154</v>
      </c>
      <c r="G5" s="34" t="s">
        <v>154</v>
      </c>
      <c r="H5" s="34">
        <v>0</v>
      </c>
      <c r="I5" s="34" t="s">
        <v>154</v>
      </c>
      <c r="J5" s="34" t="s">
        <v>154</v>
      </c>
      <c r="K5" s="34" t="s">
        <v>154</v>
      </c>
      <c r="L5" s="34" t="s">
        <v>154</v>
      </c>
      <c r="M5" s="34" t="s">
        <v>154</v>
      </c>
      <c r="N5" s="34" t="s">
        <v>154</v>
      </c>
      <c r="O5" s="34">
        <v>0</v>
      </c>
      <c r="P5" s="34" t="s">
        <v>154</v>
      </c>
      <c r="Q5" s="34" t="s">
        <v>154</v>
      </c>
      <c r="R5" s="34">
        <v>0</v>
      </c>
      <c r="S5" s="34" t="s">
        <v>154</v>
      </c>
      <c r="T5" s="34" t="s">
        <v>154</v>
      </c>
      <c r="U5" s="34" t="s">
        <v>154</v>
      </c>
      <c r="V5" s="34" t="s">
        <v>154</v>
      </c>
      <c r="W5" s="34" t="s">
        <v>154</v>
      </c>
      <c r="X5" s="34" t="s">
        <v>154</v>
      </c>
      <c r="Y5" s="34">
        <v>0</v>
      </c>
      <c r="Z5" s="34">
        <v>0</v>
      </c>
      <c r="AA5" s="34" t="s">
        <v>154</v>
      </c>
      <c r="AB5" s="34" t="s">
        <v>154</v>
      </c>
      <c r="AC5" s="34" t="s">
        <v>154</v>
      </c>
      <c r="AD5" s="34" t="s">
        <v>154</v>
      </c>
      <c r="AE5" s="34" t="s">
        <v>154</v>
      </c>
      <c r="AF5" s="34" t="s">
        <v>154</v>
      </c>
      <c r="AG5" s="34" t="s">
        <v>154</v>
      </c>
      <c r="AH5" s="34" t="s">
        <v>154</v>
      </c>
      <c r="AI5" s="34">
        <v>0</v>
      </c>
      <c r="AJ5" s="34">
        <v>0</v>
      </c>
      <c r="AK5" s="34">
        <v>0</v>
      </c>
      <c r="AL5" s="34" t="s">
        <v>154</v>
      </c>
      <c r="AM5" s="34" t="s">
        <v>154</v>
      </c>
      <c r="AN5" s="34" t="s">
        <v>154</v>
      </c>
      <c r="AO5" s="34" t="s">
        <v>154</v>
      </c>
      <c r="AP5" s="34" t="s">
        <v>154</v>
      </c>
      <c r="AQ5" s="34" t="s">
        <v>154</v>
      </c>
      <c r="AR5" s="34" t="s">
        <v>154</v>
      </c>
      <c r="AS5" s="34" t="s">
        <v>154</v>
      </c>
      <c r="AT5" s="34">
        <v>0</v>
      </c>
      <c r="AU5" s="34">
        <v>0</v>
      </c>
      <c r="AV5" s="34">
        <v>0</v>
      </c>
      <c r="AW5" s="34" t="s">
        <v>154</v>
      </c>
      <c r="AX5" s="34" t="s">
        <v>154</v>
      </c>
      <c r="AY5" s="34" t="s">
        <v>154</v>
      </c>
      <c r="AZ5" s="34" t="s">
        <v>154</v>
      </c>
      <c r="BA5" s="34" t="s">
        <v>154</v>
      </c>
      <c r="BB5" s="34" t="s">
        <v>154</v>
      </c>
      <c r="BC5" s="34" t="s">
        <v>154</v>
      </c>
      <c r="BD5" s="34" t="s">
        <v>154</v>
      </c>
      <c r="BE5" s="34">
        <v>0</v>
      </c>
      <c r="BF5" s="35">
        <v>0</v>
      </c>
      <c r="BG5" s="25">
        <v>0</v>
      </c>
      <c r="BH5" s="592" t="s">
        <v>153</v>
      </c>
      <c r="BI5" s="154" t="s">
        <v>155</v>
      </c>
      <c r="BJ5" s="154" t="s">
        <v>154</v>
      </c>
      <c r="BK5" s="154" t="s">
        <v>154</v>
      </c>
      <c r="BL5" s="154" t="s">
        <v>154</v>
      </c>
      <c r="BM5" s="154" t="s">
        <v>154</v>
      </c>
      <c r="BN5" s="154" t="s">
        <v>154</v>
      </c>
      <c r="BO5" s="154" t="s">
        <v>154</v>
      </c>
      <c r="BP5" s="154" t="s">
        <v>154</v>
      </c>
      <c r="BQ5" s="154" t="s">
        <v>154</v>
      </c>
      <c r="BR5" s="154" t="s">
        <v>154</v>
      </c>
      <c r="BS5" s="154" t="s">
        <v>154</v>
      </c>
      <c r="BT5" s="154" t="s">
        <v>154</v>
      </c>
      <c r="BU5" s="154" t="s">
        <v>154</v>
      </c>
      <c r="BV5" s="154" t="s">
        <v>154</v>
      </c>
      <c r="BW5" s="154" t="s">
        <v>154</v>
      </c>
      <c r="BX5" s="154" t="s">
        <v>154</v>
      </c>
      <c r="BY5" s="154" t="s">
        <v>154</v>
      </c>
      <c r="BZ5" s="154" t="s">
        <v>154</v>
      </c>
      <c r="CA5" s="154" t="s">
        <v>154</v>
      </c>
      <c r="CB5" s="154" t="s">
        <v>154</v>
      </c>
      <c r="CC5" s="154" t="s">
        <v>154</v>
      </c>
      <c r="CD5" s="154" t="s">
        <v>154</v>
      </c>
      <c r="CE5" s="154" t="s">
        <v>154</v>
      </c>
      <c r="CF5" s="154" t="s">
        <v>154</v>
      </c>
      <c r="CG5" s="154" t="s">
        <v>154</v>
      </c>
      <c r="CH5" s="154" t="s">
        <v>154</v>
      </c>
      <c r="CI5" s="154" t="s">
        <v>154</v>
      </c>
      <c r="CJ5" s="154" t="s">
        <v>154</v>
      </c>
      <c r="CK5" s="154" t="s">
        <v>154</v>
      </c>
      <c r="CL5" s="154" t="s">
        <v>154</v>
      </c>
      <c r="CM5" s="154" t="s">
        <v>154</v>
      </c>
      <c r="CN5" s="154" t="s">
        <v>154</v>
      </c>
      <c r="CO5" s="154" t="s">
        <v>154</v>
      </c>
      <c r="CP5" s="154" t="s">
        <v>154</v>
      </c>
      <c r="CQ5" s="154" t="s">
        <v>154</v>
      </c>
      <c r="CR5" s="154" t="s">
        <v>154</v>
      </c>
      <c r="CS5" s="154" t="s">
        <v>154</v>
      </c>
      <c r="CT5" s="154" t="s">
        <v>154</v>
      </c>
      <c r="CU5" s="154" t="s">
        <v>154</v>
      </c>
      <c r="CV5" s="154" t="s">
        <v>154</v>
      </c>
      <c r="CW5" s="154" t="s">
        <v>154</v>
      </c>
      <c r="CX5" s="154" t="s">
        <v>154</v>
      </c>
      <c r="CY5" s="154" t="s">
        <v>154</v>
      </c>
      <c r="CZ5" s="154" t="s">
        <v>154</v>
      </c>
      <c r="DA5" s="154" t="s">
        <v>154</v>
      </c>
      <c r="DB5" s="154" t="s">
        <v>154</v>
      </c>
      <c r="DC5" s="154" t="s">
        <v>154</v>
      </c>
      <c r="DD5" s="154" t="s">
        <v>154</v>
      </c>
      <c r="DE5" s="154" t="s">
        <v>154</v>
      </c>
      <c r="DF5" s="154" t="s">
        <v>154</v>
      </c>
      <c r="DG5" s="154" t="s">
        <v>154</v>
      </c>
      <c r="DH5" s="154" t="s">
        <v>154</v>
      </c>
      <c r="DI5" s="154" t="s">
        <v>154</v>
      </c>
      <c r="DJ5" s="154" t="s">
        <v>154</v>
      </c>
      <c r="DK5" s="154" t="s">
        <v>154</v>
      </c>
      <c r="DL5" s="154" t="s">
        <v>154</v>
      </c>
      <c r="DM5" s="155" t="s">
        <v>154</v>
      </c>
      <c r="DN5" s="156" t="s">
        <v>154</v>
      </c>
    </row>
    <row r="6" spans="1:118" ht="16.5" x14ac:dyDescent="0.25">
      <c r="A6" s="37" t="s">
        <v>85</v>
      </c>
      <c r="B6" s="236">
        <v>136</v>
      </c>
      <c r="C6" s="236">
        <v>95</v>
      </c>
      <c r="D6" s="236">
        <v>78</v>
      </c>
      <c r="E6" s="236">
        <v>147</v>
      </c>
      <c r="F6" s="236">
        <v>127</v>
      </c>
      <c r="G6" s="236">
        <v>51</v>
      </c>
      <c r="H6" s="237">
        <v>84</v>
      </c>
      <c r="I6" s="175">
        <v>100</v>
      </c>
      <c r="J6" s="175">
        <v>61</v>
      </c>
      <c r="K6" s="175">
        <v>86</v>
      </c>
      <c r="L6" s="175">
        <v>137</v>
      </c>
      <c r="M6" s="175">
        <v>106</v>
      </c>
      <c r="N6" s="175">
        <v>38</v>
      </c>
      <c r="O6" s="237">
        <v>75</v>
      </c>
      <c r="P6" s="175">
        <v>80</v>
      </c>
      <c r="Q6" s="175">
        <v>38</v>
      </c>
      <c r="R6" s="237">
        <v>52</v>
      </c>
      <c r="S6" s="175">
        <v>97</v>
      </c>
      <c r="T6" s="175">
        <v>59</v>
      </c>
      <c r="U6" s="175">
        <v>87</v>
      </c>
      <c r="V6" s="175">
        <v>162</v>
      </c>
      <c r="W6" s="175">
        <v>78</v>
      </c>
      <c r="X6" s="175">
        <v>34</v>
      </c>
      <c r="Y6" s="237">
        <v>101</v>
      </c>
      <c r="Z6" s="237">
        <v>133</v>
      </c>
      <c r="AA6" s="175">
        <v>99</v>
      </c>
      <c r="AB6" s="175">
        <v>59</v>
      </c>
      <c r="AC6" s="175">
        <v>86</v>
      </c>
      <c r="AD6" s="175">
        <v>138</v>
      </c>
      <c r="AE6" s="175">
        <v>99</v>
      </c>
      <c r="AF6" s="175">
        <v>26</v>
      </c>
      <c r="AG6" s="175">
        <v>72</v>
      </c>
      <c r="AH6" s="175">
        <v>38</v>
      </c>
      <c r="AI6" s="237">
        <v>80</v>
      </c>
      <c r="AJ6" s="237">
        <v>50</v>
      </c>
      <c r="AK6" s="237">
        <v>140</v>
      </c>
      <c r="AL6" s="175">
        <v>95</v>
      </c>
      <c r="AM6" s="175">
        <v>59</v>
      </c>
      <c r="AN6" s="175">
        <v>95</v>
      </c>
      <c r="AO6" s="175">
        <v>179</v>
      </c>
      <c r="AP6" s="175">
        <v>97</v>
      </c>
      <c r="AQ6" s="175">
        <v>23</v>
      </c>
      <c r="AR6" s="175">
        <v>80</v>
      </c>
      <c r="AS6" s="175">
        <v>38</v>
      </c>
      <c r="AT6" s="237">
        <v>109</v>
      </c>
      <c r="AU6" s="237">
        <v>48</v>
      </c>
      <c r="AV6" s="237">
        <v>141</v>
      </c>
      <c r="AW6" s="175">
        <v>69</v>
      </c>
      <c r="AX6" s="175">
        <v>52</v>
      </c>
      <c r="AY6" s="175">
        <v>71</v>
      </c>
      <c r="AZ6" s="175">
        <v>99</v>
      </c>
      <c r="BA6" s="175">
        <v>69</v>
      </c>
      <c r="BB6" s="175">
        <v>26</v>
      </c>
      <c r="BC6" s="175">
        <v>69</v>
      </c>
      <c r="BD6" s="175">
        <v>35</v>
      </c>
      <c r="BE6" s="237">
        <v>80</v>
      </c>
      <c r="BF6" s="237">
        <v>45</v>
      </c>
      <c r="BG6" s="237">
        <v>89</v>
      </c>
      <c r="BH6" s="593" t="s">
        <v>85</v>
      </c>
      <c r="BI6" s="242">
        <v>5</v>
      </c>
      <c r="BJ6" s="242">
        <v>3</v>
      </c>
      <c r="BK6" s="242">
        <v>3</v>
      </c>
      <c r="BL6" s="242">
        <v>5</v>
      </c>
      <c r="BM6" s="242">
        <v>4</v>
      </c>
      <c r="BN6" s="242">
        <v>1</v>
      </c>
      <c r="BO6" s="176">
        <v>3</v>
      </c>
      <c r="BP6" s="176">
        <v>4</v>
      </c>
      <c r="BQ6" s="176">
        <v>2</v>
      </c>
      <c r="BR6" s="176">
        <v>3</v>
      </c>
      <c r="BS6" s="176">
        <v>5</v>
      </c>
      <c r="BT6" s="176">
        <v>4</v>
      </c>
      <c r="BU6" s="176">
        <v>1</v>
      </c>
      <c r="BV6" s="176">
        <v>3</v>
      </c>
      <c r="BW6" s="176">
        <v>3</v>
      </c>
      <c r="BX6" s="176">
        <v>1</v>
      </c>
      <c r="BY6" s="176">
        <v>2</v>
      </c>
      <c r="BZ6" s="176">
        <v>3</v>
      </c>
      <c r="CA6" s="176">
        <v>2</v>
      </c>
      <c r="CB6" s="176">
        <v>3</v>
      </c>
      <c r="CC6" s="176">
        <v>5</v>
      </c>
      <c r="CD6" s="176">
        <v>3</v>
      </c>
      <c r="CE6" s="176">
        <v>1</v>
      </c>
      <c r="CF6" s="176">
        <v>3</v>
      </c>
      <c r="CG6" s="176">
        <v>4</v>
      </c>
      <c r="CH6" s="176">
        <v>3</v>
      </c>
      <c r="CI6" s="176">
        <v>2</v>
      </c>
      <c r="CJ6" s="176">
        <v>3</v>
      </c>
      <c r="CK6" s="176">
        <v>5</v>
      </c>
      <c r="CL6" s="176">
        <v>3</v>
      </c>
      <c r="CM6" s="176">
        <v>1</v>
      </c>
      <c r="CN6" s="176">
        <v>2</v>
      </c>
      <c r="CO6" s="176">
        <v>1</v>
      </c>
      <c r="CP6" s="176">
        <v>3</v>
      </c>
      <c r="CQ6" s="176">
        <v>2</v>
      </c>
      <c r="CR6" s="176">
        <v>5</v>
      </c>
      <c r="CS6" s="176">
        <v>3</v>
      </c>
      <c r="CT6" s="176">
        <v>2</v>
      </c>
      <c r="CU6" s="176">
        <v>3</v>
      </c>
      <c r="CV6" s="176">
        <v>6</v>
      </c>
      <c r="CW6" s="176">
        <v>3</v>
      </c>
      <c r="CX6" s="176">
        <v>1</v>
      </c>
      <c r="CY6" s="176">
        <v>3</v>
      </c>
      <c r="CZ6" s="176">
        <v>1</v>
      </c>
      <c r="DA6" s="176">
        <v>4</v>
      </c>
      <c r="DB6" s="176">
        <v>2</v>
      </c>
      <c r="DC6" s="176">
        <v>5</v>
      </c>
      <c r="DD6" s="176">
        <v>0</v>
      </c>
      <c r="DE6" s="176">
        <v>0</v>
      </c>
      <c r="DF6" s="176">
        <v>0</v>
      </c>
      <c r="DG6" s="176">
        <v>0</v>
      </c>
      <c r="DH6" s="176">
        <v>0</v>
      </c>
      <c r="DI6" s="176">
        <v>0</v>
      </c>
      <c r="DJ6" s="176">
        <v>0</v>
      </c>
      <c r="DK6" s="176">
        <v>0</v>
      </c>
      <c r="DL6" s="176">
        <v>0</v>
      </c>
      <c r="DM6" s="176">
        <v>0</v>
      </c>
      <c r="DN6" s="176">
        <v>0</v>
      </c>
    </row>
    <row r="7" spans="1:118" ht="16.5" x14ac:dyDescent="0.25">
      <c r="A7" s="38" t="s">
        <v>50</v>
      </c>
      <c r="B7" s="175">
        <v>113</v>
      </c>
      <c r="C7" s="175">
        <v>82</v>
      </c>
      <c r="D7" s="175">
        <v>78</v>
      </c>
      <c r="E7" s="175">
        <v>170</v>
      </c>
      <c r="F7" s="175">
        <v>94</v>
      </c>
      <c r="G7" s="175">
        <v>37</v>
      </c>
      <c r="H7" s="237">
        <v>63</v>
      </c>
      <c r="I7" s="175">
        <v>80</v>
      </c>
      <c r="J7" s="175">
        <v>55</v>
      </c>
      <c r="K7" s="175">
        <v>91</v>
      </c>
      <c r="L7" s="175">
        <v>138</v>
      </c>
      <c r="M7" s="175">
        <v>94</v>
      </c>
      <c r="N7" s="175">
        <v>28</v>
      </c>
      <c r="O7" s="237">
        <v>98</v>
      </c>
      <c r="P7" s="175">
        <v>76</v>
      </c>
      <c r="Q7" s="175">
        <v>33</v>
      </c>
      <c r="R7" s="237">
        <v>55</v>
      </c>
      <c r="S7" s="175">
        <v>95</v>
      </c>
      <c r="T7" s="175">
        <v>50</v>
      </c>
      <c r="U7" s="175">
        <v>97</v>
      </c>
      <c r="V7" s="175">
        <v>181</v>
      </c>
      <c r="W7" s="175">
        <v>64</v>
      </c>
      <c r="X7" s="175">
        <v>25</v>
      </c>
      <c r="Y7" s="237">
        <v>95</v>
      </c>
      <c r="Z7" s="237">
        <v>114</v>
      </c>
      <c r="AA7" s="175">
        <v>97</v>
      </c>
      <c r="AB7" s="175">
        <v>50</v>
      </c>
      <c r="AC7" s="175">
        <v>99</v>
      </c>
      <c r="AD7" s="175">
        <v>146</v>
      </c>
      <c r="AE7" s="175">
        <v>78</v>
      </c>
      <c r="AF7" s="175">
        <v>23</v>
      </c>
      <c r="AG7" s="175">
        <v>68</v>
      </c>
      <c r="AH7" s="175">
        <v>32</v>
      </c>
      <c r="AI7" s="237">
        <v>120</v>
      </c>
      <c r="AJ7" s="237">
        <v>50</v>
      </c>
      <c r="AK7" s="237">
        <v>125</v>
      </c>
      <c r="AL7" s="175">
        <v>84</v>
      </c>
      <c r="AM7" s="175">
        <v>46</v>
      </c>
      <c r="AN7" s="175">
        <v>101</v>
      </c>
      <c r="AO7" s="175">
        <v>159</v>
      </c>
      <c r="AP7" s="175">
        <v>89</v>
      </c>
      <c r="AQ7" s="175">
        <v>19</v>
      </c>
      <c r="AR7" s="175">
        <v>84</v>
      </c>
      <c r="AS7" s="175">
        <v>38</v>
      </c>
      <c r="AT7" s="237">
        <v>122</v>
      </c>
      <c r="AU7" s="237">
        <v>61</v>
      </c>
      <c r="AV7" s="237">
        <v>116</v>
      </c>
      <c r="AW7" s="175">
        <v>67</v>
      </c>
      <c r="AX7" s="175">
        <v>46</v>
      </c>
      <c r="AY7" s="175">
        <v>72</v>
      </c>
      <c r="AZ7" s="175">
        <v>95</v>
      </c>
      <c r="BA7" s="175">
        <v>56</v>
      </c>
      <c r="BB7" s="175">
        <v>25</v>
      </c>
      <c r="BC7" s="175">
        <v>63</v>
      </c>
      <c r="BD7" s="175">
        <v>22</v>
      </c>
      <c r="BE7" s="237">
        <v>62</v>
      </c>
      <c r="BF7" s="237">
        <v>47</v>
      </c>
      <c r="BG7" s="237">
        <v>78</v>
      </c>
      <c r="BH7" s="594" t="s">
        <v>50</v>
      </c>
      <c r="BI7" s="176">
        <v>4</v>
      </c>
      <c r="BJ7" s="176">
        <v>3</v>
      </c>
      <c r="BK7" s="176">
        <v>3</v>
      </c>
      <c r="BL7" s="176">
        <v>6</v>
      </c>
      <c r="BM7" s="176">
        <v>3</v>
      </c>
      <c r="BN7" s="176">
        <v>1</v>
      </c>
      <c r="BO7" s="176">
        <v>2</v>
      </c>
      <c r="BP7" s="176">
        <v>3</v>
      </c>
      <c r="BQ7" s="176">
        <v>2</v>
      </c>
      <c r="BR7" s="176">
        <v>3</v>
      </c>
      <c r="BS7" s="176">
        <v>5</v>
      </c>
      <c r="BT7" s="176">
        <v>3</v>
      </c>
      <c r="BU7" s="176">
        <v>1</v>
      </c>
      <c r="BV7" s="176">
        <v>3</v>
      </c>
      <c r="BW7" s="176">
        <v>3</v>
      </c>
      <c r="BX7" s="176">
        <v>1</v>
      </c>
      <c r="BY7" s="176">
        <v>2</v>
      </c>
      <c r="BZ7" s="176">
        <v>3</v>
      </c>
      <c r="CA7" s="176">
        <v>2</v>
      </c>
      <c r="CB7" s="176">
        <v>3</v>
      </c>
      <c r="CC7" s="176">
        <v>6</v>
      </c>
      <c r="CD7" s="176">
        <v>2</v>
      </c>
      <c r="CE7" s="176">
        <v>1</v>
      </c>
      <c r="CF7" s="176">
        <v>3</v>
      </c>
      <c r="CG7" s="176">
        <v>4</v>
      </c>
      <c r="CH7" s="176">
        <v>3</v>
      </c>
      <c r="CI7" s="176">
        <v>2</v>
      </c>
      <c r="CJ7" s="176">
        <v>3</v>
      </c>
      <c r="CK7" s="176">
        <v>5</v>
      </c>
      <c r="CL7" s="176">
        <v>3</v>
      </c>
      <c r="CM7" s="176">
        <v>1</v>
      </c>
      <c r="CN7" s="176">
        <v>2</v>
      </c>
      <c r="CO7" s="176">
        <v>1</v>
      </c>
      <c r="CP7" s="176">
        <v>4</v>
      </c>
      <c r="CQ7" s="176">
        <v>2</v>
      </c>
      <c r="CR7" s="176">
        <v>4</v>
      </c>
      <c r="CS7" s="176">
        <v>3</v>
      </c>
      <c r="CT7" s="176">
        <v>2</v>
      </c>
      <c r="CU7" s="176">
        <v>3</v>
      </c>
      <c r="CV7" s="176">
        <v>5</v>
      </c>
      <c r="CW7" s="176">
        <v>3</v>
      </c>
      <c r="CX7" s="176">
        <v>1</v>
      </c>
      <c r="CY7" s="176">
        <v>3</v>
      </c>
      <c r="CZ7" s="176">
        <v>1</v>
      </c>
      <c r="DA7" s="176">
        <v>4</v>
      </c>
      <c r="DB7" s="176">
        <v>2</v>
      </c>
      <c r="DC7" s="176">
        <v>4</v>
      </c>
      <c r="DD7" s="176">
        <v>0</v>
      </c>
      <c r="DE7" s="176">
        <v>0</v>
      </c>
      <c r="DF7" s="176">
        <v>0</v>
      </c>
      <c r="DG7" s="176">
        <v>0</v>
      </c>
      <c r="DH7" s="176">
        <v>0</v>
      </c>
      <c r="DI7" s="176">
        <v>0</v>
      </c>
      <c r="DJ7" s="176">
        <v>0</v>
      </c>
      <c r="DK7" s="176">
        <v>0</v>
      </c>
      <c r="DL7" s="176">
        <v>0</v>
      </c>
      <c r="DM7" s="176">
        <v>0</v>
      </c>
      <c r="DN7" s="245">
        <v>0</v>
      </c>
    </row>
    <row r="8" spans="1:118" ht="16.5" x14ac:dyDescent="0.25">
      <c r="A8" s="38" t="s">
        <v>51</v>
      </c>
      <c r="B8" s="238">
        <v>118</v>
      </c>
      <c r="C8" s="238">
        <v>74</v>
      </c>
      <c r="D8" s="238">
        <v>76</v>
      </c>
      <c r="E8" s="238">
        <v>134</v>
      </c>
      <c r="F8" s="239">
        <v>110</v>
      </c>
      <c r="G8" s="239">
        <v>43</v>
      </c>
      <c r="H8" s="240">
        <v>70</v>
      </c>
      <c r="I8" s="238">
        <v>96</v>
      </c>
      <c r="J8" s="238">
        <v>49</v>
      </c>
      <c r="K8" s="239">
        <v>84</v>
      </c>
      <c r="L8" s="238">
        <v>149</v>
      </c>
      <c r="M8" s="238">
        <v>97</v>
      </c>
      <c r="N8" s="238">
        <v>19</v>
      </c>
      <c r="O8" s="240">
        <v>75</v>
      </c>
      <c r="P8" s="238">
        <v>67</v>
      </c>
      <c r="Q8" s="238">
        <v>27</v>
      </c>
      <c r="R8" s="240">
        <v>46</v>
      </c>
      <c r="S8" s="238">
        <v>88</v>
      </c>
      <c r="T8" s="238">
        <v>50</v>
      </c>
      <c r="U8" s="238">
        <v>81</v>
      </c>
      <c r="V8" s="238">
        <v>175</v>
      </c>
      <c r="W8" s="238">
        <v>66</v>
      </c>
      <c r="X8" s="238">
        <v>24</v>
      </c>
      <c r="Y8" s="240">
        <v>101</v>
      </c>
      <c r="Z8" s="241">
        <v>0</v>
      </c>
      <c r="AA8" s="238">
        <v>97</v>
      </c>
      <c r="AB8" s="238">
        <v>55</v>
      </c>
      <c r="AC8" s="238">
        <v>94</v>
      </c>
      <c r="AD8" s="238">
        <v>149</v>
      </c>
      <c r="AE8" s="238">
        <v>82</v>
      </c>
      <c r="AF8" s="238">
        <v>19</v>
      </c>
      <c r="AG8" s="238">
        <v>74</v>
      </c>
      <c r="AH8" s="238">
        <v>38</v>
      </c>
      <c r="AI8" s="240">
        <v>101</v>
      </c>
      <c r="AJ8" s="240">
        <v>48</v>
      </c>
      <c r="AK8" s="241">
        <v>0</v>
      </c>
      <c r="AL8" s="238">
        <v>86</v>
      </c>
      <c r="AM8" s="238">
        <v>55</v>
      </c>
      <c r="AN8" s="238">
        <v>89</v>
      </c>
      <c r="AO8" s="238">
        <v>172</v>
      </c>
      <c r="AP8" s="238">
        <v>88</v>
      </c>
      <c r="AQ8" s="238">
        <v>22</v>
      </c>
      <c r="AR8" s="238">
        <v>76</v>
      </c>
      <c r="AS8" s="238">
        <v>32</v>
      </c>
      <c r="AT8" s="240">
        <v>99</v>
      </c>
      <c r="AU8" s="240">
        <v>55</v>
      </c>
      <c r="AV8" s="241">
        <v>0</v>
      </c>
      <c r="AW8" s="238">
        <v>67</v>
      </c>
      <c r="AX8" s="238">
        <v>50</v>
      </c>
      <c r="AY8" s="238">
        <v>66</v>
      </c>
      <c r="AZ8" s="238">
        <v>81</v>
      </c>
      <c r="BA8" s="238">
        <v>77</v>
      </c>
      <c r="BB8" s="238">
        <v>20</v>
      </c>
      <c r="BC8" s="238">
        <v>63</v>
      </c>
      <c r="BD8" s="238">
        <v>29</v>
      </c>
      <c r="BE8" s="240">
        <v>48</v>
      </c>
      <c r="BF8" s="240">
        <v>33</v>
      </c>
      <c r="BG8" s="240">
        <v>65</v>
      </c>
      <c r="BH8" s="594" t="s">
        <v>51</v>
      </c>
      <c r="BI8" s="243">
        <v>4</v>
      </c>
      <c r="BJ8" s="243">
        <v>2</v>
      </c>
      <c r="BK8" s="243">
        <v>2</v>
      </c>
      <c r="BL8" s="243">
        <v>5</v>
      </c>
      <c r="BM8" s="244">
        <v>3</v>
      </c>
      <c r="BN8" s="244">
        <v>1</v>
      </c>
      <c r="BO8" s="243">
        <v>2</v>
      </c>
      <c r="BP8" s="243">
        <v>3</v>
      </c>
      <c r="BQ8" s="243">
        <v>2</v>
      </c>
      <c r="BR8" s="244">
        <v>3</v>
      </c>
      <c r="BS8" s="243">
        <v>5</v>
      </c>
      <c r="BT8" s="243">
        <v>3</v>
      </c>
      <c r="BU8" s="243">
        <v>1</v>
      </c>
      <c r="BV8" s="243">
        <v>3</v>
      </c>
      <c r="BW8" s="243">
        <v>3</v>
      </c>
      <c r="BX8" s="243">
        <v>1</v>
      </c>
      <c r="BY8" s="243">
        <v>2</v>
      </c>
      <c r="BZ8" s="243">
        <v>3</v>
      </c>
      <c r="CA8" s="243">
        <v>2</v>
      </c>
      <c r="CB8" s="243">
        <v>3</v>
      </c>
      <c r="CC8" s="243">
        <v>6</v>
      </c>
      <c r="CD8" s="243">
        <v>2</v>
      </c>
      <c r="CE8" s="243">
        <v>1</v>
      </c>
      <c r="CF8" s="243">
        <v>3</v>
      </c>
      <c r="CG8" s="161">
        <v>0</v>
      </c>
      <c r="CH8" s="243">
        <v>3</v>
      </c>
      <c r="CI8" s="243">
        <v>2</v>
      </c>
      <c r="CJ8" s="243">
        <v>3</v>
      </c>
      <c r="CK8" s="243">
        <v>5</v>
      </c>
      <c r="CL8" s="243">
        <v>3</v>
      </c>
      <c r="CM8" s="243">
        <v>1</v>
      </c>
      <c r="CN8" s="243">
        <v>2</v>
      </c>
      <c r="CO8" s="243">
        <v>1</v>
      </c>
      <c r="CP8" s="243">
        <v>3</v>
      </c>
      <c r="CQ8" s="243">
        <v>2</v>
      </c>
      <c r="CR8" s="161">
        <v>0</v>
      </c>
      <c r="CS8" s="243">
        <v>3</v>
      </c>
      <c r="CT8" s="243">
        <v>2</v>
      </c>
      <c r="CU8" s="243">
        <v>3</v>
      </c>
      <c r="CV8" s="243">
        <v>6</v>
      </c>
      <c r="CW8" s="243">
        <v>3</v>
      </c>
      <c r="CX8" s="243">
        <v>1</v>
      </c>
      <c r="CY8" s="243">
        <v>2</v>
      </c>
      <c r="CZ8" s="243">
        <v>1</v>
      </c>
      <c r="DA8" s="243">
        <v>3</v>
      </c>
      <c r="DB8" s="243">
        <v>2</v>
      </c>
      <c r="DC8" s="161">
        <v>0</v>
      </c>
      <c r="DD8" s="243">
        <v>0</v>
      </c>
      <c r="DE8" s="243">
        <v>0</v>
      </c>
      <c r="DF8" s="243">
        <v>0</v>
      </c>
      <c r="DG8" s="243">
        <v>0</v>
      </c>
      <c r="DH8" s="243">
        <v>0</v>
      </c>
      <c r="DI8" s="243">
        <v>0</v>
      </c>
      <c r="DJ8" s="243">
        <v>0</v>
      </c>
      <c r="DK8" s="243">
        <v>0</v>
      </c>
      <c r="DL8" s="243">
        <v>0</v>
      </c>
      <c r="DM8" s="243">
        <v>0</v>
      </c>
      <c r="DN8" s="246">
        <v>0</v>
      </c>
    </row>
    <row r="9" spans="1:118" ht="16.5" x14ac:dyDescent="0.25">
      <c r="A9" s="39" t="s">
        <v>52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>
        <v>0</v>
      </c>
      <c r="Y9" s="40">
        <v>0</v>
      </c>
      <c r="Z9" s="40">
        <v>0</v>
      </c>
      <c r="AA9" s="40">
        <v>0</v>
      </c>
      <c r="AB9" s="40">
        <v>0</v>
      </c>
      <c r="AC9" s="40">
        <v>0</v>
      </c>
      <c r="AD9" s="40">
        <v>0</v>
      </c>
      <c r="AE9" s="40">
        <v>0</v>
      </c>
      <c r="AF9" s="40">
        <v>0</v>
      </c>
      <c r="AG9" s="40">
        <v>0</v>
      </c>
      <c r="AH9" s="40">
        <v>0</v>
      </c>
      <c r="AI9" s="40">
        <v>0</v>
      </c>
      <c r="AJ9" s="40">
        <v>0</v>
      </c>
      <c r="AK9" s="40">
        <v>0</v>
      </c>
      <c r="AL9" s="40">
        <v>0</v>
      </c>
      <c r="AM9" s="40">
        <v>0</v>
      </c>
      <c r="AN9" s="40">
        <v>0</v>
      </c>
      <c r="AO9" s="40">
        <v>0</v>
      </c>
      <c r="AP9" s="40">
        <v>0</v>
      </c>
      <c r="AQ9" s="40">
        <v>0</v>
      </c>
      <c r="AR9" s="40">
        <v>0</v>
      </c>
      <c r="AS9" s="40">
        <v>0</v>
      </c>
      <c r="AT9" s="40">
        <v>0</v>
      </c>
      <c r="AU9" s="40">
        <v>0</v>
      </c>
      <c r="AV9" s="40">
        <v>0</v>
      </c>
      <c r="AW9" s="40">
        <v>0</v>
      </c>
      <c r="AX9" s="40">
        <v>0</v>
      </c>
      <c r="AY9" s="40">
        <v>0</v>
      </c>
      <c r="AZ9" s="40">
        <v>0</v>
      </c>
      <c r="BA9" s="40">
        <v>0</v>
      </c>
      <c r="BB9" s="40">
        <v>0</v>
      </c>
      <c r="BC9" s="40">
        <v>0</v>
      </c>
      <c r="BD9" s="40">
        <v>0</v>
      </c>
      <c r="BE9" s="40">
        <v>0</v>
      </c>
      <c r="BF9" s="25">
        <v>0</v>
      </c>
      <c r="BG9" s="25">
        <v>0</v>
      </c>
      <c r="BH9" s="162" t="s">
        <v>52</v>
      </c>
      <c r="BI9" s="157">
        <v>0</v>
      </c>
      <c r="BJ9" s="157">
        <v>0</v>
      </c>
      <c r="BK9" s="157">
        <v>0</v>
      </c>
      <c r="BL9" s="157">
        <v>0</v>
      </c>
      <c r="BM9" s="157">
        <v>0</v>
      </c>
      <c r="BN9" s="157">
        <v>0</v>
      </c>
      <c r="BO9" s="157">
        <v>0</v>
      </c>
      <c r="BP9" s="157">
        <v>0</v>
      </c>
      <c r="BQ9" s="157">
        <v>0</v>
      </c>
      <c r="BR9" s="157">
        <v>0</v>
      </c>
      <c r="BS9" s="157">
        <v>0</v>
      </c>
      <c r="BT9" s="157">
        <v>0</v>
      </c>
      <c r="BU9" s="157">
        <v>0</v>
      </c>
      <c r="BV9" s="157">
        <v>0</v>
      </c>
      <c r="BW9" s="157">
        <v>0</v>
      </c>
      <c r="BX9" s="157">
        <v>0</v>
      </c>
      <c r="BY9" s="157">
        <v>0</v>
      </c>
      <c r="BZ9" s="157">
        <v>0</v>
      </c>
      <c r="CA9" s="157">
        <v>0</v>
      </c>
      <c r="CB9" s="157">
        <v>0</v>
      </c>
      <c r="CC9" s="157">
        <v>0</v>
      </c>
      <c r="CD9" s="157">
        <v>0</v>
      </c>
      <c r="CE9" s="157">
        <v>0</v>
      </c>
      <c r="CF9" s="157">
        <v>0</v>
      </c>
      <c r="CG9" s="157">
        <v>0</v>
      </c>
      <c r="CH9" s="157">
        <v>0</v>
      </c>
      <c r="CI9" s="157">
        <v>0</v>
      </c>
      <c r="CJ9" s="157">
        <v>0</v>
      </c>
      <c r="CK9" s="157">
        <v>0</v>
      </c>
      <c r="CL9" s="157">
        <v>0</v>
      </c>
      <c r="CM9" s="157">
        <v>0</v>
      </c>
      <c r="CN9" s="157">
        <v>0</v>
      </c>
      <c r="CO9" s="157">
        <v>0</v>
      </c>
      <c r="CP9" s="157">
        <v>0</v>
      </c>
      <c r="CQ9" s="157">
        <v>0</v>
      </c>
      <c r="CR9" s="157">
        <v>0</v>
      </c>
      <c r="CS9" s="157">
        <v>0</v>
      </c>
      <c r="CT9" s="157">
        <v>0</v>
      </c>
      <c r="CU9" s="157">
        <v>0</v>
      </c>
      <c r="CV9" s="157">
        <v>0</v>
      </c>
      <c r="CW9" s="157">
        <v>0</v>
      </c>
      <c r="CX9" s="157">
        <v>0</v>
      </c>
      <c r="CY9" s="157">
        <v>0</v>
      </c>
      <c r="CZ9" s="157">
        <v>0</v>
      </c>
      <c r="DA9" s="157">
        <v>0</v>
      </c>
      <c r="DB9" s="157">
        <v>0</v>
      </c>
      <c r="DC9" s="157">
        <v>0</v>
      </c>
      <c r="DD9" s="157">
        <v>0</v>
      </c>
      <c r="DE9" s="157">
        <v>0</v>
      </c>
      <c r="DF9" s="157">
        <v>0</v>
      </c>
      <c r="DG9" s="157">
        <v>0</v>
      </c>
      <c r="DH9" s="157">
        <v>0</v>
      </c>
      <c r="DI9" s="157">
        <v>0</v>
      </c>
      <c r="DJ9" s="157">
        <v>0</v>
      </c>
      <c r="DK9" s="157">
        <v>0</v>
      </c>
      <c r="DL9" s="157">
        <v>0</v>
      </c>
      <c r="DM9" s="156">
        <v>0</v>
      </c>
      <c r="DN9" s="156">
        <v>0</v>
      </c>
    </row>
    <row r="11" spans="1:118" ht="17.25" x14ac:dyDescent="0.25">
      <c r="A11" s="107">
        <v>1</v>
      </c>
      <c r="B11" s="107">
        <v>2</v>
      </c>
      <c r="C11" s="107">
        <v>3</v>
      </c>
      <c r="D11" s="107">
        <v>4</v>
      </c>
      <c r="E11" s="107">
        <v>5</v>
      </c>
      <c r="F11" s="107">
        <v>6</v>
      </c>
      <c r="G11" s="107">
        <v>7</v>
      </c>
      <c r="H11" s="107">
        <v>8</v>
      </c>
      <c r="I11" s="107">
        <v>9</v>
      </c>
      <c r="J11" s="107">
        <v>10</v>
      </c>
      <c r="K11" s="107">
        <v>11</v>
      </c>
      <c r="L11" s="107">
        <v>12</v>
      </c>
      <c r="M11" s="107">
        <v>13</v>
      </c>
      <c r="N11" s="107">
        <v>1</v>
      </c>
      <c r="O11" s="107">
        <v>2</v>
      </c>
      <c r="P11" s="107">
        <v>3</v>
      </c>
      <c r="Q11" s="107">
        <v>4</v>
      </c>
      <c r="R11" s="107">
        <v>5</v>
      </c>
      <c r="BI11" s="177" t="s">
        <v>193</v>
      </c>
      <c r="BJ11" s="177" t="s">
        <v>194</v>
      </c>
    </row>
    <row r="12" spans="1:118" ht="33" x14ac:dyDescent="0.25">
      <c r="A12" s="40" t="s">
        <v>83</v>
      </c>
      <c r="B12" s="25" t="s">
        <v>76</v>
      </c>
      <c r="C12" s="25" t="s">
        <v>76</v>
      </c>
      <c r="D12" s="25" t="s">
        <v>76</v>
      </c>
      <c r="E12" s="33" t="s">
        <v>76</v>
      </c>
      <c r="F12" s="25" t="s">
        <v>76</v>
      </c>
      <c r="G12" s="25" t="s">
        <v>76</v>
      </c>
      <c r="H12" s="156" t="s">
        <v>76</v>
      </c>
      <c r="I12" s="156" t="s">
        <v>76</v>
      </c>
      <c r="J12" s="156" t="s">
        <v>76</v>
      </c>
      <c r="K12" s="158" t="s">
        <v>76</v>
      </c>
      <c r="L12" s="156" t="s">
        <v>76</v>
      </c>
      <c r="M12" s="156" t="s">
        <v>76</v>
      </c>
      <c r="N12" s="25" t="s">
        <v>83</v>
      </c>
      <c r="O12" s="25" t="s">
        <v>76</v>
      </c>
      <c r="P12" s="25" t="s">
        <v>76</v>
      </c>
      <c r="Q12" s="156" t="s">
        <v>76</v>
      </c>
      <c r="R12" s="156" t="s">
        <v>76</v>
      </c>
    </row>
    <row r="13" spans="1:118" s="117" customFormat="1" ht="33" x14ac:dyDescent="0.25">
      <c r="A13" s="36" t="s">
        <v>84</v>
      </c>
      <c r="B13" s="26">
        <v>3</v>
      </c>
      <c r="C13" s="26">
        <v>3</v>
      </c>
      <c r="D13" s="26">
        <v>4</v>
      </c>
      <c r="E13" s="32">
        <v>4</v>
      </c>
      <c r="F13" s="26">
        <v>5</v>
      </c>
      <c r="G13" s="26">
        <v>5</v>
      </c>
      <c r="H13" s="159">
        <v>3</v>
      </c>
      <c r="I13" s="159">
        <v>3</v>
      </c>
      <c r="J13" s="159">
        <v>4</v>
      </c>
      <c r="K13" s="160">
        <v>4</v>
      </c>
      <c r="L13" s="159">
        <v>5</v>
      </c>
      <c r="M13" s="159">
        <v>5</v>
      </c>
      <c r="N13" s="122" t="s">
        <v>84</v>
      </c>
      <c r="O13" s="26">
        <v>6</v>
      </c>
      <c r="P13" s="26">
        <v>6</v>
      </c>
      <c r="Q13" s="159">
        <v>6</v>
      </c>
      <c r="R13" s="159">
        <v>6</v>
      </c>
    </row>
    <row r="14" spans="1:118" ht="16.5" x14ac:dyDescent="0.25">
      <c r="A14" s="34" t="s">
        <v>66</v>
      </c>
      <c r="B14" s="112" t="s">
        <v>63</v>
      </c>
      <c r="C14" s="112" t="s">
        <v>64</v>
      </c>
      <c r="D14" s="112" t="s">
        <v>63</v>
      </c>
      <c r="E14" s="120" t="s">
        <v>64</v>
      </c>
      <c r="F14" s="116" t="s">
        <v>64</v>
      </c>
      <c r="G14" s="116" t="s">
        <v>63</v>
      </c>
      <c r="H14" s="150" t="s">
        <v>63</v>
      </c>
      <c r="I14" s="150" t="s">
        <v>64</v>
      </c>
      <c r="J14" s="150" t="s">
        <v>63</v>
      </c>
      <c r="K14" s="161" t="s">
        <v>64</v>
      </c>
      <c r="L14" s="148" t="s">
        <v>64</v>
      </c>
      <c r="M14" s="148" t="s">
        <v>63</v>
      </c>
      <c r="N14" s="25" t="s">
        <v>66</v>
      </c>
      <c r="O14" s="116" t="s">
        <v>64</v>
      </c>
      <c r="P14" s="116" t="s">
        <v>63</v>
      </c>
      <c r="Q14" s="148" t="s">
        <v>64</v>
      </c>
      <c r="R14" s="148" t="s">
        <v>63</v>
      </c>
    </row>
    <row r="15" spans="1:118" ht="16.5" x14ac:dyDescent="0.25">
      <c r="A15" s="39" t="s">
        <v>153</v>
      </c>
      <c r="B15" s="39" t="s">
        <v>154</v>
      </c>
      <c r="C15" s="39" t="s">
        <v>154</v>
      </c>
      <c r="D15" s="39" t="s">
        <v>154</v>
      </c>
      <c r="E15" s="118" t="s">
        <v>154</v>
      </c>
      <c r="F15" s="39" t="s">
        <v>154</v>
      </c>
      <c r="G15" s="39" t="s">
        <v>154</v>
      </c>
      <c r="H15" s="162" t="s">
        <v>154</v>
      </c>
      <c r="I15" s="162" t="s">
        <v>154</v>
      </c>
      <c r="J15" s="162" t="s">
        <v>154</v>
      </c>
      <c r="K15" s="163" t="s">
        <v>154</v>
      </c>
      <c r="L15" s="162" t="s">
        <v>154</v>
      </c>
      <c r="M15" s="162" t="s">
        <v>154</v>
      </c>
      <c r="N15" s="39" t="s">
        <v>153</v>
      </c>
      <c r="O15" s="39" t="s">
        <v>154</v>
      </c>
      <c r="P15" s="39" t="s">
        <v>154</v>
      </c>
      <c r="Q15" s="162" t="s">
        <v>154</v>
      </c>
      <c r="R15" s="162" t="s">
        <v>154</v>
      </c>
    </row>
    <row r="16" spans="1:118" ht="42.75" x14ac:dyDescent="0.25">
      <c r="A16" s="31" t="s">
        <v>53</v>
      </c>
      <c r="B16" s="175">
        <v>93</v>
      </c>
      <c r="C16" s="175">
        <v>32</v>
      </c>
      <c r="D16" s="175">
        <v>85</v>
      </c>
      <c r="E16" s="175">
        <v>29</v>
      </c>
      <c r="F16" s="175">
        <v>77</v>
      </c>
      <c r="G16" s="175">
        <v>29</v>
      </c>
      <c r="H16" s="176">
        <v>3</v>
      </c>
      <c r="I16" s="176">
        <v>1</v>
      </c>
      <c r="J16" s="176">
        <v>3</v>
      </c>
      <c r="K16" s="176">
        <v>1</v>
      </c>
      <c r="L16" s="176">
        <v>3</v>
      </c>
      <c r="M16" s="176">
        <v>1</v>
      </c>
      <c r="N16" s="28" t="s">
        <v>57</v>
      </c>
      <c r="O16" s="178">
        <v>68</v>
      </c>
      <c r="P16" s="178">
        <v>39</v>
      </c>
      <c r="Q16" s="179">
        <v>0</v>
      </c>
      <c r="R16" s="179">
        <v>0</v>
      </c>
    </row>
    <row r="17" spans="1:19" ht="42.75" x14ac:dyDescent="0.25">
      <c r="A17" s="28" t="s">
        <v>54</v>
      </c>
      <c r="B17" s="175">
        <v>94</v>
      </c>
      <c r="C17" s="175">
        <v>29</v>
      </c>
      <c r="D17" s="175">
        <v>96</v>
      </c>
      <c r="E17" s="175">
        <v>32</v>
      </c>
      <c r="F17" s="175">
        <v>88</v>
      </c>
      <c r="G17" s="175">
        <v>29</v>
      </c>
      <c r="H17" s="176">
        <v>3</v>
      </c>
      <c r="I17" s="176">
        <v>1</v>
      </c>
      <c r="J17" s="176">
        <v>3</v>
      </c>
      <c r="K17" s="176">
        <v>1</v>
      </c>
      <c r="L17" s="176">
        <v>3</v>
      </c>
      <c r="M17" s="176">
        <v>1</v>
      </c>
      <c r="N17" s="30" t="s">
        <v>58</v>
      </c>
      <c r="O17" s="180">
        <v>56</v>
      </c>
      <c r="P17" s="180">
        <v>32</v>
      </c>
      <c r="Q17" s="181">
        <v>0</v>
      </c>
      <c r="R17" s="181">
        <v>0</v>
      </c>
    </row>
    <row r="18" spans="1:19" ht="42.75" x14ac:dyDescent="0.25">
      <c r="A18" s="31" t="s">
        <v>55</v>
      </c>
      <c r="B18" s="175">
        <v>75</v>
      </c>
      <c r="C18" s="175">
        <v>34</v>
      </c>
      <c r="D18" s="175">
        <v>69</v>
      </c>
      <c r="E18" s="175">
        <v>33</v>
      </c>
      <c r="F18" s="175">
        <v>63</v>
      </c>
      <c r="G18" s="175">
        <v>35</v>
      </c>
      <c r="H18" s="176">
        <v>3</v>
      </c>
      <c r="I18" s="176">
        <v>1</v>
      </c>
      <c r="J18" s="176">
        <v>2</v>
      </c>
      <c r="K18" s="176">
        <v>1</v>
      </c>
      <c r="L18" s="176">
        <v>2</v>
      </c>
      <c r="M18" s="176">
        <v>1</v>
      </c>
      <c r="N18" s="31" t="s">
        <v>59</v>
      </c>
      <c r="O18" s="178">
        <v>60</v>
      </c>
      <c r="P18" s="178">
        <v>32</v>
      </c>
      <c r="Q18" s="179">
        <v>0</v>
      </c>
      <c r="R18" s="179">
        <v>0</v>
      </c>
    </row>
    <row r="19" spans="1:19" ht="42.75" x14ac:dyDescent="0.25">
      <c r="A19" s="27" t="s">
        <v>52</v>
      </c>
      <c r="B19" s="40">
        <v>0</v>
      </c>
      <c r="C19" s="25">
        <v>0</v>
      </c>
      <c r="D19" s="25">
        <v>0</v>
      </c>
      <c r="E19" s="33">
        <v>0</v>
      </c>
      <c r="F19" s="178">
        <v>63</v>
      </c>
      <c r="G19" s="178">
        <v>38</v>
      </c>
      <c r="H19" s="157">
        <v>0</v>
      </c>
      <c r="I19" s="156">
        <v>0</v>
      </c>
      <c r="J19" s="156">
        <v>0</v>
      </c>
      <c r="K19" s="158">
        <v>0</v>
      </c>
      <c r="L19" s="179">
        <v>0</v>
      </c>
      <c r="M19" s="179">
        <v>0</v>
      </c>
      <c r="N19" s="28" t="s">
        <v>56</v>
      </c>
      <c r="O19" s="178">
        <v>68</v>
      </c>
      <c r="P19" s="178">
        <v>41</v>
      </c>
      <c r="Q19" s="179">
        <v>0</v>
      </c>
      <c r="R19" s="179">
        <v>0</v>
      </c>
    </row>
    <row r="20" spans="1:19" ht="35.1" customHeight="1" x14ac:dyDescent="0.25">
      <c r="J20" s="234"/>
      <c r="K20" s="234"/>
      <c r="L20" s="234"/>
      <c r="M20" s="234"/>
      <c r="N20" s="29" t="s">
        <v>60</v>
      </c>
      <c r="O20" s="180">
        <v>52</v>
      </c>
      <c r="P20" s="180">
        <v>28</v>
      </c>
      <c r="Q20" s="181">
        <v>0</v>
      </c>
      <c r="R20" s="181">
        <v>0</v>
      </c>
    </row>
    <row r="21" spans="1:19" ht="35.1" customHeight="1" x14ac:dyDescent="0.25">
      <c r="J21" s="235"/>
      <c r="K21" s="235"/>
      <c r="L21" s="235"/>
      <c r="M21" s="235"/>
      <c r="N21" s="27" t="s">
        <v>52</v>
      </c>
      <c r="O21" s="25">
        <v>0</v>
      </c>
      <c r="P21" s="25">
        <v>0</v>
      </c>
      <c r="Q21" s="156">
        <v>0</v>
      </c>
      <c r="R21" s="156">
        <v>0</v>
      </c>
    </row>
    <row r="22" spans="1:19" x14ac:dyDescent="0.25">
      <c r="H22" s="10"/>
      <c r="I22" s="10"/>
      <c r="J22" s="10"/>
      <c r="K22" s="10"/>
      <c r="L22" s="10"/>
      <c r="M22" s="10"/>
      <c r="N22" s="10"/>
      <c r="O22" s="119"/>
      <c r="P22" s="119"/>
      <c r="Q22" s="119"/>
      <c r="R22" s="121"/>
      <c r="S22" s="121"/>
    </row>
    <row r="23" spans="1:19" x14ac:dyDescent="0.25">
      <c r="O23" s="10"/>
      <c r="P23" s="10"/>
      <c r="Q23" s="10"/>
      <c r="R23" s="10"/>
      <c r="S23" s="10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4.25" x14ac:dyDescent="0.25"/>
  <cols>
    <col min="1" max="2" width="40.33203125" bestFit="1" customWidth="1"/>
  </cols>
  <sheetData>
    <row r="1" spans="1:2" x14ac:dyDescent="0.25">
      <c r="A1" t="s">
        <v>10</v>
      </c>
      <c r="B1" t="s">
        <v>11</v>
      </c>
    </row>
    <row r="2" spans="1:2" x14ac:dyDescent="0.25">
      <c r="A2" t="s">
        <v>12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6</vt:i4>
      </vt:variant>
    </vt:vector>
  </HeadingPairs>
  <TitlesOfParts>
    <vt:vector size="12" baseType="lpstr">
      <vt:lpstr>統計表 </vt:lpstr>
      <vt:lpstr>花東B表</vt:lpstr>
      <vt:lpstr>單價表</vt:lpstr>
      <vt:lpstr>試算表(參考用)</vt:lpstr>
      <vt:lpstr>工作表2</vt:lpstr>
      <vt:lpstr>抬頭</vt:lpstr>
      <vt:lpstr>'統計表 '!Print_Area</vt:lpstr>
      <vt:lpstr>'試算表(參考用)'!Print_Titles</vt:lpstr>
      <vt:lpstr>三四英語</vt:lpstr>
      <vt:lpstr>五六英語</vt:lpstr>
      <vt:lpstr>版本</vt:lpstr>
      <vt:lpstr>藝能科教科書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陳香茹</dc:creator>
  <cp:lastModifiedBy>施展</cp:lastModifiedBy>
  <cp:lastPrinted>2023-09-06T13:26:33Z</cp:lastPrinted>
  <dcterms:created xsi:type="dcterms:W3CDTF">2021-09-05T06:51:06Z</dcterms:created>
  <dcterms:modified xsi:type="dcterms:W3CDTF">2023-09-14T01:13:57Z</dcterms:modified>
</cp:coreProperties>
</file>