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2120" windowHeight="8220" tabRatio="599" activeTab="1"/>
  </bookViews>
  <sheets>
    <sheet name="國教科-車輛費用" sheetId="199" r:id="rId1"/>
    <sheet name="彙總表" sheetId="194" r:id="rId2"/>
    <sheet name="人事費" sheetId="195" r:id="rId3"/>
    <sheet name="分配原則 " sheetId="193" r:id="rId4"/>
  </sheets>
  <externalReferences>
    <externalReference r:id="rId5"/>
  </externalReferences>
  <definedNames>
    <definedName name="_xlnm.Print_Area" localSheetId="1">彙總表!$L$2:$BC$108</definedName>
    <definedName name="_xlnm.Print_Titles" localSheetId="2">人事費!$2:$3</definedName>
    <definedName name="_xlnm.Print_Titles" localSheetId="0">'國教科-車輛費用'!$1:$3</definedName>
    <definedName name="_xlnm.Print_Titles" localSheetId="1">彙總表!$3:$4</definedName>
  </definedNames>
  <calcPr calcId="114210" fullCalcOnLoad="1"/>
</workbook>
</file>

<file path=xl/calcChain.xml><?xml version="1.0" encoding="utf-8"?>
<calcChain xmlns="http://schemas.openxmlformats.org/spreadsheetml/2006/main">
  <c r="S4" i="199"/>
  <c r="S34"/>
  <c r="S3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5"/>
  <c r="F6" i="194"/>
  <c r="V6"/>
  <c r="F7"/>
  <c r="V7"/>
  <c r="F8"/>
  <c r="V8"/>
  <c r="F9"/>
  <c r="V9"/>
  <c r="F10"/>
  <c r="V10"/>
  <c r="F11"/>
  <c r="V11"/>
  <c r="F12"/>
  <c r="V12"/>
  <c r="F13"/>
  <c r="V13"/>
  <c r="F14"/>
  <c r="V14"/>
  <c r="F15"/>
  <c r="V15"/>
  <c r="F16"/>
  <c r="V16"/>
  <c r="F17"/>
  <c r="V17"/>
  <c r="F18"/>
  <c r="V18"/>
  <c r="F19"/>
  <c r="V19"/>
  <c r="F20"/>
  <c r="V20"/>
  <c r="F21"/>
  <c r="V21"/>
  <c r="F22"/>
  <c r="V22"/>
  <c r="F23"/>
  <c r="V23"/>
  <c r="F24"/>
  <c r="V24"/>
  <c r="F25"/>
  <c r="V25"/>
  <c r="F26"/>
  <c r="V26"/>
  <c r="F27"/>
  <c r="V27"/>
  <c r="F28"/>
  <c r="V28"/>
  <c r="F29"/>
  <c r="V29"/>
  <c r="F30"/>
  <c r="V30"/>
  <c r="F31"/>
  <c r="V31"/>
  <c r="F32"/>
  <c r="V32"/>
  <c r="F33"/>
  <c r="V33"/>
  <c r="F34"/>
  <c r="V34"/>
  <c r="F35"/>
  <c r="V35"/>
  <c r="F36"/>
  <c r="V36"/>
  <c r="F37"/>
  <c r="V37"/>
  <c r="F38"/>
  <c r="V38"/>
  <c r="F39"/>
  <c r="V39"/>
  <c r="F40"/>
  <c r="V40"/>
  <c r="F41"/>
  <c r="V41"/>
  <c r="F42"/>
  <c r="V42"/>
  <c r="F43"/>
  <c r="V43"/>
  <c r="F44"/>
  <c r="V44"/>
  <c r="F45"/>
  <c r="V45"/>
  <c r="F46"/>
  <c r="V46"/>
  <c r="F47"/>
  <c r="V47"/>
  <c r="F48"/>
  <c r="V48"/>
  <c r="F49"/>
  <c r="V49"/>
  <c r="F50"/>
  <c r="V50"/>
  <c r="F51"/>
  <c r="V51"/>
  <c r="F52"/>
  <c r="V52"/>
  <c r="F53"/>
  <c r="V53"/>
  <c r="F54"/>
  <c r="V54"/>
  <c r="F55"/>
  <c r="V55"/>
  <c r="F56"/>
  <c r="V56"/>
  <c r="F57"/>
  <c r="V57"/>
  <c r="F58"/>
  <c r="V58"/>
  <c r="F59"/>
  <c r="V59"/>
  <c r="F60"/>
  <c r="V60"/>
  <c r="F61"/>
  <c r="V61"/>
  <c r="F62"/>
  <c r="V62"/>
  <c r="F63"/>
  <c r="V63"/>
  <c r="F64"/>
  <c r="V64"/>
  <c r="F65"/>
  <c r="V65"/>
  <c r="F66"/>
  <c r="V66"/>
  <c r="F67"/>
  <c r="V67"/>
  <c r="F68"/>
  <c r="V68"/>
  <c r="F69"/>
  <c r="V69"/>
  <c r="F70"/>
  <c r="V70"/>
  <c r="F71"/>
  <c r="V71"/>
  <c r="F72"/>
  <c r="V72"/>
  <c r="F73"/>
  <c r="V73"/>
  <c r="F74"/>
  <c r="V74"/>
  <c r="F75"/>
  <c r="V75"/>
  <c r="F76"/>
  <c r="V76"/>
  <c r="F77"/>
  <c r="V77"/>
  <c r="F78"/>
  <c r="V78"/>
  <c r="F79"/>
  <c r="V79"/>
  <c r="F80"/>
  <c r="V80"/>
  <c r="F81"/>
  <c r="V81"/>
  <c r="F82"/>
  <c r="V82"/>
  <c r="F83"/>
  <c r="V83"/>
  <c r="F84"/>
  <c r="V84"/>
  <c r="F85"/>
  <c r="V85"/>
  <c r="F86"/>
  <c r="V86"/>
  <c r="F87"/>
  <c r="V87"/>
  <c r="F88"/>
  <c r="V88"/>
  <c r="F89"/>
  <c r="V89"/>
  <c r="F90"/>
  <c r="V90"/>
  <c r="F91"/>
  <c r="V91"/>
  <c r="F92"/>
  <c r="V92"/>
  <c r="F93"/>
  <c r="V93"/>
  <c r="F94"/>
  <c r="V94"/>
  <c r="F95"/>
  <c r="V95"/>
  <c r="F96"/>
  <c r="V96"/>
  <c r="F97"/>
  <c r="V97"/>
  <c r="F98"/>
  <c r="V98"/>
  <c r="F99"/>
  <c r="V99"/>
  <c r="F100"/>
  <c r="V100"/>
  <c r="F101"/>
  <c r="V101"/>
  <c r="F102"/>
  <c r="V102"/>
  <c r="F103"/>
  <c r="V103"/>
  <c r="F104"/>
  <c r="V104"/>
  <c r="F105"/>
  <c r="V105"/>
  <c r="F106"/>
  <c r="V106"/>
  <c r="F107"/>
  <c r="V107"/>
  <c r="V5"/>
  <c r="W5"/>
  <c r="S5"/>
  <c r="T5"/>
  <c r="U7"/>
  <c r="U8"/>
  <c r="U9"/>
  <c r="U11"/>
  <c r="U14"/>
  <c r="U15"/>
  <c r="U23"/>
  <c r="U24"/>
  <c r="U28"/>
  <c r="U53"/>
  <c r="U66"/>
  <c r="U106"/>
  <c r="U5"/>
  <c r="R5"/>
  <c r="F100" i="195"/>
  <c r="F91"/>
  <c r="F90"/>
  <c r="F84"/>
  <c r="F83"/>
  <c r="F82"/>
  <c r="F79"/>
  <c r="F78"/>
  <c r="F75"/>
  <c r="F69"/>
  <c r="F59"/>
  <c r="F58"/>
  <c r="F53"/>
  <c r="F48"/>
  <c r="F46"/>
  <c r="F44"/>
  <c r="F38"/>
  <c r="F33"/>
  <c r="F32"/>
  <c r="F24"/>
  <c r="F21"/>
  <c r="F19"/>
  <c r="F18"/>
  <c r="F17"/>
  <c r="F8"/>
  <c r="F7"/>
  <c r="E10" i="194"/>
  <c r="X10"/>
  <c r="I6"/>
  <c r="BA5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6"/>
  <c r="AW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6"/>
  <c r="B6" i="19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5"/>
  <c r="AO5" i="194"/>
  <c r="C14"/>
  <c r="AC14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Q5"/>
  <c r="D7"/>
  <c r="E7"/>
  <c r="I7"/>
  <c r="J7"/>
  <c r="D8"/>
  <c r="E8"/>
  <c r="I8"/>
  <c r="J8"/>
  <c r="D9"/>
  <c r="E9"/>
  <c r="I9"/>
  <c r="J9"/>
  <c r="D10"/>
  <c r="I10"/>
  <c r="J10"/>
  <c r="D11"/>
  <c r="E11"/>
  <c r="I11"/>
  <c r="J11"/>
  <c r="D12"/>
  <c r="E12"/>
  <c r="I12"/>
  <c r="J12"/>
  <c r="D13"/>
  <c r="E13"/>
  <c r="I13"/>
  <c r="J13"/>
  <c r="D14"/>
  <c r="E14"/>
  <c r="I14"/>
  <c r="J14"/>
  <c r="D15"/>
  <c r="E15"/>
  <c r="I15"/>
  <c r="J15"/>
  <c r="D16"/>
  <c r="E16"/>
  <c r="I16"/>
  <c r="J16"/>
  <c r="D17"/>
  <c r="E17"/>
  <c r="I17"/>
  <c r="J17"/>
  <c r="D18"/>
  <c r="E18"/>
  <c r="I18"/>
  <c r="J18"/>
  <c r="D19"/>
  <c r="E19"/>
  <c r="I19"/>
  <c r="J19"/>
  <c r="D20"/>
  <c r="E20"/>
  <c r="I20"/>
  <c r="J20"/>
  <c r="D21"/>
  <c r="E21"/>
  <c r="I21"/>
  <c r="J21"/>
  <c r="D22"/>
  <c r="E22"/>
  <c r="I22"/>
  <c r="J22"/>
  <c r="D23"/>
  <c r="E23"/>
  <c r="I23"/>
  <c r="J23"/>
  <c r="D24"/>
  <c r="E24"/>
  <c r="I24"/>
  <c r="J24"/>
  <c r="D25"/>
  <c r="E25"/>
  <c r="I25"/>
  <c r="J25"/>
  <c r="D26"/>
  <c r="E26"/>
  <c r="I26"/>
  <c r="J26"/>
  <c r="D27"/>
  <c r="E27"/>
  <c r="I27"/>
  <c r="J27"/>
  <c r="D28"/>
  <c r="E28"/>
  <c r="I28"/>
  <c r="J28"/>
  <c r="D29"/>
  <c r="E29"/>
  <c r="I29"/>
  <c r="J29"/>
  <c r="D30"/>
  <c r="E30"/>
  <c r="I30"/>
  <c r="J30"/>
  <c r="D31"/>
  <c r="E31"/>
  <c r="I31"/>
  <c r="J31"/>
  <c r="D32"/>
  <c r="E32"/>
  <c r="I32"/>
  <c r="J32"/>
  <c r="D33"/>
  <c r="E33"/>
  <c r="I33"/>
  <c r="J33"/>
  <c r="D34"/>
  <c r="E34"/>
  <c r="I34"/>
  <c r="J34"/>
  <c r="D35"/>
  <c r="E35"/>
  <c r="I35"/>
  <c r="J35"/>
  <c r="D36"/>
  <c r="E36"/>
  <c r="I36"/>
  <c r="J36"/>
  <c r="D37"/>
  <c r="E37"/>
  <c r="I37"/>
  <c r="J37"/>
  <c r="D38"/>
  <c r="E38"/>
  <c r="I38"/>
  <c r="J38"/>
  <c r="D39"/>
  <c r="E39"/>
  <c r="I39"/>
  <c r="J39"/>
  <c r="D40"/>
  <c r="E40"/>
  <c r="I40"/>
  <c r="J40"/>
  <c r="D41"/>
  <c r="E41"/>
  <c r="I41"/>
  <c r="J41"/>
  <c r="D42"/>
  <c r="E42"/>
  <c r="I42"/>
  <c r="J42"/>
  <c r="D43"/>
  <c r="E43"/>
  <c r="I43"/>
  <c r="J43"/>
  <c r="D44"/>
  <c r="E44"/>
  <c r="I44"/>
  <c r="J44"/>
  <c r="D45"/>
  <c r="E45"/>
  <c r="I45"/>
  <c r="J45"/>
  <c r="D46"/>
  <c r="E46"/>
  <c r="I46"/>
  <c r="J46"/>
  <c r="D47"/>
  <c r="E47"/>
  <c r="I47"/>
  <c r="J47"/>
  <c r="D48"/>
  <c r="E48"/>
  <c r="I48"/>
  <c r="J48"/>
  <c r="D49"/>
  <c r="E49"/>
  <c r="I49"/>
  <c r="J49"/>
  <c r="D50"/>
  <c r="E50"/>
  <c r="I50"/>
  <c r="J50"/>
  <c r="D51"/>
  <c r="E51"/>
  <c r="I51"/>
  <c r="J51"/>
  <c r="D52"/>
  <c r="E52"/>
  <c r="I52"/>
  <c r="J52"/>
  <c r="D53"/>
  <c r="E53"/>
  <c r="I53"/>
  <c r="J53"/>
  <c r="D54"/>
  <c r="E54"/>
  <c r="I54"/>
  <c r="J54"/>
  <c r="D55"/>
  <c r="E55"/>
  <c r="I55"/>
  <c r="J55"/>
  <c r="D56"/>
  <c r="E56"/>
  <c r="I56"/>
  <c r="J56"/>
  <c r="D57"/>
  <c r="E57"/>
  <c r="I57"/>
  <c r="J57"/>
  <c r="D58"/>
  <c r="E58"/>
  <c r="I58"/>
  <c r="J58"/>
  <c r="D59"/>
  <c r="E59"/>
  <c r="I59"/>
  <c r="J59"/>
  <c r="D60"/>
  <c r="E60"/>
  <c r="I60"/>
  <c r="J60"/>
  <c r="D61"/>
  <c r="E61"/>
  <c r="I61"/>
  <c r="J61"/>
  <c r="D62"/>
  <c r="E62"/>
  <c r="I62"/>
  <c r="J62"/>
  <c r="D63"/>
  <c r="E63"/>
  <c r="I63"/>
  <c r="J63"/>
  <c r="D64"/>
  <c r="E64"/>
  <c r="I64"/>
  <c r="J64"/>
  <c r="D65"/>
  <c r="E65"/>
  <c r="I65"/>
  <c r="J65"/>
  <c r="D66"/>
  <c r="E66"/>
  <c r="I66"/>
  <c r="J66"/>
  <c r="D67"/>
  <c r="E67"/>
  <c r="I67"/>
  <c r="J67"/>
  <c r="D68"/>
  <c r="E68"/>
  <c r="I68"/>
  <c r="J68"/>
  <c r="D69"/>
  <c r="E69"/>
  <c r="I69"/>
  <c r="J69"/>
  <c r="D70"/>
  <c r="E70"/>
  <c r="I70"/>
  <c r="J70"/>
  <c r="D71"/>
  <c r="E71"/>
  <c r="I71"/>
  <c r="J71"/>
  <c r="D72"/>
  <c r="E72"/>
  <c r="I72"/>
  <c r="J72"/>
  <c r="D73"/>
  <c r="E73"/>
  <c r="I73"/>
  <c r="J73"/>
  <c r="D74"/>
  <c r="E74"/>
  <c r="I74"/>
  <c r="J74"/>
  <c r="D75"/>
  <c r="E75"/>
  <c r="I75"/>
  <c r="J75"/>
  <c r="D76"/>
  <c r="E76"/>
  <c r="I76"/>
  <c r="J76"/>
  <c r="D77"/>
  <c r="E77"/>
  <c r="I77"/>
  <c r="J77"/>
  <c r="D78"/>
  <c r="E78"/>
  <c r="I78"/>
  <c r="J78"/>
  <c r="D79"/>
  <c r="E79"/>
  <c r="I79"/>
  <c r="J79"/>
  <c r="D80"/>
  <c r="E80"/>
  <c r="I80"/>
  <c r="J80"/>
  <c r="D81"/>
  <c r="E81"/>
  <c r="I81"/>
  <c r="J81"/>
  <c r="D82"/>
  <c r="E82"/>
  <c r="I82"/>
  <c r="J82"/>
  <c r="D83"/>
  <c r="E83"/>
  <c r="I83"/>
  <c r="J83"/>
  <c r="D84"/>
  <c r="E84"/>
  <c r="I84"/>
  <c r="J84"/>
  <c r="D85"/>
  <c r="E85"/>
  <c r="I85"/>
  <c r="J85"/>
  <c r="D86"/>
  <c r="E86"/>
  <c r="I86"/>
  <c r="J86"/>
  <c r="D87"/>
  <c r="E87"/>
  <c r="I87"/>
  <c r="J87"/>
  <c r="D88"/>
  <c r="E88"/>
  <c r="I88"/>
  <c r="J88"/>
  <c r="D89"/>
  <c r="E89"/>
  <c r="I89"/>
  <c r="J89"/>
  <c r="D90"/>
  <c r="E90"/>
  <c r="I90"/>
  <c r="J90"/>
  <c r="D91"/>
  <c r="E91"/>
  <c r="I91"/>
  <c r="J91"/>
  <c r="D92"/>
  <c r="E92"/>
  <c r="I92"/>
  <c r="J92"/>
  <c r="D93"/>
  <c r="E93"/>
  <c r="I93"/>
  <c r="J93"/>
  <c r="D94"/>
  <c r="E94"/>
  <c r="I94"/>
  <c r="J94"/>
  <c r="D95"/>
  <c r="E95"/>
  <c r="I95"/>
  <c r="J95"/>
  <c r="D96"/>
  <c r="E96"/>
  <c r="I96"/>
  <c r="J96"/>
  <c r="D97"/>
  <c r="E97"/>
  <c r="I97"/>
  <c r="J97"/>
  <c r="D98"/>
  <c r="E98"/>
  <c r="I98"/>
  <c r="J98"/>
  <c r="D99"/>
  <c r="E99"/>
  <c r="I99"/>
  <c r="J99"/>
  <c r="D100"/>
  <c r="E100"/>
  <c r="I100"/>
  <c r="J100"/>
  <c r="D101"/>
  <c r="E101"/>
  <c r="I101"/>
  <c r="J101"/>
  <c r="D102"/>
  <c r="E102"/>
  <c r="I102"/>
  <c r="J102"/>
  <c r="D103"/>
  <c r="E103"/>
  <c r="I103"/>
  <c r="J103"/>
  <c r="D104"/>
  <c r="E104"/>
  <c r="I104"/>
  <c r="J104"/>
  <c r="D105"/>
  <c r="E105"/>
  <c r="I105"/>
  <c r="J105"/>
  <c r="D106"/>
  <c r="E106"/>
  <c r="I106"/>
  <c r="J106"/>
  <c r="D107"/>
  <c r="E107"/>
  <c r="I107"/>
  <c r="J107"/>
  <c r="D6"/>
  <c r="E6"/>
  <c r="J6"/>
  <c r="G6"/>
  <c r="G5"/>
  <c r="H6"/>
  <c r="H5"/>
  <c r="G4" i="195"/>
  <c r="H4"/>
  <c r="F4"/>
  <c r="F5" i="194"/>
  <c r="C24"/>
  <c r="O24"/>
  <c r="C23"/>
  <c r="O23"/>
  <c r="C19"/>
  <c r="O19"/>
  <c r="C16"/>
  <c r="O16"/>
  <c r="C10"/>
  <c r="O10"/>
  <c r="C8"/>
  <c r="O8"/>
  <c r="C7"/>
  <c r="O7"/>
  <c r="C9"/>
  <c r="O9"/>
  <c r="C11"/>
  <c r="O11"/>
  <c r="C12"/>
  <c r="O12"/>
  <c r="C13"/>
  <c r="O13"/>
  <c r="O14"/>
  <c r="C15"/>
  <c r="O15"/>
  <c r="C17"/>
  <c r="O17"/>
  <c r="C18"/>
  <c r="O18"/>
  <c r="C20"/>
  <c r="O20"/>
  <c r="C21"/>
  <c r="O21"/>
  <c r="C22"/>
  <c r="O22"/>
  <c r="C25"/>
  <c r="O25"/>
  <c r="C26"/>
  <c r="O26"/>
  <c r="C27"/>
  <c r="O27"/>
  <c r="C28"/>
  <c r="O28"/>
  <c r="C29"/>
  <c r="O29"/>
  <c r="C30"/>
  <c r="O30"/>
  <c r="C31"/>
  <c r="O31"/>
  <c r="C32"/>
  <c r="O32"/>
  <c r="C33"/>
  <c r="O33"/>
  <c r="C34"/>
  <c r="O34"/>
  <c r="C35"/>
  <c r="O35"/>
  <c r="C36"/>
  <c r="O36"/>
  <c r="C37"/>
  <c r="O37"/>
  <c r="C38"/>
  <c r="O38"/>
  <c r="C39"/>
  <c r="O39"/>
  <c r="C40"/>
  <c r="O40"/>
  <c r="C41"/>
  <c r="O41"/>
  <c r="C42"/>
  <c r="O42"/>
  <c r="C43"/>
  <c r="O43"/>
  <c r="C44"/>
  <c r="O44"/>
  <c r="C45"/>
  <c r="O45"/>
  <c r="C46"/>
  <c r="O46"/>
  <c r="C47"/>
  <c r="O47"/>
  <c r="C48"/>
  <c r="O48"/>
  <c r="C49"/>
  <c r="O49"/>
  <c r="C50"/>
  <c r="O50"/>
  <c r="C51"/>
  <c r="O51"/>
  <c r="C52"/>
  <c r="O52"/>
  <c r="C53"/>
  <c r="O53"/>
  <c r="C54"/>
  <c r="O54"/>
  <c r="C55"/>
  <c r="O55"/>
  <c r="C56"/>
  <c r="O56"/>
  <c r="C57"/>
  <c r="O57"/>
  <c r="C58"/>
  <c r="O58"/>
  <c r="C59"/>
  <c r="O59"/>
  <c r="C60"/>
  <c r="O60"/>
  <c r="C61"/>
  <c r="O61"/>
  <c r="C62"/>
  <c r="O62"/>
  <c r="C63"/>
  <c r="O63"/>
  <c r="C64"/>
  <c r="O64"/>
  <c r="C65"/>
  <c r="O65"/>
  <c r="C66"/>
  <c r="O66"/>
  <c r="C67"/>
  <c r="O67"/>
  <c r="C68"/>
  <c r="O68"/>
  <c r="C69"/>
  <c r="O69"/>
  <c r="C70"/>
  <c r="O70"/>
  <c r="C71"/>
  <c r="O71"/>
  <c r="C72"/>
  <c r="O72"/>
  <c r="C73"/>
  <c r="O73"/>
  <c r="C74"/>
  <c r="O74"/>
  <c r="C75"/>
  <c r="O75"/>
  <c r="C76"/>
  <c r="O76"/>
  <c r="C77"/>
  <c r="O77"/>
  <c r="C78"/>
  <c r="O78"/>
  <c r="C79"/>
  <c r="O79"/>
  <c r="C80"/>
  <c r="O80"/>
  <c r="C81"/>
  <c r="O81"/>
  <c r="C82"/>
  <c r="O82"/>
  <c r="C83"/>
  <c r="O83"/>
  <c r="C84"/>
  <c r="O84"/>
  <c r="C85"/>
  <c r="O85"/>
  <c r="C86"/>
  <c r="O86"/>
  <c r="C87"/>
  <c r="O87"/>
  <c r="C88"/>
  <c r="O88"/>
  <c r="C89"/>
  <c r="O89"/>
  <c r="C90"/>
  <c r="O90"/>
  <c r="C91"/>
  <c r="O91"/>
  <c r="C92"/>
  <c r="O92"/>
  <c r="C93"/>
  <c r="O93"/>
  <c r="C94"/>
  <c r="O94"/>
  <c r="C95"/>
  <c r="O95"/>
  <c r="C96"/>
  <c r="O96"/>
  <c r="C97"/>
  <c r="O97"/>
  <c r="C98"/>
  <c r="O98"/>
  <c r="C99"/>
  <c r="O99"/>
  <c r="C100"/>
  <c r="O100"/>
  <c r="C101"/>
  <c r="O101"/>
  <c r="C102"/>
  <c r="O102"/>
  <c r="C103"/>
  <c r="O103"/>
  <c r="C104"/>
  <c r="O104"/>
  <c r="C105"/>
  <c r="O105"/>
  <c r="C106"/>
  <c r="O106"/>
  <c r="C107"/>
  <c r="O107"/>
  <c r="C6"/>
  <c r="O6"/>
  <c r="AN107"/>
  <c r="AN106"/>
  <c r="AN101"/>
  <c r="AN100"/>
  <c r="AN98"/>
  <c r="AN86"/>
  <c r="AN81"/>
  <c r="AN78"/>
  <c r="AN75"/>
  <c r="AN71"/>
  <c r="AN64"/>
  <c r="AN61"/>
  <c r="AN59"/>
  <c r="AN58"/>
  <c r="AN55"/>
  <c r="AN48"/>
  <c r="AN45"/>
  <c r="AN44"/>
  <c r="AN39"/>
  <c r="AN42"/>
  <c r="AN38"/>
  <c r="AN35"/>
  <c r="AN30"/>
  <c r="AN26"/>
  <c r="AN25"/>
  <c r="AN18"/>
  <c r="AN9"/>
  <c r="B5"/>
  <c r="AZ5"/>
  <c r="BB5"/>
  <c r="P71"/>
  <c r="P103"/>
  <c r="P102"/>
  <c r="P99"/>
  <c r="P98"/>
  <c r="P97"/>
  <c r="P96"/>
  <c r="P100"/>
  <c r="P101"/>
  <c r="P90"/>
  <c r="P91"/>
  <c r="P93"/>
  <c r="P92"/>
  <c r="P94"/>
  <c r="P95"/>
  <c r="P81"/>
  <c r="P87"/>
  <c r="P107"/>
  <c r="P86"/>
  <c r="P89"/>
  <c r="P84"/>
  <c r="P88"/>
  <c r="P83"/>
  <c r="P85"/>
  <c r="P80"/>
  <c r="P82"/>
  <c r="P79"/>
  <c r="P78"/>
  <c r="P73"/>
  <c r="P72"/>
  <c r="P74"/>
  <c r="P76"/>
  <c r="P67"/>
  <c r="P62"/>
  <c r="P65"/>
  <c r="P61"/>
  <c r="P70"/>
  <c r="P60"/>
  <c r="P58"/>
  <c r="P57"/>
  <c r="P56"/>
  <c r="P55"/>
  <c r="P48"/>
  <c r="P53"/>
  <c r="P52"/>
  <c r="P51"/>
  <c r="P50"/>
  <c r="P49"/>
  <c r="P54"/>
  <c r="P44"/>
  <c r="P47"/>
  <c r="P104"/>
  <c r="P105"/>
  <c r="P46"/>
  <c r="P45"/>
  <c r="P43"/>
  <c r="P38"/>
  <c r="P40"/>
  <c r="P41"/>
  <c r="P42"/>
  <c r="P39"/>
  <c r="P32"/>
  <c r="P31"/>
  <c r="P34"/>
  <c r="P36"/>
  <c r="P30"/>
  <c r="P35"/>
  <c r="P33"/>
  <c r="P37"/>
  <c r="P25"/>
  <c r="P18"/>
  <c r="P21"/>
  <c r="P20"/>
  <c r="P12"/>
  <c r="P15"/>
  <c r="P17"/>
  <c r="P11"/>
  <c r="P6"/>
  <c r="P5"/>
  <c r="AQ7"/>
  <c r="AQ8"/>
  <c r="AQ9"/>
  <c r="AQ10"/>
  <c r="AQ11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2"/>
  <c r="AQ33"/>
  <c r="AQ34"/>
  <c r="AQ35"/>
  <c r="AQ36"/>
  <c r="AQ37"/>
  <c r="AQ38"/>
  <c r="AQ39"/>
  <c r="AQ40"/>
  <c r="AQ41"/>
  <c r="AQ42"/>
  <c r="AQ43"/>
  <c r="AQ44"/>
  <c r="AQ45"/>
  <c r="AQ46"/>
  <c r="AQ47"/>
  <c r="AQ49"/>
  <c r="AQ50"/>
  <c r="AQ51"/>
  <c r="AQ53"/>
  <c r="AQ54"/>
  <c r="AQ55"/>
  <c r="AQ56"/>
  <c r="AQ57"/>
  <c r="AQ58"/>
  <c r="AQ59"/>
  <c r="AQ60"/>
  <c r="AQ61"/>
  <c r="AQ62"/>
  <c r="AQ63"/>
  <c r="AQ65"/>
  <c r="AQ66"/>
  <c r="K67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6"/>
  <c r="AE5"/>
  <c r="L6" i="195"/>
  <c r="N7" i="194"/>
  <c r="L7" i="195"/>
  <c r="N8" i="194"/>
  <c r="L8" i="195"/>
  <c r="N9" i="194"/>
  <c r="L9" i="195"/>
  <c r="N10" i="194"/>
  <c r="L10" i="195"/>
  <c r="N11" i="194"/>
  <c r="L11" i="195"/>
  <c r="N12" i="194"/>
  <c r="L12" i="195"/>
  <c r="N13" i="194"/>
  <c r="L13" i="195"/>
  <c r="N14" i="194"/>
  <c r="L14" i="195"/>
  <c r="N15" i="194"/>
  <c r="L15" i="195"/>
  <c r="N16" i="194"/>
  <c r="L16" i="195"/>
  <c r="N17" i="194"/>
  <c r="L17" i="195"/>
  <c r="N18" i="194"/>
  <c r="L18" i="195"/>
  <c r="N19" i="194"/>
  <c r="L19" i="195"/>
  <c r="N20" i="194"/>
  <c r="L20" i="195"/>
  <c r="N21" i="194"/>
  <c r="L21" i="195"/>
  <c r="N22" i="194"/>
  <c r="L22" i="195"/>
  <c r="N23" i="194"/>
  <c r="L23" i="195"/>
  <c r="N24" i="194"/>
  <c r="L24" i="195"/>
  <c r="N25" i="194"/>
  <c r="L25" i="195"/>
  <c r="N26" i="194"/>
  <c r="L26" i="195"/>
  <c r="N27" i="194"/>
  <c r="L27" i="195"/>
  <c r="N28" i="194"/>
  <c r="L28" i="195"/>
  <c r="N29" i="194"/>
  <c r="L29" i="195"/>
  <c r="N30" i="194"/>
  <c r="L30" i="195"/>
  <c r="N31" i="194"/>
  <c r="L31" i="195"/>
  <c r="N32" i="194"/>
  <c r="L32" i="195"/>
  <c r="N33" i="194"/>
  <c r="L33" i="195"/>
  <c r="N34" i="194"/>
  <c r="L34" i="195"/>
  <c r="N35" i="194"/>
  <c r="L35" i="195"/>
  <c r="N36" i="194"/>
  <c r="L36" i="195"/>
  <c r="N37" i="194"/>
  <c r="L37" i="195"/>
  <c r="N38" i="194"/>
  <c r="L38" i="195"/>
  <c r="N39" i="194"/>
  <c r="L39" i="195"/>
  <c r="N40" i="194"/>
  <c r="L40" i="195"/>
  <c r="N41" i="194"/>
  <c r="L41" i="195"/>
  <c r="N42" i="194"/>
  <c r="L42" i="195"/>
  <c r="N43" i="194"/>
  <c r="L43" i="195"/>
  <c r="N44" i="194"/>
  <c r="L44" i="195"/>
  <c r="N45" i="194"/>
  <c r="L45" i="195"/>
  <c r="N46" i="194"/>
  <c r="L46" i="195"/>
  <c r="N47" i="194"/>
  <c r="L47" i="195"/>
  <c r="N48" i="194"/>
  <c r="L48" i="195"/>
  <c r="N49" i="194"/>
  <c r="L49" i="195"/>
  <c r="N50" i="194"/>
  <c r="L50" i="195"/>
  <c r="N51" i="194"/>
  <c r="L51" i="195"/>
  <c r="N52" i="194"/>
  <c r="L52" i="195"/>
  <c r="N53" i="194"/>
  <c r="L53" i="195"/>
  <c r="N54" i="194"/>
  <c r="L54" i="195"/>
  <c r="N55" i="194"/>
  <c r="L55" i="195"/>
  <c r="N56" i="194"/>
  <c r="L56" i="195"/>
  <c r="N57" i="194"/>
  <c r="L57" i="195"/>
  <c r="N58" i="194"/>
  <c r="L58" i="195"/>
  <c r="N59" i="194"/>
  <c r="L59" i="195"/>
  <c r="N60" i="194"/>
  <c r="L60" i="195"/>
  <c r="N61" i="194"/>
  <c r="L61" i="195"/>
  <c r="N62" i="194"/>
  <c r="L62" i="195"/>
  <c r="N63" i="194"/>
  <c r="L63" i="195"/>
  <c r="N64" i="194"/>
  <c r="L64" i="195"/>
  <c r="N65" i="194"/>
  <c r="L65" i="195"/>
  <c r="N66" i="194"/>
  <c r="L66" i="195"/>
  <c r="N67" i="194"/>
  <c r="L67" i="195"/>
  <c r="N68" i="194"/>
  <c r="L68" i="195"/>
  <c r="N69" i="194"/>
  <c r="L69" i="195"/>
  <c r="N70" i="194"/>
  <c r="L70" i="195"/>
  <c r="N71" i="194"/>
  <c r="L71" i="195"/>
  <c r="N72" i="194"/>
  <c r="L72" i="195"/>
  <c r="N73" i="194"/>
  <c r="L73" i="195"/>
  <c r="N74" i="194"/>
  <c r="L74" i="195"/>
  <c r="N75" i="194"/>
  <c r="L75" i="195"/>
  <c r="N76" i="194"/>
  <c r="L76" i="195"/>
  <c r="N77" i="194"/>
  <c r="L77" i="195"/>
  <c r="N78" i="194"/>
  <c r="L78" i="195"/>
  <c r="N79" i="194"/>
  <c r="L79" i="195"/>
  <c r="N80" i="194"/>
  <c r="L80" i="195"/>
  <c r="N81" i="194"/>
  <c r="L81" i="195"/>
  <c r="N82" i="194"/>
  <c r="L82" i="195"/>
  <c r="N83" i="194"/>
  <c r="L83" i="195"/>
  <c r="N84" i="194"/>
  <c r="L84" i="195"/>
  <c r="N85" i="194"/>
  <c r="L85" i="195"/>
  <c r="N86" i="194"/>
  <c r="L86" i="195"/>
  <c r="N87" i="194"/>
  <c r="L87" i="195"/>
  <c r="N88" i="194"/>
  <c r="L88" i="195"/>
  <c r="N89" i="194"/>
  <c r="L89" i="195"/>
  <c r="N90" i="194"/>
  <c r="L90" i="195"/>
  <c r="N91" i="194"/>
  <c r="L91" i="195"/>
  <c r="N92" i="194"/>
  <c r="L92" i="195"/>
  <c r="N93" i="194"/>
  <c r="L93" i="195"/>
  <c r="N94" i="194"/>
  <c r="L94" i="195"/>
  <c r="N95" i="194"/>
  <c r="L95" i="195"/>
  <c r="N96" i="194"/>
  <c r="L96" i="195"/>
  <c r="N97" i="194"/>
  <c r="L97" i="195"/>
  <c r="N98" i="194"/>
  <c r="L98" i="195"/>
  <c r="N99" i="194"/>
  <c r="L99" i="195"/>
  <c r="N100" i="194"/>
  <c r="L100" i="195"/>
  <c r="N101" i="194"/>
  <c r="L101" i="195"/>
  <c r="N102" i="194"/>
  <c r="L102" i="195"/>
  <c r="N103" i="194"/>
  <c r="L103" i="195"/>
  <c r="N104" i="194"/>
  <c r="L104" i="195"/>
  <c r="N105" i="194"/>
  <c r="L105" i="195"/>
  <c r="N106" i="194"/>
  <c r="L106" i="195"/>
  <c r="N107" i="194"/>
  <c r="L5" i="195"/>
  <c r="N6" i="194"/>
  <c r="U4" i="195"/>
  <c r="N4"/>
  <c r="P4"/>
  <c r="Q4"/>
  <c r="R4"/>
  <c r="S4"/>
  <c r="T4"/>
  <c r="V4"/>
  <c r="W4"/>
  <c r="Z5" i="194"/>
  <c r="Y5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8"/>
  <c r="X9"/>
  <c r="X11"/>
  <c r="X12"/>
  <c r="X13"/>
  <c r="X14"/>
  <c r="X15"/>
  <c r="X16"/>
  <c r="X17"/>
  <c r="X18"/>
  <c r="X19"/>
  <c r="X20"/>
  <c r="X21"/>
  <c r="X6"/>
  <c r="AC46"/>
  <c r="AF46"/>
  <c r="AC23"/>
  <c r="AF23"/>
  <c r="AU23"/>
  <c r="AC81"/>
  <c r="AF81"/>
  <c r="AC79"/>
  <c r="AF79"/>
  <c r="AC64"/>
  <c r="AF64"/>
  <c r="AC48"/>
  <c r="AF48"/>
  <c r="AC47"/>
  <c r="AF47"/>
  <c r="AU44"/>
  <c r="AC44"/>
  <c r="AF44"/>
  <c r="AU38"/>
  <c r="AC38"/>
  <c r="AF38"/>
  <c r="AC31"/>
  <c r="AF31"/>
  <c r="AC105"/>
  <c r="AF105"/>
  <c r="AC65"/>
  <c r="AF65"/>
  <c r="AC60"/>
  <c r="AF60"/>
  <c r="AC43"/>
  <c r="AF43"/>
  <c r="AC18"/>
  <c r="AF18"/>
  <c r="AC8"/>
  <c r="AF8"/>
  <c r="AD6"/>
  <c r="AF6"/>
  <c r="AC102"/>
  <c r="AF102"/>
  <c r="AC101"/>
  <c r="AF101"/>
  <c r="AC95"/>
  <c r="AF95"/>
  <c r="AC94"/>
  <c r="AF94"/>
  <c r="AU91"/>
  <c r="AC91"/>
  <c r="AF91"/>
  <c r="AC90"/>
  <c r="AF90"/>
  <c r="AC87"/>
  <c r="AF87"/>
  <c r="AU85"/>
  <c r="AC85"/>
  <c r="AF85"/>
  <c r="AC86"/>
  <c r="AF86"/>
  <c r="AU77"/>
  <c r="AC75"/>
  <c r="AF75"/>
  <c r="AC74"/>
  <c r="AF74"/>
  <c r="AU73"/>
  <c r="AU71"/>
  <c r="AC69"/>
  <c r="AF69"/>
  <c r="AC55"/>
  <c r="AF55"/>
  <c r="AU54"/>
  <c r="AU55"/>
  <c r="AC53"/>
  <c r="AF53"/>
  <c r="AC40"/>
  <c r="AF40"/>
  <c r="AC36"/>
  <c r="AF36"/>
  <c r="AU36"/>
  <c r="AC35"/>
  <c r="AF35"/>
  <c r="AU35"/>
  <c r="AU31"/>
  <c r="AC27"/>
  <c r="AF27"/>
  <c r="AC26"/>
  <c r="AF26"/>
  <c r="AU25"/>
  <c r="AC25"/>
  <c r="AF25"/>
  <c r="AU24"/>
  <c r="AC20"/>
  <c r="AF20"/>
  <c r="AU19"/>
  <c r="AU15"/>
  <c r="AC15"/>
  <c r="AF15"/>
  <c r="AC12"/>
  <c r="AF12"/>
  <c r="AU12"/>
  <c r="AC11"/>
  <c r="AF11"/>
  <c r="AU9"/>
  <c r="AC9"/>
  <c r="AF9"/>
  <c r="AC7"/>
  <c r="AF7"/>
  <c r="AU7"/>
  <c r="AC107"/>
  <c r="AF107"/>
  <c r="AU107"/>
  <c r="AU106"/>
  <c r="AC106"/>
  <c r="AF106"/>
  <c r="AU105"/>
  <c r="AC104"/>
  <c r="AF104"/>
  <c r="AU104"/>
  <c r="AC103"/>
  <c r="AF103"/>
  <c r="AU103"/>
  <c r="AU102"/>
  <c r="AC100"/>
  <c r="AF100"/>
  <c r="AU100"/>
  <c r="AC99"/>
  <c r="AF99"/>
  <c r="AU99"/>
  <c r="AC98"/>
  <c r="AF98"/>
  <c r="AU98"/>
  <c r="AU97"/>
  <c r="AC96"/>
  <c r="AF96"/>
  <c r="AU96"/>
  <c r="AU95"/>
  <c r="AU94"/>
  <c r="AU93"/>
  <c r="AU92"/>
  <c r="AC92"/>
  <c r="AF92"/>
  <c r="AU90"/>
  <c r="AC89"/>
  <c r="AF89"/>
  <c r="AU89"/>
  <c r="AU88"/>
  <c r="AC88"/>
  <c r="AF88"/>
  <c r="AU87"/>
  <c r="AU86"/>
  <c r="AU84"/>
  <c r="AC84"/>
  <c r="AF84"/>
  <c r="AU83"/>
  <c r="AC83"/>
  <c r="AF83"/>
  <c r="AU82"/>
  <c r="AC82"/>
  <c r="AF82"/>
  <c r="AU81"/>
  <c r="AU80"/>
  <c r="AC80"/>
  <c r="AF80"/>
  <c r="AU79"/>
  <c r="AC78"/>
  <c r="AF78"/>
  <c r="AC77"/>
  <c r="AF77"/>
  <c r="AC76"/>
  <c r="AF76"/>
  <c r="AU76"/>
  <c r="AU75"/>
  <c r="AU74"/>
  <c r="AC73"/>
  <c r="AF73"/>
  <c r="AU72"/>
  <c r="AC72"/>
  <c r="AF72"/>
  <c r="AC71"/>
  <c r="AF71"/>
  <c r="AU70"/>
  <c r="AC70"/>
  <c r="AF70"/>
  <c r="AU69"/>
  <c r="AC61"/>
  <c r="AF61"/>
  <c r="AC59"/>
  <c r="AF59"/>
  <c r="AC58"/>
  <c r="AF58"/>
  <c r="AC45"/>
  <c r="AF45"/>
  <c r="AU42"/>
  <c r="AC42"/>
  <c r="AF42"/>
  <c r="AC39"/>
  <c r="AF39"/>
  <c r="AU33"/>
  <c r="AU30"/>
  <c r="AC30"/>
  <c r="AF30"/>
  <c r="AC22"/>
  <c r="AF22"/>
  <c r="AU22"/>
  <c r="AU21"/>
  <c r="AC21"/>
  <c r="AF21"/>
  <c r="AU68"/>
  <c r="AU67"/>
  <c r="AC67"/>
  <c r="AF67"/>
  <c r="AU66"/>
  <c r="AC66"/>
  <c r="AF66"/>
  <c r="AU65"/>
  <c r="AU64"/>
  <c r="AU63"/>
  <c r="AC63"/>
  <c r="AF63"/>
  <c r="AC62"/>
  <c r="AF62"/>
  <c r="AU62"/>
  <c r="AU61"/>
  <c r="AU60"/>
  <c r="AU59"/>
  <c r="AU58"/>
  <c r="AU57"/>
  <c r="AC57"/>
  <c r="AF57"/>
  <c r="AU56"/>
  <c r="AC54"/>
  <c r="AF54"/>
  <c r="AU52"/>
  <c r="AC52"/>
  <c r="AF52"/>
  <c r="AU51"/>
  <c r="AC51"/>
  <c r="AF51"/>
  <c r="AU50"/>
  <c r="AC50"/>
  <c r="AF50"/>
  <c r="AU49"/>
  <c r="AC49"/>
  <c r="AF49"/>
  <c r="AU48"/>
  <c r="AU47"/>
  <c r="AU46"/>
  <c r="AU43"/>
  <c r="AU41"/>
  <c r="AC41"/>
  <c r="AF41"/>
  <c r="AU40"/>
  <c r="AU39"/>
  <c r="AU37"/>
  <c r="AU34"/>
  <c r="AC34"/>
  <c r="AF34"/>
  <c r="AC33"/>
  <c r="AF33"/>
  <c r="AU32"/>
  <c r="AC32"/>
  <c r="AF32"/>
  <c r="AU29"/>
  <c r="AC29"/>
  <c r="AF29"/>
  <c r="AU28"/>
  <c r="AC28"/>
  <c r="AF28"/>
  <c r="AU26"/>
  <c r="AU17"/>
  <c r="AC17"/>
  <c r="AF17"/>
  <c r="AC16"/>
  <c r="AF16"/>
  <c r="AF14"/>
  <c r="AU13"/>
  <c r="AC13"/>
  <c r="AF13"/>
  <c r="AU14"/>
  <c r="AU10"/>
  <c r="AC10"/>
  <c r="AF10"/>
  <c r="AU8"/>
  <c r="AU11"/>
  <c r="AU16"/>
  <c r="AU18"/>
  <c r="AC19"/>
  <c r="AF19"/>
  <c r="AU20"/>
  <c r="AC24"/>
  <c r="AF24"/>
  <c r="AU27"/>
  <c r="AC37"/>
  <c r="AF37"/>
  <c r="AU45"/>
  <c r="AU53"/>
  <c r="AC56"/>
  <c r="AF56"/>
  <c r="AC68"/>
  <c r="AF68"/>
  <c r="AU78"/>
  <c r="AC93"/>
  <c r="AF93"/>
  <c r="AC97"/>
  <c r="AF97"/>
  <c r="AU101"/>
  <c r="AU6"/>
  <c r="AV5"/>
  <c r="AW5"/>
  <c r="M108"/>
  <c r="B4" i="195"/>
  <c r="C4"/>
  <c r="D4"/>
  <c r="E4"/>
  <c r="I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A5" i="194"/>
  <c r="C5"/>
  <c r="D5"/>
  <c r="I5"/>
  <c r="K5"/>
  <c r="O5"/>
  <c r="AA5"/>
  <c r="AB5"/>
  <c r="AF5"/>
  <c r="AG5"/>
  <c r="AH5"/>
  <c r="AI5"/>
  <c r="AJ5"/>
  <c r="AK5"/>
  <c r="AL5"/>
  <c r="AM5"/>
  <c r="AP5"/>
  <c r="AR5"/>
  <c r="AS5"/>
  <c r="AT5"/>
  <c r="AX5"/>
  <c r="AY5"/>
  <c r="BC5"/>
  <c r="AU5"/>
  <c r="AQ5"/>
  <c r="E5"/>
  <c r="AN5"/>
  <c r="AC6"/>
  <c r="AC5"/>
  <c r="M7"/>
  <c r="J5"/>
  <c r="X5"/>
  <c r="AD5"/>
  <c r="M6"/>
  <c r="M8"/>
  <c r="M10"/>
  <c r="M17"/>
  <c r="M46"/>
  <c r="M57"/>
  <c r="M80"/>
  <c r="M99"/>
  <c r="M107"/>
  <c r="M19"/>
  <c r="M56"/>
  <c r="M60"/>
  <c r="M88"/>
  <c r="M24"/>
  <c r="M32"/>
  <c r="M54"/>
  <c r="M63"/>
  <c r="M76"/>
  <c r="M86"/>
  <c r="M96"/>
  <c r="M106"/>
  <c r="M105"/>
  <c r="M53"/>
  <c r="M37"/>
  <c r="M28"/>
  <c r="M20"/>
  <c r="M75"/>
  <c r="M70"/>
  <c r="M29"/>
  <c r="M45"/>
  <c r="M38"/>
  <c r="M15"/>
  <c r="M21"/>
  <c r="M14"/>
  <c r="M84"/>
  <c r="M91"/>
  <c r="M61"/>
  <c r="M95"/>
  <c r="M103"/>
  <c r="M97"/>
  <c r="M67"/>
  <c r="M51"/>
  <c r="M78"/>
  <c r="M68"/>
  <c r="M59"/>
  <c r="M50"/>
  <c r="M33"/>
  <c r="M13"/>
  <c r="M12"/>
  <c r="M58"/>
  <c r="M31"/>
  <c r="M42"/>
  <c r="M85"/>
  <c r="M104"/>
  <c r="M90"/>
  <c r="M34"/>
  <c r="M66"/>
  <c r="M94"/>
  <c r="M87"/>
  <c r="M73"/>
  <c r="M69"/>
  <c r="M55"/>
  <c r="M25"/>
  <c r="M92"/>
  <c r="M64"/>
  <c r="M40"/>
  <c r="M18"/>
  <c r="M93"/>
  <c r="M62"/>
  <c r="M89"/>
  <c r="M77"/>
  <c r="M47"/>
  <c r="M79"/>
  <c r="M52"/>
  <c r="L4" i="195"/>
  <c r="M36" i="194"/>
  <c r="M44"/>
  <c r="M83"/>
  <c r="M26"/>
  <c r="M43"/>
  <c r="M71"/>
  <c r="M27"/>
  <c r="M102"/>
  <c r="M74"/>
  <c r="M23"/>
  <c r="M100"/>
  <c r="M16"/>
  <c r="M35"/>
  <c r="M49"/>
  <c r="M101"/>
  <c r="M22"/>
  <c r="M98"/>
  <c r="M39"/>
  <c r="M65"/>
  <c r="M81"/>
  <c r="M11"/>
  <c r="M72"/>
  <c r="M48"/>
  <c r="M30"/>
  <c r="M82"/>
  <c r="M41"/>
  <c r="N5"/>
  <c r="M9"/>
  <c r="M5"/>
  <c r="M4" i="195"/>
  <c r="O108"/>
  <c r="O4"/>
</calcChain>
</file>

<file path=xl/comments1.xml><?xml version="1.0" encoding="utf-8"?>
<comments xmlns="http://schemas.openxmlformats.org/spreadsheetml/2006/main">
  <authors>
    <author>USER</author>
  </authors>
  <commentList>
    <comment ref="F18" author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88.5購置</t>
        </r>
      </text>
    </comment>
  </commentList>
</comments>
</file>

<file path=xl/comments2.xml><?xml version="1.0" encoding="utf-8"?>
<comments xmlns="http://schemas.openxmlformats.org/spreadsheetml/2006/main">
  <authors>
    <author>yuling</author>
    <author>USER</author>
    <author>hlc</author>
    <author>SuperXP</author>
  </authors>
  <commentList>
    <comment ref="K2" authorId="0">
      <text>
        <r>
          <rPr>
            <sz val="9"/>
            <color indexed="81"/>
            <rFont val="新細明體"/>
            <family val="1"/>
            <charset val="136"/>
          </rPr>
          <t>人事處提供資料</t>
        </r>
      </text>
    </comment>
    <comment ref="P3" authorId="1">
      <text>
        <r>
          <rPr>
            <b/>
            <sz val="9"/>
            <color indexed="81"/>
            <rFont val="新細明體"/>
            <family val="1"/>
            <charset val="136"/>
          </rPr>
          <t>USER:人事處簽核案</t>
        </r>
      </text>
    </comment>
    <comment ref="Q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國教科-秀凌</t>
        </r>
      </text>
    </comment>
    <comment ref="R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人事處退撫科</t>
        </r>
      </text>
    </comment>
    <comment ref="AA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國教科秀凌</t>
        </r>
      </text>
    </comment>
    <comment ref="AB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國教科秀凌</t>
        </r>
      </text>
    </comment>
    <comment ref="AE3" authorId="2">
      <text>
        <r>
          <rPr>
            <b/>
            <sz val="9"/>
            <color indexed="81"/>
            <rFont val="新細明體"/>
            <family val="1"/>
            <charset val="136"/>
          </rPr>
          <t>根據水電費一覽表y欄</t>
        </r>
      </text>
    </comment>
    <comment ref="AK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國教科游家倫</t>
        </r>
      </text>
    </comment>
    <comment ref="AL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國教科游家倫</t>
        </r>
      </text>
    </comment>
    <comment ref="AM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國教科趙景文</t>
        </r>
      </text>
    </comment>
    <comment ref="AR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社教科湘蓉
</t>
        </r>
      </text>
    </comment>
    <comment ref="E7" authorId="3">
      <text>
        <r>
          <rPr>
            <b/>
            <sz val="9"/>
            <color indexed="81"/>
            <rFont val="新細明體"/>
            <family val="1"/>
            <charset val="136"/>
          </rPr>
          <t>SuperXP:</t>
        </r>
        <r>
          <rPr>
            <sz val="9"/>
            <color indexed="81"/>
            <rFont val="新細明體"/>
            <family val="1"/>
            <charset val="136"/>
          </rPr>
          <t xml:space="preserve">
營養師.專輔人力</t>
        </r>
      </text>
    </comment>
    <comment ref="I7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-2</t>
        </r>
      </text>
    </comment>
    <comment ref="AA7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分校</t>
        </r>
      </text>
    </comment>
    <comment ref="W8" authorId="2">
      <text>
        <r>
          <rPr>
            <b/>
            <sz val="9"/>
            <color indexed="81"/>
            <rFont val="新細明體"/>
            <family val="1"/>
            <charset val="136"/>
          </rPr>
          <t>新增-縣負擔</t>
        </r>
      </text>
    </comment>
    <comment ref="W9" authorId="2">
      <text>
        <r>
          <rPr>
            <b/>
            <sz val="9"/>
            <color indexed="81"/>
            <rFont val="新細明體"/>
            <family val="1"/>
            <charset val="136"/>
          </rPr>
          <t>新增-縣負擔</t>
        </r>
      </text>
    </comment>
    <comment ref="I10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-1</t>
        </r>
      </text>
    </comment>
    <comment ref="A23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仁里分校委外辦理實驗幼稚園</t>
        </r>
      </text>
    </comment>
    <comment ref="AC23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刪除仁里分校基本辦公費</t>
        </r>
      </text>
    </comment>
    <comment ref="AG23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請注意99年度預算時，原編列3台電梯，請減列為2台(因為扣除仁里分校的一台)</t>
        </r>
      </text>
    </comment>
    <comment ref="AH23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請注意99年度預算時，原編列3台電梯，請減列為2台(因為扣除仁里分校的一台)</t>
        </r>
      </text>
    </comment>
    <comment ref="P26" authorId="1">
      <text>
        <r>
          <rPr>
            <b/>
            <sz val="9"/>
            <color indexed="81"/>
            <rFont val="新細明體"/>
            <family val="1"/>
            <charset val="136"/>
          </rPr>
          <t xml:space="preserve">sl: 
</t>
        </r>
        <r>
          <rPr>
            <b/>
            <sz val="11"/>
            <color indexed="81"/>
            <rFont val="標楷體"/>
            <family val="4"/>
            <charset val="136"/>
          </rPr>
          <t>稻香.南華合置會計主任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AM30" authorId="2">
      <text>
        <r>
          <rPr>
            <b/>
            <sz val="9"/>
            <color indexed="81"/>
            <rFont val="新細明體"/>
            <family val="1"/>
            <charset val="136"/>
          </rPr>
          <t>吳全分校</t>
        </r>
      </text>
    </comment>
    <comment ref="D38" authorId="1">
      <text>
        <r>
          <rPr>
            <b/>
            <sz val="9"/>
            <color indexed="81"/>
            <rFont val="新細明體"/>
            <family val="1"/>
            <charset val="136"/>
          </rPr>
          <t>sl:</t>
        </r>
        <r>
          <rPr>
            <sz val="9"/>
            <color indexed="81"/>
            <rFont val="新細明體"/>
            <family val="1"/>
            <charset val="136"/>
          </rPr>
          <t xml:space="preserve">
安置鳳信小幹事1人.校護1人</t>
        </r>
      </text>
    </comment>
    <comment ref="Y38" authorId="1">
      <text>
        <r>
          <rPr>
            <b/>
            <sz val="9"/>
            <color indexed="81"/>
            <rFont val="新細明體"/>
            <family val="1"/>
            <charset val="136"/>
          </rPr>
          <t>sl:
鳳信國小-吳春滿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AA38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含鳳信
</t>
        </r>
      </text>
    </comment>
    <comment ref="AE42" authorId="3">
      <text>
        <r>
          <rPr>
            <b/>
            <sz val="9"/>
            <color indexed="81"/>
            <rFont val="新細明體"/>
            <family val="1"/>
            <charset val="136"/>
          </rPr>
          <t>SuperXP:</t>
        </r>
        <r>
          <rPr>
            <sz val="9"/>
            <color indexed="81"/>
            <rFont val="新細明體"/>
            <family val="1"/>
            <charset val="136"/>
          </rPr>
          <t xml:space="preserve">
國幼班無師生,故減1班水電費</t>
        </r>
      </text>
    </comment>
    <comment ref="I59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-1</t>
        </r>
      </text>
    </comment>
    <comment ref="Q59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含分校
</t>
        </r>
      </text>
    </comment>
    <comment ref="AA59" authorId="3">
      <text>
        <r>
          <rPr>
            <b/>
            <sz val="9"/>
            <color indexed="81"/>
            <rFont val="新細明體"/>
            <family val="1"/>
            <charset val="136"/>
          </rPr>
          <t>SuperXP:</t>
        </r>
        <r>
          <rPr>
            <sz val="9"/>
            <color indexed="81"/>
            <rFont val="新細明體"/>
            <family val="1"/>
            <charset val="136"/>
          </rPr>
          <t xml:space="preserve">
分校
</t>
        </r>
      </text>
    </comment>
    <comment ref="AE69" authorId="3">
      <text>
        <r>
          <rPr>
            <b/>
            <sz val="9"/>
            <color indexed="81"/>
            <rFont val="新細明體"/>
            <family val="1"/>
            <charset val="136"/>
          </rPr>
          <t>SuperXP:</t>
        </r>
        <r>
          <rPr>
            <sz val="9"/>
            <color indexed="81"/>
            <rFont val="新細明體"/>
            <family val="1"/>
            <charset val="136"/>
          </rPr>
          <t xml:space="preserve">
國幼班無師生,故減1班水電費</t>
        </r>
      </text>
    </comment>
    <comment ref="AM86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重光分校</t>
        </r>
      </text>
    </comment>
    <comment ref="AM100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石平分校</t>
        </r>
      </text>
    </comment>
    <comment ref="L108" authorId="0">
      <text>
        <r>
          <rPr>
            <b/>
            <sz val="9"/>
            <color indexed="81"/>
            <rFont val="新細明體"/>
            <family val="1"/>
            <charset val="136"/>
          </rPr>
          <t>yuling:</t>
        </r>
        <r>
          <rPr>
            <sz val="9"/>
            <color indexed="81"/>
            <rFont val="新細明體"/>
            <family val="1"/>
            <charset val="136"/>
          </rPr>
          <t xml:space="preserve">
暫列入宜昌國小專案未分配數</t>
        </r>
      </text>
    </comment>
  </commentList>
</comments>
</file>

<file path=xl/comments3.xml><?xml version="1.0" encoding="utf-8"?>
<comments xmlns="http://schemas.openxmlformats.org/spreadsheetml/2006/main">
  <authors>
    <author>SuperXP</author>
    <author>USER</author>
    <author>hlc</author>
  </authors>
  <commentList>
    <comment ref="E6" authorId="0">
      <text>
        <r>
          <rPr>
            <b/>
            <sz val="9"/>
            <color indexed="81"/>
            <rFont val="新細明體"/>
            <family val="1"/>
            <charset val="136"/>
          </rPr>
          <t>SuperXP:</t>
        </r>
        <r>
          <rPr>
            <sz val="9"/>
            <color indexed="81"/>
            <rFont val="新細明體"/>
            <family val="1"/>
            <charset val="136"/>
          </rPr>
          <t xml:space="preserve">
營養師、專業輔導人員各1名</t>
        </r>
      </text>
    </comment>
    <comment ref="I6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-2</t>
        </r>
      </text>
    </comment>
    <comment ref="I9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-1</t>
        </r>
      </text>
    </comment>
    <comment ref="I1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24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
</t>
        </r>
      </text>
    </comment>
    <comment ref="I30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32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D37" authorId="1">
      <text>
        <r>
          <rPr>
            <b/>
            <sz val="9"/>
            <color indexed="81"/>
            <rFont val="新細明體"/>
            <family val="1"/>
            <charset val="136"/>
          </rPr>
          <t>sl:</t>
        </r>
        <r>
          <rPr>
            <sz val="9"/>
            <color indexed="81"/>
            <rFont val="新細明體"/>
            <family val="1"/>
            <charset val="136"/>
          </rPr>
          <t xml:space="preserve">
安置鳳信小幹事1人.校護1人</t>
        </r>
      </text>
    </comment>
    <comment ref="I39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41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49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
</t>
        </r>
      </text>
    </comment>
    <comment ref="I55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56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58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-1</t>
        </r>
      </text>
    </comment>
    <comment ref="I61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6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
</t>
        </r>
      </text>
    </comment>
    <comment ref="I72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
</t>
        </r>
      </text>
    </comment>
    <comment ref="I78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
</t>
        </r>
      </text>
    </comment>
    <comment ref="I91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92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93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I94" authorId="1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+1</t>
        </r>
      </text>
    </comment>
    <comment ref="A108" authorId="2">
      <text>
        <r>
          <rPr>
            <b/>
            <sz val="12"/>
            <color indexed="81"/>
            <rFont val="新細明體"/>
            <family val="1"/>
            <charset val="136"/>
          </rPr>
          <t>1人︰中正國小</t>
        </r>
        <r>
          <rPr>
            <b/>
            <sz val="14"/>
            <color indexed="81"/>
            <rFont val="新細明體"/>
            <family val="1"/>
            <charset val="136"/>
          </rPr>
          <t>營養師</t>
        </r>
        <r>
          <rPr>
            <b/>
            <sz val="12"/>
            <color indexed="81"/>
            <rFont val="新細明體"/>
            <family val="1"/>
            <charset val="136"/>
          </rPr>
          <t xml:space="preserve">
增4名人事</t>
        </r>
      </text>
    </comment>
    <comment ref="A109" authorId="2">
      <text>
        <r>
          <rPr>
            <b/>
            <sz val="9"/>
            <color indexed="81"/>
            <rFont val="新細明體"/>
            <family val="1"/>
            <charset val="136"/>
          </rPr>
          <t xml:space="preserve">員額表 教師+校長1859
國幼教師50
</t>
        </r>
      </text>
    </comment>
  </commentList>
</comments>
</file>

<file path=xl/sharedStrings.xml><?xml version="1.0" encoding="utf-8"?>
<sst xmlns="http://schemas.openxmlformats.org/spreadsheetml/2006/main" count="597" uniqueCount="417">
  <si>
    <t>教職員人數</t>
    <phoneticPr fontId="22" type="noConversion"/>
  </si>
  <si>
    <t>游泳池水電費</t>
    <phoneticPr fontId="9" type="noConversion"/>
  </si>
  <si>
    <t>5L100100-人員維持費</t>
    <phoneticPr fontId="22" type="noConversion"/>
  </si>
  <si>
    <t>5M</t>
    <phoneticPr fontId="19" type="noConversion"/>
  </si>
  <si>
    <t>5L100301</t>
    <phoneticPr fontId="19" type="noConversion"/>
  </si>
  <si>
    <t>薪資</t>
    <phoneticPr fontId="22" type="noConversion"/>
  </si>
  <si>
    <t>退撫基金</t>
    <phoneticPr fontId="22" type="noConversion"/>
  </si>
  <si>
    <t>公保費</t>
    <phoneticPr fontId="22" type="noConversion"/>
  </si>
  <si>
    <t>健保費</t>
    <phoneticPr fontId="22" type="noConversion"/>
  </si>
  <si>
    <t>勞保費</t>
    <phoneticPr fontId="22" type="noConversion"/>
  </si>
  <si>
    <t>退休準備金(離職儲金)</t>
    <phoneticPr fontId="22" type="noConversion"/>
  </si>
  <si>
    <t>不休假加班費</t>
    <phoneticPr fontId="9" type="noConversion"/>
  </si>
  <si>
    <t>考績獎金</t>
    <phoneticPr fontId="9" type="noConversion"/>
  </si>
  <si>
    <t>年終獎金</t>
    <phoneticPr fontId="9" type="noConversion"/>
  </si>
  <si>
    <t>經常門</t>
    <phoneticPr fontId="19" type="noConversion"/>
  </si>
  <si>
    <t>改善教學環境(不含幼班.非集中式特教班)</t>
    <phoneticPr fontId="22" type="noConversion"/>
  </si>
  <si>
    <t>保險費統編於教育處</t>
    <phoneticPr fontId="9" type="noConversion"/>
  </si>
  <si>
    <t>三菱</t>
  </si>
  <si>
    <t>學校名稱</t>
    <phoneticPr fontId="22" type="noConversion"/>
  </si>
  <si>
    <t>車輛種類</t>
    <phoneticPr fontId="22" type="noConversion"/>
  </si>
  <si>
    <t>廠牌</t>
    <phoneticPr fontId="9" type="noConversion"/>
  </si>
  <si>
    <t>引擎號碼</t>
    <phoneticPr fontId="9" type="noConversion"/>
  </si>
  <si>
    <t>車  號</t>
    <phoneticPr fontId="22" type="noConversion"/>
  </si>
  <si>
    <t>購置年月</t>
    <phoneticPr fontId="22" type="noConversion"/>
  </si>
  <si>
    <t>汽缸總排氣量「立方公分」</t>
    <phoneticPr fontId="22" type="noConversion"/>
  </si>
  <si>
    <t>司機薪資</t>
    <phoneticPr fontId="22" type="noConversion"/>
  </si>
  <si>
    <t>牌照稅          (全年)</t>
    <phoneticPr fontId="22" type="noConversion"/>
  </si>
  <si>
    <t>燃料使用費(全年)</t>
    <phoneticPr fontId="22" type="noConversion"/>
  </si>
  <si>
    <t>汽油費(全年)</t>
    <phoneticPr fontId="22" type="noConversion"/>
  </si>
  <si>
    <r>
      <t>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護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費</t>
    </r>
    <phoneticPr fontId="22" type="noConversion"/>
  </si>
  <si>
    <r>
      <t>車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標楷體"/>
        <family val="4"/>
        <charset val="136"/>
      </rPr>
      <t>輛
保險費</t>
    </r>
    <phoneticPr fontId="22" type="noConversion"/>
  </si>
  <si>
    <r>
      <t>乘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客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險</t>
    </r>
    <phoneticPr fontId="22" type="noConversion"/>
  </si>
  <si>
    <r>
      <t>車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標楷體"/>
        <family val="4"/>
        <charset val="136"/>
      </rPr>
      <t>輛
檢驗費</t>
    </r>
    <phoneticPr fontId="22" type="noConversion"/>
  </si>
  <si>
    <t>核定數</t>
    <phoneticPr fontId="22" type="noConversion"/>
  </si>
  <si>
    <r>
      <t>數量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(公升)</t>
    </r>
    <phoneticPr fontId="22" type="noConversion"/>
  </si>
  <si>
    <t>單價</t>
    <phoneticPr fontId="22" type="noConversion"/>
  </si>
  <si>
    <t>金額</t>
    <phoneticPr fontId="22" type="noConversion"/>
  </si>
  <si>
    <t>總合計</t>
    <phoneticPr fontId="9" type="noConversion"/>
  </si>
  <si>
    <t>601明禮國小</t>
    <phoneticPr fontId="9" type="noConversion"/>
  </si>
  <si>
    <t>602明義國小</t>
    <phoneticPr fontId="9" type="noConversion"/>
  </si>
  <si>
    <t>603明廉國小</t>
    <phoneticPr fontId="9" type="noConversion"/>
  </si>
  <si>
    <r>
      <t>604</t>
    </r>
    <r>
      <rPr>
        <b/>
        <sz val="14"/>
        <color indexed="8"/>
        <rFont val="新細明體"/>
        <family val="1"/>
        <charset val="136"/>
      </rPr>
      <t>明恥國小</t>
    </r>
    <phoneticPr fontId="9" type="noConversion"/>
  </si>
  <si>
    <t>605中正國小</t>
    <phoneticPr fontId="9" type="noConversion"/>
  </si>
  <si>
    <r>
      <t>609</t>
    </r>
    <r>
      <rPr>
        <b/>
        <sz val="14"/>
        <color indexed="8"/>
        <rFont val="新細明體"/>
        <family val="1"/>
        <charset val="136"/>
      </rPr>
      <t>忠孝國小</t>
    </r>
    <phoneticPr fontId="9" type="noConversion"/>
  </si>
  <si>
    <t>611鑄強國小</t>
    <phoneticPr fontId="9" type="noConversion"/>
  </si>
  <si>
    <t>615康樂國小</t>
    <phoneticPr fontId="9" type="noConversion"/>
  </si>
  <si>
    <t>616嘉里國小</t>
    <phoneticPr fontId="9" type="noConversion"/>
  </si>
  <si>
    <t>618宜昌國小</t>
    <phoneticPr fontId="9" type="noConversion"/>
  </si>
  <si>
    <r>
      <t>623</t>
    </r>
    <r>
      <rPr>
        <b/>
        <sz val="14"/>
        <color indexed="8"/>
        <rFont val="新細明體"/>
        <family val="1"/>
        <charset val="136"/>
      </rPr>
      <t>化仁國小</t>
    </r>
    <phoneticPr fontId="9" type="noConversion"/>
  </si>
  <si>
    <t>628豐山國小</t>
    <phoneticPr fontId="9" type="noConversion"/>
  </si>
  <si>
    <r>
      <t>635</t>
    </r>
    <r>
      <rPr>
        <b/>
        <sz val="14"/>
        <rFont val="新細明體"/>
        <family val="1"/>
        <charset val="136"/>
      </rPr>
      <t>林榮國小</t>
    </r>
    <phoneticPr fontId="9" type="noConversion"/>
  </si>
  <si>
    <t>639鳳仁國小</t>
    <phoneticPr fontId="9" type="noConversion"/>
  </si>
  <si>
    <t>641光復國小</t>
    <phoneticPr fontId="9" type="noConversion"/>
  </si>
  <si>
    <t>644大富國小</t>
    <phoneticPr fontId="9" type="noConversion"/>
  </si>
  <si>
    <t>645大進國小</t>
    <phoneticPr fontId="9" type="noConversion"/>
  </si>
  <si>
    <r>
      <t>654</t>
    </r>
    <r>
      <rPr>
        <b/>
        <sz val="14"/>
        <color indexed="8"/>
        <rFont val="新細明體"/>
        <family val="1"/>
        <charset val="136"/>
      </rPr>
      <t>豐濱國小</t>
    </r>
    <phoneticPr fontId="9" type="noConversion"/>
  </si>
  <si>
    <r>
      <t>655</t>
    </r>
    <r>
      <rPr>
        <b/>
        <sz val="14"/>
        <color indexed="8"/>
        <rFont val="新細明體"/>
        <family val="1"/>
        <charset val="136"/>
      </rPr>
      <t>港口國小</t>
    </r>
    <phoneticPr fontId="9" type="noConversion"/>
  </si>
  <si>
    <t>657新社國小</t>
    <phoneticPr fontId="9" type="noConversion"/>
  </si>
  <si>
    <r>
      <t>660</t>
    </r>
    <r>
      <rPr>
        <b/>
        <sz val="14"/>
        <rFont val="新細明體"/>
        <family val="1"/>
        <charset val="136"/>
      </rPr>
      <t>樂合國小</t>
    </r>
    <phoneticPr fontId="9" type="noConversion"/>
  </si>
  <si>
    <t>661觀音國小</t>
    <phoneticPr fontId="9" type="noConversion"/>
  </si>
  <si>
    <t>662三民國小</t>
    <phoneticPr fontId="9" type="noConversion"/>
  </si>
  <si>
    <t>663春日國小</t>
    <phoneticPr fontId="9" type="noConversion"/>
  </si>
  <si>
    <t>664德武國小</t>
    <phoneticPr fontId="9" type="noConversion"/>
  </si>
  <si>
    <r>
      <t>665</t>
    </r>
    <r>
      <rPr>
        <b/>
        <sz val="14"/>
        <color indexed="8"/>
        <rFont val="新細明體"/>
        <family val="1"/>
        <charset val="136"/>
      </rPr>
      <t>中城國小</t>
    </r>
    <phoneticPr fontId="9" type="noConversion"/>
  </si>
  <si>
    <r>
      <t>670</t>
    </r>
    <r>
      <rPr>
        <b/>
        <sz val="14"/>
        <color indexed="8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9" type="noConversion"/>
  </si>
  <si>
    <r>
      <t>671</t>
    </r>
    <r>
      <rPr>
        <b/>
        <sz val="14"/>
        <color indexed="8"/>
        <rFont val="新細明體"/>
        <family val="1"/>
        <charset val="136"/>
      </rPr>
      <t>萬寧國小</t>
    </r>
    <phoneticPr fontId="9" type="noConversion"/>
  </si>
  <si>
    <t>676明里國小</t>
    <phoneticPr fontId="9" type="noConversion"/>
  </si>
  <si>
    <t>各國小編列數</t>
    <phoneticPr fontId="22" type="noConversion"/>
  </si>
  <si>
    <t>註：請於空白、灰格處輸入</t>
    <phoneticPr fontId="22" type="noConversion"/>
  </si>
  <si>
    <t>教職員</t>
    <phoneticPr fontId="22" type="noConversion"/>
  </si>
  <si>
    <t>機關名稱</t>
    <phoneticPr fontId="22" type="noConversion"/>
  </si>
  <si>
    <t>10班以下</t>
    <phoneticPr fontId="22" type="noConversion"/>
  </si>
  <si>
    <r>
      <t>配合值勤費尾數</t>
    </r>
    <r>
      <rPr>
        <sz val="10"/>
        <color indexed="18"/>
        <rFont val="Times New Roman"/>
        <family val="1"/>
      </rPr>
      <t>250</t>
    </r>
    <r>
      <rPr>
        <sz val="10"/>
        <color indexed="18"/>
        <rFont val="標楷體"/>
        <family val="4"/>
        <charset val="136"/>
      </rPr>
      <t>，尾數為</t>
    </r>
    <r>
      <rPr>
        <sz val="10"/>
        <color indexed="18"/>
        <rFont val="Times New Roman"/>
        <family val="1"/>
      </rPr>
      <t>750</t>
    </r>
    <r>
      <rPr>
        <sz val="10"/>
        <color indexed="18"/>
        <rFont val="標楷體"/>
        <family val="4"/>
        <charset val="136"/>
      </rPr>
      <t>之調整數</t>
    </r>
    <phoneticPr fontId="22" type="noConversion"/>
  </si>
  <si>
    <r>
      <t>正式人員人事費</t>
    </r>
    <r>
      <rPr>
        <sz val="12"/>
        <rFont val="新細明體"/>
        <family val="1"/>
        <charset val="136"/>
      </rPr>
      <t>=</t>
    </r>
    <r>
      <rPr>
        <sz val="12"/>
        <color indexed="10"/>
        <rFont val="Times New Roman"/>
        <family val="1"/>
      </rPr>
      <t>(1)+(3)</t>
    </r>
    <phoneticPr fontId="22" type="noConversion"/>
  </si>
  <si>
    <r>
      <t>601</t>
    </r>
    <r>
      <rPr>
        <sz val="12"/>
        <color indexed="8"/>
        <rFont val="標楷體"/>
        <family val="4"/>
        <charset val="136"/>
      </rPr>
      <t>明禮國小</t>
    </r>
    <phoneticPr fontId="9" type="noConversion"/>
  </si>
  <si>
    <t>610北濱國小</t>
    <phoneticPr fontId="9" type="noConversion"/>
  </si>
  <si>
    <t>612國福國小</t>
    <phoneticPr fontId="9" type="noConversion"/>
  </si>
  <si>
    <t>638北林國小</t>
    <phoneticPr fontId="9" type="noConversion"/>
  </si>
  <si>
    <t>636長橋國小</t>
    <phoneticPr fontId="9" type="noConversion"/>
  </si>
  <si>
    <t>634大榮國小</t>
    <phoneticPr fontId="9" type="noConversion"/>
  </si>
  <si>
    <t>678吳江國小</t>
    <phoneticPr fontId="9" type="noConversion"/>
  </si>
  <si>
    <t>642太巴塱國小</t>
    <phoneticPr fontId="9" type="noConversion"/>
  </si>
  <si>
    <t>705西富國小</t>
    <phoneticPr fontId="9" type="noConversion"/>
  </si>
  <si>
    <t>691西林國小</t>
    <phoneticPr fontId="9" type="noConversion"/>
  </si>
  <si>
    <t>653瑞北國小</t>
    <phoneticPr fontId="9" type="noConversion"/>
  </si>
  <si>
    <t>648瑞美國小</t>
    <phoneticPr fontId="9" type="noConversion"/>
  </si>
  <si>
    <t>649鶴岡國小</t>
    <phoneticPr fontId="9" type="noConversion"/>
  </si>
  <si>
    <t>651奇美國小</t>
    <phoneticPr fontId="9" type="noConversion"/>
  </si>
  <si>
    <t>650舞鶴國小</t>
    <phoneticPr fontId="9" type="noConversion"/>
  </si>
  <si>
    <t>652富源國小</t>
    <phoneticPr fontId="9" type="noConversion"/>
  </si>
  <si>
    <t>697崙山國小</t>
    <phoneticPr fontId="9" type="noConversion"/>
  </si>
  <si>
    <t>698太平國小</t>
    <phoneticPr fontId="9" type="noConversion"/>
  </si>
  <si>
    <t>699卓清國小</t>
    <phoneticPr fontId="9" type="noConversion"/>
  </si>
  <si>
    <t>702卓樂國小</t>
    <phoneticPr fontId="9" type="noConversion"/>
  </si>
  <si>
    <t>700古風國小</t>
    <phoneticPr fontId="9" type="noConversion"/>
  </si>
  <si>
    <t>703卓楓國小</t>
    <phoneticPr fontId="9" type="noConversion"/>
  </si>
  <si>
    <t>社會教育</t>
  </si>
  <si>
    <t>669高寮國小</t>
  </si>
  <si>
    <r>
      <t>602</t>
    </r>
    <r>
      <rPr>
        <sz val="12"/>
        <color indexed="8"/>
        <rFont val="標楷體"/>
        <family val="4"/>
        <charset val="136"/>
      </rPr>
      <t>明義國小</t>
    </r>
    <phoneticPr fontId="9" type="noConversion"/>
  </si>
  <si>
    <r>
      <t>603</t>
    </r>
    <r>
      <rPr>
        <sz val="12"/>
        <color indexed="8"/>
        <rFont val="標楷體"/>
        <family val="4"/>
        <charset val="136"/>
      </rPr>
      <t>明廉國小</t>
    </r>
    <phoneticPr fontId="9" type="noConversion"/>
  </si>
  <si>
    <r>
      <t>604</t>
    </r>
    <r>
      <rPr>
        <b/>
        <sz val="12"/>
        <color indexed="8"/>
        <rFont val="標楷體"/>
        <family val="4"/>
        <charset val="136"/>
      </rPr>
      <t>明恥國小</t>
    </r>
    <phoneticPr fontId="9" type="noConversion"/>
  </si>
  <si>
    <r>
      <t>605</t>
    </r>
    <r>
      <rPr>
        <sz val="12"/>
        <color indexed="8"/>
        <rFont val="標楷體"/>
        <family val="4"/>
        <charset val="136"/>
      </rPr>
      <t>中正國小</t>
    </r>
    <phoneticPr fontId="9" type="noConversion"/>
  </si>
  <si>
    <t>606信義國小</t>
    <phoneticPr fontId="9" type="noConversion"/>
  </si>
  <si>
    <t>607復興國小</t>
    <phoneticPr fontId="9" type="noConversion"/>
  </si>
  <si>
    <r>
      <t>608中華國小</t>
    </r>
    <r>
      <rPr>
        <sz val="12"/>
        <rFont val="標楷體"/>
        <family val="4"/>
        <charset val="136"/>
      </rPr>
      <t/>
    </r>
    <phoneticPr fontId="9" type="noConversion"/>
  </si>
  <si>
    <r>
      <t>609</t>
    </r>
    <r>
      <rPr>
        <b/>
        <sz val="12"/>
        <color indexed="8"/>
        <rFont val="標楷體"/>
        <family val="4"/>
        <charset val="136"/>
      </rPr>
      <t>忠孝國小</t>
    </r>
    <phoneticPr fontId="9" type="noConversion"/>
  </si>
  <si>
    <r>
      <t>611</t>
    </r>
    <r>
      <rPr>
        <sz val="12"/>
        <color indexed="8"/>
        <rFont val="標楷體"/>
        <family val="4"/>
        <charset val="136"/>
      </rPr>
      <t>鑄強國小</t>
    </r>
    <phoneticPr fontId="9" type="noConversion"/>
  </si>
  <si>
    <t>613新城國小</t>
    <phoneticPr fontId="9" type="noConversion"/>
  </si>
  <si>
    <r>
      <t>614</t>
    </r>
    <r>
      <rPr>
        <sz val="12"/>
        <color indexed="8"/>
        <rFont val="標楷體"/>
        <family val="4"/>
        <charset val="136"/>
      </rPr>
      <t>北埔國小</t>
    </r>
    <phoneticPr fontId="9" type="noConversion"/>
  </si>
  <si>
    <r>
      <t>615</t>
    </r>
    <r>
      <rPr>
        <sz val="12"/>
        <color indexed="8"/>
        <rFont val="標楷體"/>
        <family val="4"/>
        <charset val="136"/>
      </rPr>
      <t>康樂國小</t>
    </r>
    <phoneticPr fontId="9" type="noConversion"/>
  </si>
  <si>
    <r>
      <t>616</t>
    </r>
    <r>
      <rPr>
        <sz val="12"/>
        <color indexed="8"/>
        <rFont val="標楷體"/>
        <family val="4"/>
        <charset val="136"/>
      </rPr>
      <t>嘉里國小</t>
    </r>
    <phoneticPr fontId="9" type="noConversion"/>
  </si>
  <si>
    <t>617吉安國小</t>
    <phoneticPr fontId="9" type="noConversion"/>
  </si>
  <si>
    <r>
      <t>618</t>
    </r>
    <r>
      <rPr>
        <sz val="12"/>
        <color indexed="8"/>
        <rFont val="標楷體"/>
        <family val="4"/>
        <charset val="136"/>
      </rPr>
      <t>宜昌國小</t>
    </r>
    <phoneticPr fontId="9" type="noConversion"/>
  </si>
  <si>
    <t>619北昌國小</t>
    <phoneticPr fontId="9" type="noConversion"/>
  </si>
  <si>
    <t>620光華國小</t>
    <phoneticPr fontId="9" type="noConversion"/>
  </si>
  <si>
    <t>621稻香國小</t>
    <phoneticPr fontId="9" type="noConversion"/>
  </si>
  <si>
    <t>622南華國小</t>
    <phoneticPr fontId="9" type="noConversion"/>
  </si>
  <si>
    <r>
      <t>623</t>
    </r>
    <r>
      <rPr>
        <b/>
        <sz val="12"/>
        <color indexed="8"/>
        <rFont val="標楷體"/>
        <family val="4"/>
        <charset val="136"/>
      </rPr>
      <t>化仁國小</t>
    </r>
    <phoneticPr fontId="9" type="noConversion"/>
  </si>
  <si>
    <t>624太昌國小</t>
    <phoneticPr fontId="9" type="noConversion"/>
  </si>
  <si>
    <t>625平和國小</t>
    <phoneticPr fontId="9" type="noConversion"/>
  </si>
  <si>
    <t>626壽豐國小</t>
    <phoneticPr fontId="9" type="noConversion"/>
  </si>
  <si>
    <t>627豐裡國小</t>
    <phoneticPr fontId="9" type="noConversion"/>
  </si>
  <si>
    <r>
      <t>628</t>
    </r>
    <r>
      <rPr>
        <sz val="12"/>
        <color indexed="8"/>
        <rFont val="標楷體"/>
        <family val="4"/>
        <charset val="136"/>
      </rPr>
      <t>豐山國小</t>
    </r>
    <phoneticPr fontId="9" type="noConversion"/>
  </si>
  <si>
    <t>629志學國小</t>
    <phoneticPr fontId="9" type="noConversion"/>
  </si>
  <si>
    <t>630月眉國小</t>
    <phoneticPr fontId="9" type="noConversion"/>
  </si>
  <si>
    <t>631水璉國小</t>
    <phoneticPr fontId="9" type="noConversion"/>
  </si>
  <si>
    <t>632溪口國小</t>
    <phoneticPr fontId="9" type="noConversion"/>
  </si>
  <si>
    <t>633鳳林國小</t>
    <phoneticPr fontId="9" type="noConversion"/>
  </si>
  <si>
    <r>
      <t>635</t>
    </r>
    <r>
      <rPr>
        <b/>
        <sz val="12"/>
        <color indexed="8"/>
        <rFont val="標楷體"/>
        <family val="4"/>
        <charset val="136"/>
      </rPr>
      <t>林榮國小</t>
    </r>
    <phoneticPr fontId="9" type="noConversion"/>
  </si>
  <si>
    <r>
      <t>639</t>
    </r>
    <r>
      <rPr>
        <sz val="12"/>
        <color indexed="8"/>
        <rFont val="標楷體"/>
        <family val="4"/>
        <charset val="136"/>
      </rPr>
      <t>鳳仁國小</t>
    </r>
    <phoneticPr fontId="9" type="noConversion"/>
  </si>
  <si>
    <r>
      <t>641</t>
    </r>
    <r>
      <rPr>
        <sz val="12"/>
        <color indexed="8"/>
        <rFont val="標楷體"/>
        <family val="4"/>
        <charset val="136"/>
      </rPr>
      <t>光復國小</t>
    </r>
    <phoneticPr fontId="9" type="noConversion"/>
  </si>
  <si>
    <r>
      <t>644</t>
    </r>
    <r>
      <rPr>
        <sz val="12"/>
        <color indexed="8"/>
        <rFont val="標楷體"/>
        <family val="4"/>
        <charset val="136"/>
      </rPr>
      <t>大富國小</t>
    </r>
    <phoneticPr fontId="9" type="noConversion"/>
  </si>
  <si>
    <r>
      <t>645</t>
    </r>
    <r>
      <rPr>
        <sz val="12"/>
        <color indexed="8"/>
        <rFont val="標楷體"/>
        <family val="4"/>
        <charset val="136"/>
      </rPr>
      <t>大進國小</t>
    </r>
    <phoneticPr fontId="9" type="noConversion"/>
  </si>
  <si>
    <t>647瑞穗國小</t>
    <phoneticPr fontId="9" type="noConversion"/>
  </si>
  <si>
    <r>
      <t>654</t>
    </r>
    <r>
      <rPr>
        <b/>
        <sz val="12"/>
        <color indexed="8"/>
        <rFont val="標楷體"/>
        <family val="4"/>
        <charset val="136"/>
      </rPr>
      <t>豐濱國小</t>
    </r>
    <phoneticPr fontId="9" type="noConversion"/>
  </si>
  <si>
    <r>
      <t>655</t>
    </r>
    <r>
      <rPr>
        <b/>
        <sz val="12"/>
        <color indexed="8"/>
        <rFont val="標楷體"/>
        <family val="4"/>
        <charset val="136"/>
      </rPr>
      <t>港口國小</t>
    </r>
    <phoneticPr fontId="9" type="noConversion"/>
  </si>
  <si>
    <t>656靜浦國小</t>
    <phoneticPr fontId="9" type="noConversion"/>
  </si>
  <si>
    <r>
      <t>657</t>
    </r>
    <r>
      <rPr>
        <sz val="12"/>
        <color indexed="8"/>
        <rFont val="標楷體"/>
        <family val="4"/>
        <charset val="136"/>
      </rPr>
      <t>新社國小</t>
    </r>
    <phoneticPr fontId="9" type="noConversion"/>
  </si>
  <si>
    <t>658玉里國小</t>
    <phoneticPr fontId="9" type="noConversion"/>
  </si>
  <si>
    <t>659源城國小</t>
    <phoneticPr fontId="9" type="noConversion"/>
  </si>
  <si>
    <r>
      <t>660</t>
    </r>
    <r>
      <rPr>
        <b/>
        <sz val="12"/>
        <color indexed="8"/>
        <rFont val="標楷體"/>
        <family val="4"/>
        <charset val="136"/>
      </rPr>
      <t>樂合國小</t>
    </r>
    <phoneticPr fontId="9" type="noConversion"/>
  </si>
  <si>
    <r>
      <t>661</t>
    </r>
    <r>
      <rPr>
        <sz val="12"/>
        <color indexed="8"/>
        <rFont val="標楷體"/>
        <family val="4"/>
        <charset val="136"/>
      </rPr>
      <t>觀音國小</t>
    </r>
    <phoneticPr fontId="9" type="noConversion"/>
  </si>
  <si>
    <r>
      <t>662</t>
    </r>
    <r>
      <rPr>
        <sz val="12"/>
        <color indexed="8"/>
        <rFont val="標楷體"/>
        <family val="4"/>
        <charset val="136"/>
      </rPr>
      <t>三民國小</t>
    </r>
    <phoneticPr fontId="9" type="noConversion"/>
  </si>
  <si>
    <r>
      <t>663</t>
    </r>
    <r>
      <rPr>
        <sz val="12"/>
        <color indexed="8"/>
        <rFont val="標楷體"/>
        <family val="4"/>
        <charset val="136"/>
      </rPr>
      <t>春日國小</t>
    </r>
    <phoneticPr fontId="9" type="noConversion"/>
  </si>
  <si>
    <r>
      <t>664</t>
    </r>
    <r>
      <rPr>
        <sz val="12"/>
        <color indexed="8"/>
        <rFont val="標楷體"/>
        <family val="4"/>
        <charset val="136"/>
      </rPr>
      <t>德武國小</t>
    </r>
    <phoneticPr fontId="9" type="noConversion"/>
  </si>
  <si>
    <r>
      <t>665</t>
    </r>
    <r>
      <rPr>
        <b/>
        <sz val="12"/>
        <color indexed="8"/>
        <rFont val="標楷體"/>
        <family val="4"/>
        <charset val="136"/>
      </rPr>
      <t>中城國小</t>
    </r>
    <phoneticPr fontId="9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</si>
  <si>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9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</si>
  <si>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9" type="noConversion"/>
  </si>
  <si>
    <t>668松浦國小</t>
    <phoneticPr fontId="9" type="noConversion"/>
  </si>
  <si>
    <r>
      <t>670</t>
    </r>
    <r>
      <rPr>
        <b/>
        <sz val="12"/>
        <color indexed="8"/>
        <rFont val="標楷體"/>
        <family val="4"/>
        <charset val="136"/>
      </rPr>
      <t>富里國小</t>
    </r>
    <r>
      <rPr>
        <b/>
        <sz val="12"/>
        <rFont val="Times New Roman"/>
        <family val="1"/>
      </rPr>
      <t/>
    </r>
    <phoneticPr fontId="9" type="noConversion"/>
  </si>
  <si>
    <r>
      <t>671</t>
    </r>
    <r>
      <rPr>
        <b/>
        <sz val="12"/>
        <color indexed="8"/>
        <rFont val="標楷體"/>
        <family val="4"/>
        <charset val="136"/>
      </rPr>
      <t>萬寧國小</t>
    </r>
    <phoneticPr fontId="9" type="noConversion"/>
  </si>
  <si>
    <r>
      <t>672永豐國小</t>
    </r>
    <r>
      <rPr>
        <b/>
        <sz val="12"/>
        <rFont val="標楷體"/>
        <family val="4"/>
        <charset val="136"/>
      </rPr>
      <t/>
    </r>
    <phoneticPr fontId="9" type="noConversion"/>
  </si>
  <si>
    <t>673學田國小</t>
    <phoneticPr fontId="9" type="noConversion"/>
  </si>
  <si>
    <t>674東竹國小</t>
    <phoneticPr fontId="9" type="noConversion"/>
  </si>
  <si>
    <t>675東里國小</t>
    <phoneticPr fontId="9" type="noConversion"/>
  </si>
  <si>
    <r>
      <t>676</t>
    </r>
    <r>
      <rPr>
        <sz val="12"/>
        <color indexed="8"/>
        <rFont val="標楷體"/>
        <family val="4"/>
        <charset val="136"/>
      </rPr>
      <t>明里國小</t>
    </r>
    <phoneticPr fontId="9" type="noConversion"/>
  </si>
  <si>
    <t>679秀林國小</t>
    <phoneticPr fontId="9" type="noConversion"/>
  </si>
  <si>
    <t>680富世國小</t>
    <phoneticPr fontId="9" type="noConversion"/>
  </si>
  <si>
    <t>681和平國小</t>
    <phoneticPr fontId="9" type="noConversion"/>
  </si>
  <si>
    <t>682佳民國小</t>
    <phoneticPr fontId="9" type="noConversion"/>
  </si>
  <si>
    <t>683銅門國小</t>
    <phoneticPr fontId="9" type="noConversion"/>
  </si>
  <si>
    <t>684水源國小</t>
    <phoneticPr fontId="9" type="noConversion"/>
  </si>
  <si>
    <t>685崇德國小</t>
    <phoneticPr fontId="9" type="noConversion"/>
  </si>
  <si>
    <t>686文蘭國小</t>
    <phoneticPr fontId="9" type="noConversion"/>
  </si>
  <si>
    <t>687景美國小</t>
    <phoneticPr fontId="9" type="noConversion"/>
  </si>
  <si>
    <t>688三棧國小</t>
    <phoneticPr fontId="9" type="noConversion"/>
  </si>
  <si>
    <t>689銅蘭國小</t>
    <phoneticPr fontId="9" type="noConversion"/>
  </si>
  <si>
    <t>690萬榮國小</t>
    <phoneticPr fontId="9" type="noConversion"/>
  </si>
  <si>
    <r>
      <t>691</t>
    </r>
    <r>
      <rPr>
        <sz val="12"/>
        <color indexed="8"/>
        <rFont val="標楷體"/>
        <family val="4"/>
        <charset val="136"/>
      </rPr>
      <t>西林國小</t>
    </r>
    <phoneticPr fontId="9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</si>
  <si>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9" type="noConversion"/>
  </si>
  <si>
    <r>
      <t>693</t>
    </r>
    <r>
      <rPr>
        <sz val="12"/>
        <color indexed="8"/>
        <rFont val="標楷體"/>
        <family val="4"/>
        <charset val="136"/>
      </rPr>
      <t>馬遠國小</t>
    </r>
    <phoneticPr fontId="9" type="noConversion"/>
  </si>
  <si>
    <r>
      <t>694</t>
    </r>
    <r>
      <rPr>
        <b/>
        <sz val="12"/>
        <color indexed="8"/>
        <rFont val="標楷體"/>
        <family val="4"/>
        <charset val="136"/>
      </rPr>
      <t>紅葉國小</t>
    </r>
    <phoneticPr fontId="9" type="noConversion"/>
  </si>
  <si>
    <t>695明利國小</t>
    <phoneticPr fontId="9" type="noConversion"/>
  </si>
  <si>
    <r>
      <t>696</t>
    </r>
    <r>
      <rPr>
        <sz val="12"/>
        <color indexed="8"/>
        <rFont val="標楷體"/>
        <family val="4"/>
        <charset val="136"/>
      </rPr>
      <t>卓溪國小</t>
    </r>
    <phoneticPr fontId="9" type="noConversion"/>
  </si>
  <si>
    <r>
      <t>700</t>
    </r>
    <r>
      <rPr>
        <sz val="12"/>
        <color indexed="8"/>
        <rFont val="標楷體"/>
        <family val="4"/>
        <charset val="136"/>
      </rPr>
      <t>古風國小</t>
    </r>
    <phoneticPr fontId="9" type="noConversion"/>
  </si>
  <si>
    <r>
      <t>701立山國小</t>
    </r>
    <r>
      <rPr>
        <sz val="12"/>
        <rFont val="標楷體"/>
        <family val="4"/>
        <charset val="136"/>
      </rPr>
      <t/>
    </r>
    <phoneticPr fontId="9" type="noConversion"/>
  </si>
  <si>
    <r>
      <t>703</t>
    </r>
    <r>
      <rPr>
        <sz val="12"/>
        <color indexed="8"/>
        <rFont val="標楷體"/>
        <family val="4"/>
        <charset val="136"/>
      </rPr>
      <t>卓楓國小</t>
    </r>
    <phoneticPr fontId="9" type="noConversion"/>
  </si>
  <si>
    <r>
      <t>705</t>
    </r>
    <r>
      <rPr>
        <sz val="12"/>
        <color indexed="8"/>
        <rFont val="標楷體"/>
        <family val="4"/>
        <charset val="136"/>
      </rPr>
      <t>西富國小</t>
    </r>
    <phoneticPr fontId="9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</si>
  <si>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9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</si>
  <si>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9" type="noConversion"/>
  </si>
  <si>
    <r>
      <t>709西寶國小</t>
    </r>
    <r>
      <rPr>
        <sz val="12"/>
        <color indexed="10"/>
        <rFont val="標楷體"/>
        <family val="4"/>
        <charset val="136"/>
      </rPr>
      <t/>
    </r>
  </si>
  <si>
    <t>693馬遠國小</t>
    <phoneticPr fontId="9" type="noConversion"/>
  </si>
  <si>
    <r>
      <t>694</t>
    </r>
    <r>
      <rPr>
        <b/>
        <sz val="14"/>
        <color indexed="8"/>
        <rFont val="新細明體"/>
        <family val="1"/>
        <charset val="136"/>
      </rPr>
      <t>紅葉國小</t>
    </r>
    <phoneticPr fontId="9" type="noConversion"/>
  </si>
  <si>
    <t>696卓溪國小</t>
    <phoneticPr fontId="9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</si>
  <si>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19" type="noConversion"/>
  </si>
  <si>
    <t>校車、特教車養護費</t>
    <phoneticPr fontId="2" type="noConversion"/>
  </si>
  <si>
    <t>預算內容</t>
    <phoneticPr fontId="9" type="noConversion"/>
  </si>
  <si>
    <t>分配原則</t>
    <phoneticPr fontId="9" type="noConversion"/>
  </si>
  <si>
    <t>注意事項</t>
    <phoneticPr fontId="9" type="noConversion"/>
  </si>
  <si>
    <t>一般行政</t>
    <phoneticPr fontId="9" type="noConversion"/>
  </si>
  <si>
    <t>一般行政-人事費</t>
    <phoneticPr fontId="9" type="noConversion"/>
  </si>
  <si>
    <t>薪資</t>
    <phoneticPr fontId="9" type="noConversion"/>
  </si>
  <si>
    <t>1月放1.2月分配數,其餘按月(預算數/12)</t>
    <phoneticPr fontId="9" type="noConversion"/>
  </si>
  <si>
    <t>按實際需求開立付款憑單向支付課請款</t>
    <phoneticPr fontId="9" type="noConversion"/>
  </si>
  <si>
    <t>代課費</t>
    <phoneticPr fontId="9" type="noConversion"/>
  </si>
  <si>
    <t>按學期2.9月各半(預算數/2)</t>
    <phoneticPr fontId="9" type="noConversion"/>
  </si>
  <si>
    <t>獎金</t>
    <phoneticPr fontId="9" type="noConversion"/>
  </si>
  <si>
    <r>
      <t>1</t>
    </r>
    <r>
      <rPr>
        <sz val="12"/>
        <rFont val="標楷體"/>
        <family val="4"/>
        <charset val="136"/>
      </rPr>
      <t>月放年終1.5個月薪+行政職考績0.3月薪，9月教師考績</t>
    </r>
    <phoneticPr fontId="9" type="noConversion"/>
  </si>
  <si>
    <t>休假補助</t>
    <phoneticPr fontId="9" type="noConversion"/>
  </si>
  <si>
    <t>值日夜</t>
    <phoneticPr fontId="9" type="noConversion"/>
  </si>
  <si>
    <t>自2月起逐月發放(按每月天數*450)</t>
    <phoneticPr fontId="9" type="noConversion"/>
  </si>
  <si>
    <t>退撫與保險</t>
    <phoneticPr fontId="9" type="noConversion"/>
  </si>
  <si>
    <t>按月分配(預算數/12)</t>
    <phoneticPr fontId="9" type="noConversion"/>
  </si>
  <si>
    <t>一般行政-業務費</t>
    <phoneticPr fontId="9" type="noConversion"/>
  </si>
  <si>
    <t>校務用水電費(專款專用)</t>
    <phoneticPr fontId="9" type="noConversion"/>
  </si>
  <si>
    <t>自1月起隔月分配(預算數/6)</t>
    <phoneticPr fontId="9" type="noConversion"/>
  </si>
  <si>
    <t>得按分配數先開付款憑單向支付課請款入學校經臨費帳戶使用</t>
    <phoneticPr fontId="9" type="noConversion"/>
  </si>
  <si>
    <t>活動中心用水電費(專款專用)</t>
    <phoneticPr fontId="9" type="noConversion"/>
  </si>
  <si>
    <t>空調設備電費</t>
    <phoneticPr fontId="9" type="noConversion"/>
  </si>
  <si>
    <t>特教車牌照稅</t>
    <phoneticPr fontId="9" type="noConversion"/>
  </si>
  <si>
    <t>支付月份4月</t>
    <phoneticPr fontId="9" type="noConversion"/>
  </si>
  <si>
    <t>特教車燃料費</t>
    <phoneticPr fontId="9" type="noConversion"/>
  </si>
  <si>
    <t>支付月份7月</t>
    <phoneticPr fontId="9" type="noConversion"/>
  </si>
  <si>
    <t>車輛駕駛薪資</t>
    <phoneticPr fontId="9" type="noConversion"/>
  </si>
  <si>
    <t>基本辦公費</t>
    <phoneticPr fontId="9" type="noConversion"/>
  </si>
  <si>
    <t>員工聯誼活動</t>
    <phoneticPr fontId="9" type="noConversion"/>
  </si>
  <si>
    <t>預放1月</t>
    <phoneticPr fontId="9" type="noConversion"/>
  </si>
  <si>
    <t>基本修繕費</t>
    <phoneticPr fontId="9" type="noConversion"/>
  </si>
  <si>
    <t>自1月起按季分配(預算數/4)</t>
    <phoneticPr fontId="9" type="noConversion"/>
  </si>
  <si>
    <t>電梯維護費</t>
    <phoneticPr fontId="9" type="noConversion"/>
  </si>
  <si>
    <t>電梯檢驗費</t>
    <phoneticPr fontId="9" type="noConversion"/>
  </si>
  <si>
    <t>空調設備維護費</t>
    <phoneticPr fontId="9" type="noConversion"/>
  </si>
  <si>
    <t>收支對列</t>
    <phoneticPr fontId="9" type="noConversion"/>
  </si>
  <si>
    <t>預放1.7月(預算數/2)</t>
    <phoneticPr fontId="9" type="noConversion"/>
  </si>
  <si>
    <t>按實際收入開立付款憑單向支付課請款支用,超收不得超支(歲出預算額度內)</t>
    <phoneticPr fontId="9" type="noConversion"/>
  </si>
  <si>
    <t>校長特別費</t>
    <phoneticPr fontId="9" type="noConversion"/>
  </si>
  <si>
    <t>不得超支,得按分配數先開付款憑單向支付課請款入學校經臨費帳戶使用</t>
    <phoneticPr fontId="9" type="noConversion"/>
  </si>
  <si>
    <t>一般行政-獎補助費</t>
    <phoneticPr fontId="9" type="noConversion"/>
  </si>
  <si>
    <t>退休撫卹人員三節慰問金</t>
    <phoneticPr fontId="9" type="noConversion"/>
  </si>
  <si>
    <t>各科教學業務-人事費</t>
    <phoneticPr fontId="9" type="noConversion"/>
  </si>
  <si>
    <t>補校班級導師費</t>
    <phoneticPr fontId="9" type="noConversion"/>
  </si>
  <si>
    <t>各科教學業務-業務費</t>
    <phoneticPr fontId="9" type="noConversion"/>
  </si>
  <si>
    <t>特教班教師津貼</t>
    <phoneticPr fontId="9" type="noConversion"/>
  </si>
  <si>
    <t>預放2.9月(預算數/2)</t>
    <phoneticPr fontId="9" type="noConversion"/>
  </si>
  <si>
    <t>藝能教科書款</t>
    <phoneticPr fontId="9" type="noConversion"/>
  </si>
  <si>
    <t>加強辦理社會教育經費</t>
    <phoneticPr fontId="9" type="noConversion"/>
  </si>
  <si>
    <t>各科教學業務-獎補助費</t>
    <phoneticPr fontId="9" type="noConversion"/>
  </si>
  <si>
    <t>補助低收入戶、原住民、殘障學童及殘障人士子女教科書款</t>
    <phoneticPr fontId="9" type="noConversion"/>
  </si>
  <si>
    <t>部分工時人員值勤費+保全費</t>
    <phoneticPr fontId="9" type="noConversion"/>
  </si>
  <si>
    <t>按月分配(預算數/12)，不超過當月值日夜費額度</t>
    <phoneticPr fontId="9" type="noConversion"/>
  </si>
  <si>
    <t>補校教師鐘點費、兼職費</t>
    <phoneticPr fontId="9" type="noConversion"/>
  </si>
  <si>
    <t xml:space="preserve">  補校行政人員兼職費</t>
    <phoneticPr fontId="9" type="noConversion"/>
  </si>
  <si>
    <t>補校辦公費</t>
    <phoneticPr fontId="9" type="noConversion"/>
  </si>
  <si>
    <t>分校</t>
    <phoneticPr fontId="22" type="noConversion"/>
  </si>
  <si>
    <t>班級數</t>
    <phoneticPr fontId="22" type="noConversion"/>
  </si>
  <si>
    <t>教職員人數</t>
    <phoneticPr fontId="22" type="noConversion"/>
  </si>
  <si>
    <t>技工、工友人數</t>
    <phoneticPr fontId="22" type="noConversion"/>
  </si>
  <si>
    <t>總員額</t>
    <phoneticPr fontId="22" type="noConversion"/>
  </si>
  <si>
    <t>學校名稱</t>
    <phoneticPr fontId="22" type="noConversion"/>
  </si>
  <si>
    <t>合計</t>
    <phoneticPr fontId="22" type="noConversion"/>
  </si>
  <si>
    <t>調整數</t>
    <phoneticPr fontId="19" type="noConversion"/>
  </si>
  <si>
    <t>人事費</t>
    <phoneticPr fontId="22" type="noConversion"/>
  </si>
  <si>
    <t>文康活動費</t>
    <phoneticPr fontId="19" type="noConversion"/>
  </si>
  <si>
    <t>基本修繕費</t>
    <phoneticPr fontId="19" type="noConversion"/>
  </si>
  <si>
    <t>補助電梯維護費</t>
    <phoneticPr fontId="19" type="noConversion"/>
  </si>
  <si>
    <t>兼職工作費</t>
    <phoneticPr fontId="22" type="noConversion"/>
  </si>
  <si>
    <t>補校辦公費</t>
    <phoneticPr fontId="19" type="noConversion"/>
  </si>
  <si>
    <t>合計</t>
    <phoneticPr fontId="9" type="noConversion"/>
  </si>
  <si>
    <t>預放4.10月(依據教育處提供資料分配)</t>
    <phoneticPr fontId="9" type="noConversion"/>
  </si>
  <si>
    <t>支付月份1.5.8月(預算數/3)</t>
    <phoneticPr fontId="9" type="noConversion"/>
  </si>
  <si>
    <t>預放1月或預放1、7月</t>
    <phoneticPr fontId="9" type="noConversion"/>
  </si>
  <si>
    <t>值日夜費</t>
    <phoneticPr fontId="19" type="noConversion"/>
  </si>
  <si>
    <t>基本水電費</t>
    <phoneticPr fontId="19" type="noConversion"/>
  </si>
  <si>
    <t>兼職費</t>
    <phoneticPr fontId="22" type="noConversion"/>
  </si>
  <si>
    <t>技工1人</t>
    <phoneticPr fontId="22" type="noConversion"/>
  </si>
  <si>
    <t>工友118人</t>
    <phoneticPr fontId="22" type="noConversion"/>
  </si>
  <si>
    <t>職員(253)人</t>
    <phoneticPr fontId="22" type="noConversion"/>
  </si>
  <si>
    <t>教員(1859+50)人</t>
    <phoneticPr fontId="22" type="noConversion"/>
  </si>
  <si>
    <r>
      <t>花蓮縣地方教育發展基金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各國民小學</t>
    </r>
    <r>
      <rPr>
        <b/>
        <sz val="16"/>
        <rFont val="Times New Roman"/>
        <family val="1"/>
      </rPr>
      <t xml:space="preserve">  102</t>
    </r>
    <r>
      <rPr>
        <b/>
        <sz val="16"/>
        <rFont val="標楷體"/>
        <family val="4"/>
        <charset val="136"/>
      </rPr>
      <t>年度預算分配原則</t>
    </r>
    <phoneticPr fontId="9" type="noConversion"/>
  </si>
  <si>
    <t>收支對列</t>
    <phoneticPr fontId="19" type="noConversion"/>
  </si>
  <si>
    <t>幼兒園班級</t>
    <phoneticPr fontId="22" type="noConversion"/>
  </si>
  <si>
    <t>月撫慰金（164）</t>
    <phoneticPr fontId="19" type="noConversion"/>
  </si>
  <si>
    <t>基本辦公費</t>
    <phoneticPr fontId="19" type="noConversion"/>
  </si>
  <si>
    <t>班級數</t>
    <phoneticPr fontId="22" type="noConversion"/>
  </si>
  <si>
    <t>學生人數(不含幼兒)</t>
    <phoneticPr fontId="22" type="noConversion"/>
  </si>
  <si>
    <t>102學年度幼兒園增置教保員</t>
    <phoneticPr fontId="22" type="noConversion"/>
  </si>
  <si>
    <t>102學年度幼兒園增置廚工(專任)</t>
    <phoneticPr fontId="22" type="noConversion"/>
  </si>
  <si>
    <t>102學年度幼兒園增置廚工（部份工時）</t>
    <phoneticPr fontId="22" type="noConversion"/>
  </si>
  <si>
    <t>102學年度幼兒園增置廚工</t>
    <phoneticPr fontId="22" type="noConversion"/>
  </si>
  <si>
    <t>慰問金人數</t>
    <phoneticPr fontId="22" type="noConversion"/>
  </si>
  <si>
    <t>三節慰問金</t>
    <phoneticPr fontId="19" type="noConversion"/>
  </si>
  <si>
    <t>年撫卹金（164）</t>
    <phoneticPr fontId="19" type="noConversion"/>
  </si>
  <si>
    <t>明義國小約聘僱營養師專業輔導人員</t>
    <phoneticPr fontId="22" type="noConversion"/>
  </si>
  <si>
    <t>明義國小約聘僱營養師.輔導人員、中正國小約聘輔導師</t>
    <phoneticPr fontId="22" type="noConversion"/>
  </si>
  <si>
    <t>學生活動費(審議小組討論)</t>
    <phoneticPr fontId="22" type="noConversion"/>
  </si>
  <si>
    <t>班級費(審議小組討論)</t>
    <phoneticPr fontId="22" type="noConversion"/>
  </si>
  <si>
    <t>圖書設備(審議小組討論)</t>
    <phoneticPr fontId="22" type="noConversion"/>
  </si>
  <si>
    <t>健康檢查補助經費</t>
    <phoneticPr fontId="22" type="noConversion"/>
  </si>
  <si>
    <t>計畫補助教保員(114工員工資、人員類別-教保員)</t>
    <phoneticPr fontId="22" type="noConversion"/>
  </si>
  <si>
    <t>102學年度幼兒園縣負擔教保員(114工員工資、人員類別-教保員)</t>
    <phoneticPr fontId="22" type="noConversion"/>
  </si>
  <si>
    <t>代課鐘點費(14節/班/年-含幼兒園)-26班以上20節</t>
    <phoneticPr fontId="22" type="noConversion"/>
  </si>
  <si>
    <t>幹事兼人人事會計專案加班費</t>
    <phoneticPr fontId="19" type="noConversion"/>
  </si>
  <si>
    <t>補助補校水電費</t>
    <phoneticPr fontId="19" type="noConversion"/>
  </si>
  <si>
    <t>活動中心水電費</t>
    <phoneticPr fontId="9" type="noConversion"/>
  </si>
  <si>
    <t>專人值勤</t>
    <phoneticPr fontId="19" type="noConversion"/>
  </si>
  <si>
    <t>保全</t>
    <phoneticPr fontId="19" type="noConversion"/>
  </si>
  <si>
    <t>補助游泳池水電及維護費</t>
    <phoneticPr fontId="19" type="noConversion"/>
  </si>
  <si>
    <t>補助國小裁併保全</t>
    <phoneticPr fontId="19" type="noConversion"/>
  </si>
  <si>
    <t>國小裁併保全</t>
    <phoneticPr fontId="9" type="noConversion"/>
  </si>
  <si>
    <t>補助電梯檢驗費</t>
    <phoneticPr fontId="19" type="noConversion"/>
  </si>
  <si>
    <t>國幼教師.明義國小約聘僱營養師.專業輔導人員.專輔師</t>
    <phoneticPr fontId="22" type="noConversion"/>
  </si>
  <si>
    <t>4G64C01368A</t>
  </si>
  <si>
    <t>BB58-5001361</t>
  </si>
  <si>
    <t>82500585B</t>
  </si>
  <si>
    <t>604明恥國小</t>
  </si>
  <si>
    <t>大客車</t>
  </si>
  <si>
    <t>國瑞</t>
  </si>
  <si>
    <t>N04C-UH11431</t>
  </si>
  <si>
    <t>460WB</t>
  </si>
  <si>
    <t>花蓮縣政府教育處暨所屬學校103年度車輛費用分析</t>
    <phoneticPr fontId="9" type="noConversion"/>
  </si>
  <si>
    <t>613新城國小</t>
  </si>
  <si>
    <t>N04C-UH11426</t>
  </si>
  <si>
    <t>459WB</t>
  </si>
  <si>
    <t>620光華國小</t>
  </si>
  <si>
    <t>NO4CUH12630</t>
  </si>
  <si>
    <t>471WB</t>
  </si>
  <si>
    <t>621稻香國小</t>
  </si>
  <si>
    <t>小客車</t>
  </si>
  <si>
    <t>福斯</t>
  </si>
  <si>
    <t>AAC097835</t>
  </si>
  <si>
    <t>Q44178</t>
  </si>
  <si>
    <t>625平和國小</t>
  </si>
  <si>
    <t>NO4CTQ12778</t>
  </si>
  <si>
    <t>986WB</t>
  </si>
  <si>
    <t>97. 10</t>
  </si>
  <si>
    <t>630月眉國小</t>
  </si>
  <si>
    <t>NO4CUH12627</t>
  </si>
  <si>
    <t>472WB</t>
  </si>
  <si>
    <t>633鳳林國小</t>
  </si>
  <si>
    <t>馬自達</t>
  </si>
  <si>
    <t>52303461BC</t>
  </si>
  <si>
    <t>4507KJ</t>
  </si>
  <si>
    <t>汰換</t>
  </si>
  <si>
    <t>N04C-UH11427</t>
  </si>
  <si>
    <t>457WB</t>
  </si>
  <si>
    <t>634大榮國小</t>
  </si>
  <si>
    <t>NO4CTQ12798</t>
  </si>
  <si>
    <t>987WB</t>
  </si>
  <si>
    <t>635大榮國小</t>
  </si>
  <si>
    <t>4D34H42910</t>
  </si>
  <si>
    <t>WF352</t>
  </si>
  <si>
    <t>638北林國小</t>
  </si>
  <si>
    <t>NO4CUH10101</t>
  </si>
  <si>
    <t>995WB</t>
  </si>
  <si>
    <t>98. 10</t>
  </si>
  <si>
    <t>641光復國小</t>
  </si>
  <si>
    <t>N04C-UH11428</t>
  </si>
  <si>
    <t>456WB</t>
  </si>
  <si>
    <t>642太巴塱國小</t>
  </si>
  <si>
    <t>4D34J10135</t>
  </si>
  <si>
    <t>WF337</t>
  </si>
  <si>
    <t>647瑞穗國小</t>
  </si>
  <si>
    <t>NO4CUH15972</t>
  </si>
  <si>
    <t>996WB</t>
  </si>
  <si>
    <t>4G64A043865</t>
  </si>
  <si>
    <t>4558SN</t>
  </si>
  <si>
    <t>96. 10</t>
  </si>
  <si>
    <t>654豐濱國小</t>
  </si>
  <si>
    <t>NO4CUH11149</t>
  </si>
  <si>
    <t>657新社國小</t>
  </si>
  <si>
    <t>4D34H42970</t>
  </si>
  <si>
    <t>WF353</t>
  </si>
  <si>
    <t>658玉里國小</t>
  </si>
  <si>
    <t>4839KJ</t>
  </si>
  <si>
    <t>BD198</t>
  </si>
  <si>
    <t>660樂合國小</t>
  </si>
  <si>
    <t>NO4CTQ11559</t>
  </si>
  <si>
    <t>962WB</t>
  </si>
  <si>
    <t>663春日國小</t>
  </si>
  <si>
    <t>NO4CTQ12811</t>
  </si>
  <si>
    <t>983WB</t>
  </si>
  <si>
    <t>670富里國小</t>
  </si>
  <si>
    <t>福特六和 </t>
  </si>
  <si>
    <t>3278-TP</t>
  </si>
  <si>
    <t>674東竹國小</t>
  </si>
  <si>
    <t>NO4CTQ12808</t>
  </si>
  <si>
    <t>985WB</t>
  </si>
  <si>
    <t>678吳江國小</t>
  </si>
  <si>
    <t>NO4CTQ11563</t>
  </si>
  <si>
    <t>961WB</t>
  </si>
  <si>
    <t>681和平國小</t>
  </si>
  <si>
    <t>J08ETB15766</t>
  </si>
  <si>
    <t>988WB</t>
  </si>
  <si>
    <t>686文蘭國小</t>
  </si>
  <si>
    <t>NO4CUH11150</t>
  </si>
  <si>
    <t>993WB</t>
  </si>
  <si>
    <t>698太平國小</t>
  </si>
  <si>
    <t>NO4CTQ12803</t>
  </si>
  <si>
    <t>982WB</t>
  </si>
  <si>
    <t>700古風國小</t>
  </si>
  <si>
    <t>NO4CUH11147</t>
  </si>
  <si>
    <t>992WB</t>
  </si>
  <si>
    <t>701立山國小</t>
  </si>
  <si>
    <t>4D34G94142</t>
  </si>
  <si>
    <t>WA158</t>
  </si>
  <si>
    <t>707中原國小</t>
  </si>
  <si>
    <t>N04C-UH11430</t>
  </si>
  <si>
    <t>458WB</t>
  </si>
  <si>
    <t>708西寶國小</t>
  </si>
  <si>
    <t>J08ETE19971</t>
  </si>
  <si>
    <t>999WB</t>
  </si>
  <si>
    <t>合計</t>
  </si>
  <si>
    <t>車輛費用</t>
    <phoneticPr fontId="19" type="noConversion"/>
  </si>
  <si>
    <t>補助空調設備電費</t>
    <phoneticPr fontId="19" type="noConversion"/>
  </si>
  <si>
    <t>補助空調設備維護</t>
    <phoneticPr fontId="19" type="noConversion"/>
  </si>
  <si>
    <t>空調設備電費</t>
    <phoneticPr fontId="9" type="noConversion"/>
  </si>
  <si>
    <t>空調設備維護</t>
    <phoneticPr fontId="9" type="noConversion"/>
  </si>
  <si>
    <t>補校鐘點費</t>
    <phoneticPr fontId="19" type="noConversion"/>
  </si>
  <si>
    <t>補校導師費</t>
    <phoneticPr fontId="19" type="noConversion"/>
  </si>
  <si>
    <t>補校校長及行政人員兼職費</t>
    <phoneticPr fontId="19" type="noConversion"/>
  </si>
  <si>
    <t>102學年度幼兒園增置廚工(114工員工資、人員類別-廚工)</t>
    <phoneticPr fontId="22" type="noConversion"/>
  </si>
  <si>
    <t>教保費</t>
    <phoneticPr fontId="22" type="noConversion"/>
  </si>
  <si>
    <t>102學年度幼兒園增置教保員</t>
    <phoneticPr fontId="22" type="noConversion"/>
  </si>
  <si>
    <t>102學年度幼兒園增置廚工（專）</t>
    <phoneticPr fontId="22" type="noConversion"/>
  </si>
  <si>
    <r>
      <t>國幼師轉教保員</t>
    </r>
    <r>
      <rPr>
        <vertAlign val="superscript"/>
        <sz val="8"/>
        <rFont val="標楷體"/>
        <family val="4"/>
        <charset val="136"/>
      </rPr>
      <t>(114工員工資、人員類別-教保員)</t>
    </r>
    <phoneticPr fontId="22" type="noConversion"/>
  </si>
  <si>
    <t>614北埔國小</t>
    <phoneticPr fontId="9" type="noConversion"/>
  </si>
  <si>
    <t>花蓮縣103年度各國民小學概算額度初核表</t>
    <phoneticPr fontId="19" type="noConversion"/>
  </si>
</sst>
</file>

<file path=xl/styles.xml><?xml version="1.0" encoding="utf-8"?>
<styleSheet xmlns="http://schemas.openxmlformats.org/spreadsheetml/2006/main">
  <numFmts count="11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General_)"/>
    <numFmt numFmtId="178" formatCode="0.00_)"/>
    <numFmt numFmtId="179" formatCode="#,##0_ "/>
    <numFmt numFmtId="180" formatCode="#,##0_ ;[Red]\-#,##0\ "/>
    <numFmt numFmtId="181" formatCode="#,##0_);[Red]\(#,##0\)"/>
    <numFmt numFmtId="182" formatCode="_(* #,##0_);_(* \(#,##0\);_(* &quot;-&quot;??_);_(@_)"/>
    <numFmt numFmtId="183" formatCode="[$-404]e/m/d;@"/>
  </numFmts>
  <fonts count="9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MS Sans Serif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Courier"/>
      <family val="3"/>
    </font>
    <font>
      <b/>
      <i/>
      <sz val="16"/>
      <name val="Helv"/>
      <family val="2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8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10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4"/>
      <name val="新細明體"/>
      <family val="1"/>
      <charset val="136"/>
    </font>
    <font>
      <sz val="8"/>
      <name val="Arial"/>
      <family val="2"/>
    </font>
    <font>
      <sz val="12"/>
      <name val="Arial"/>
      <family val="2"/>
    </font>
    <font>
      <sz val="10"/>
      <color indexed="8"/>
      <name val="標楷體"/>
      <family val="4"/>
      <charset val="136"/>
    </font>
    <font>
      <sz val="14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indexed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20"/>
      <color indexed="9"/>
      <name val="標楷體"/>
      <family val="4"/>
      <charset val="136"/>
    </font>
    <font>
      <b/>
      <sz val="20"/>
      <color indexed="9"/>
      <name val="Times New Roman"/>
      <family val="1"/>
    </font>
    <font>
      <b/>
      <sz val="20"/>
      <name val="Times New Roman"/>
      <family val="1"/>
    </font>
    <font>
      <sz val="10"/>
      <color indexed="18"/>
      <name val="Times New Roman"/>
      <family val="1"/>
    </font>
    <font>
      <sz val="10"/>
      <color indexed="18"/>
      <name val="標楷體"/>
      <family val="4"/>
      <charset val="136"/>
    </font>
    <font>
      <sz val="12"/>
      <color indexed="10"/>
      <name val="Times New Roman"/>
      <family val="1"/>
    </font>
    <font>
      <sz val="13"/>
      <name val="標楷體"/>
      <family val="4"/>
      <charset val="136"/>
    </font>
    <font>
      <sz val="11"/>
      <name val="ARIAL"/>
      <family val="2"/>
    </font>
    <font>
      <sz val="13"/>
      <name val="Arial"/>
      <family val="2"/>
    </font>
    <font>
      <sz val="12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3"/>
      <color indexed="12"/>
      <name val="標楷體"/>
      <family val="4"/>
      <charset val="136"/>
    </font>
    <font>
      <sz val="10"/>
      <name val="Times New Roman"/>
      <family val="1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1"/>
      <name val="新細明體"/>
      <family val="1"/>
      <charset val="136"/>
    </font>
    <font>
      <sz val="7"/>
      <name val="標楷體"/>
      <family val="4"/>
      <charset val="136"/>
    </font>
    <font>
      <sz val="7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4"/>
      <color indexed="81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標楷體"/>
      <family val="4"/>
      <charset val="136"/>
    </font>
    <font>
      <sz val="8"/>
      <color indexed="20"/>
      <name val="標楷體"/>
      <family val="4"/>
      <charset val="136"/>
    </font>
    <font>
      <b/>
      <sz val="20"/>
      <name val="標楷體"/>
      <family val="4"/>
      <charset val="136"/>
    </font>
    <font>
      <sz val="12"/>
      <color indexed="5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8"/>
      <name val="Arial"/>
      <family val="2"/>
    </font>
    <font>
      <b/>
      <sz val="12"/>
      <color indexed="58"/>
      <name val="Arial"/>
      <family val="2"/>
    </font>
    <font>
      <b/>
      <sz val="12"/>
      <color indexed="10"/>
      <name val="Arial"/>
      <family val="2"/>
    </font>
    <font>
      <sz val="12"/>
      <color indexed="12"/>
      <name val="Times New Roman"/>
      <family val="1"/>
    </font>
    <font>
      <sz val="8"/>
      <color indexed="10"/>
      <name val="Times New Roman"/>
      <family val="1"/>
    </font>
    <font>
      <sz val="8"/>
      <color indexed="12"/>
      <name val="新細明體"/>
      <family val="1"/>
      <charset val="136"/>
    </font>
    <font>
      <sz val="13"/>
      <color indexed="10"/>
      <name val="Arial"/>
      <family val="2"/>
    </font>
    <font>
      <sz val="13"/>
      <color indexed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標楷體"/>
      <family val="4"/>
      <charset val="136"/>
    </font>
    <font>
      <sz val="9"/>
      <color indexed="12"/>
      <name val="標楷體"/>
      <family val="4"/>
      <charset val="136"/>
    </font>
    <font>
      <sz val="9"/>
      <color indexed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0"/>
      <color indexed="12"/>
      <name val="新細明體"/>
      <family val="1"/>
      <charset val="136"/>
    </font>
    <font>
      <b/>
      <sz val="11"/>
      <color indexed="81"/>
      <name val="標楷體"/>
      <family val="4"/>
      <charset val="136"/>
    </font>
    <font>
      <sz val="10"/>
      <color indexed="14"/>
      <name val="標楷體"/>
      <family val="4"/>
      <charset val="136"/>
    </font>
    <font>
      <sz val="12"/>
      <color indexed="14"/>
      <name val="新細明體"/>
      <family val="1"/>
      <charset val="136"/>
    </font>
    <font>
      <sz val="8"/>
      <color indexed="12"/>
      <name val="Times New Roman"/>
      <family val="1"/>
    </font>
    <font>
      <sz val="10"/>
      <color indexed="57"/>
      <name val="標楷體"/>
      <family val="4"/>
      <charset val="136"/>
    </font>
    <font>
      <sz val="8"/>
      <color indexed="57"/>
      <name val="標楷體"/>
      <family val="4"/>
      <charset val="136"/>
    </font>
    <font>
      <sz val="8"/>
      <color indexed="12"/>
      <name val="標楷體"/>
      <family val="4"/>
      <charset val="136"/>
    </font>
    <font>
      <vertAlign val="superscript"/>
      <sz val="8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38" fontId="4" fillId="0" borderId="0" applyBorder="0" applyAlignment="0"/>
    <xf numFmtId="177" fontId="5" fillId="2" borderId="1" applyNumberFormat="0" applyFont="0" applyFill="0" applyBorder="0">
      <alignment horizontal="center" vertical="center"/>
    </xf>
    <xf numFmtId="178" fontId="6" fillId="0" borderId="0"/>
    <xf numFmtId="0" fontId="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310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76" fontId="21" fillId="2" borderId="1" xfId="8" applyNumberFormat="1" applyFont="1" applyFill="1" applyBorder="1" applyAlignment="1">
      <alignment vertical="center"/>
    </xf>
    <xf numFmtId="176" fontId="18" fillId="2" borderId="0" xfId="8" applyNumberFormat="1" applyFont="1" applyFill="1" applyAlignment="1">
      <alignment vertic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indent="1"/>
    </xf>
    <xf numFmtId="0" fontId="8" fillId="0" borderId="1" xfId="0" applyFont="1" applyBorder="1" applyAlignment="1">
      <alignment horizontal="left" wrapText="1" indent="1"/>
    </xf>
    <xf numFmtId="0" fontId="11" fillId="0" borderId="1" xfId="0" applyNumberFormat="1" applyFont="1" applyFill="1" applyBorder="1" applyAlignment="1">
      <alignment horizontal="left" vertical="top" wrapText="1" indent="1"/>
    </xf>
    <xf numFmtId="0" fontId="8" fillId="0" borderId="1" xfId="0" applyFont="1" applyBorder="1" applyAlignment="1">
      <alignment wrapText="1"/>
    </xf>
    <xf numFmtId="0" fontId="14" fillId="0" borderId="0" xfId="6">
      <alignment vertical="center"/>
    </xf>
    <xf numFmtId="0" fontId="8" fillId="0" borderId="0" xfId="6" applyFont="1">
      <alignment vertical="center"/>
    </xf>
    <xf numFmtId="181" fontId="24" fillId="3" borderId="1" xfId="6" applyNumberFormat="1" applyFont="1" applyFill="1" applyBorder="1" applyAlignment="1" applyProtection="1">
      <alignment vertical="center"/>
    </xf>
    <xf numFmtId="181" fontId="25" fillId="3" borderId="1" xfId="6" applyNumberFormat="1" applyFont="1" applyFill="1" applyBorder="1" applyAlignment="1" applyProtection="1">
      <alignment vertical="center"/>
    </xf>
    <xf numFmtId="181" fontId="26" fillId="3" borderId="1" xfId="6" applyNumberFormat="1" applyFont="1" applyFill="1" applyBorder="1" applyAlignment="1" applyProtection="1">
      <alignment vertical="center"/>
    </xf>
    <xf numFmtId="181" fontId="3" fillId="3" borderId="1" xfId="6" applyNumberFormat="1" applyFont="1" applyFill="1" applyBorder="1" applyAlignment="1" applyProtection="1">
      <alignment vertical="center"/>
    </xf>
    <xf numFmtId="181" fontId="27" fillId="3" borderId="1" xfId="6" applyNumberFormat="1" applyFont="1" applyFill="1" applyBorder="1" applyAlignment="1" applyProtection="1">
      <alignment horizontal="center" vertical="center"/>
      <protection locked="0"/>
    </xf>
    <xf numFmtId="181" fontId="28" fillId="3" borderId="1" xfId="6" applyNumberFormat="1" applyFont="1" applyFill="1" applyBorder="1" applyAlignment="1" applyProtection="1">
      <alignment vertical="center" shrinkToFit="1"/>
    </xf>
    <xf numFmtId="0" fontId="18" fillId="0" borderId="0" xfId="6" applyFont="1" applyFill="1">
      <alignment vertical="center"/>
    </xf>
    <xf numFmtId="41" fontId="30" fillId="0" borderId="1" xfId="6" applyNumberFormat="1" applyFont="1" applyBorder="1" applyAlignment="1" applyProtection="1">
      <alignment horizontal="center" vertical="center" shrinkToFit="1"/>
      <protection locked="0"/>
    </xf>
    <xf numFmtId="181" fontId="3" fillId="0" borderId="1" xfId="6" applyNumberFormat="1" applyFont="1" applyFill="1" applyBorder="1" applyAlignment="1" applyProtection="1">
      <alignment vertical="center"/>
      <protection locked="0"/>
    </xf>
    <xf numFmtId="181" fontId="18" fillId="0" borderId="1" xfId="6" applyNumberFormat="1" applyFont="1" applyBorder="1">
      <alignment vertical="center"/>
    </xf>
    <xf numFmtId="41" fontId="31" fillId="0" borderId="1" xfId="6" applyNumberFormat="1" applyFont="1" applyBorder="1" applyAlignment="1" applyProtection="1">
      <alignment horizontal="center" vertical="center" shrinkToFit="1"/>
      <protection locked="0"/>
    </xf>
    <xf numFmtId="181" fontId="21" fillId="2" borderId="1" xfId="6" applyNumberFormat="1" applyFont="1" applyFill="1" applyBorder="1">
      <alignment vertical="center"/>
    </xf>
    <xf numFmtId="3" fontId="32" fillId="2" borderId="1" xfId="6" applyNumberFormat="1" applyFont="1" applyFill="1" applyBorder="1" applyAlignment="1">
      <alignment vertical="center" shrinkToFit="1"/>
    </xf>
    <xf numFmtId="41" fontId="30" fillId="0" borderId="1" xfId="6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6" applyFill="1">
      <alignment vertical="center"/>
    </xf>
    <xf numFmtId="41" fontId="31" fillId="0" borderId="1" xfId="6" applyNumberFormat="1" applyFont="1" applyFill="1" applyBorder="1" applyAlignment="1" applyProtection="1">
      <alignment horizontal="center" vertical="center" shrinkToFit="1"/>
      <protection locked="0"/>
    </xf>
    <xf numFmtId="41" fontId="20" fillId="0" borderId="1" xfId="6" applyNumberFormat="1" applyFont="1" applyFill="1" applyBorder="1" applyAlignment="1" applyProtection="1">
      <alignment horizontal="center" vertical="center" shrinkToFit="1"/>
      <protection locked="0"/>
    </xf>
    <xf numFmtId="41" fontId="34" fillId="0" borderId="1" xfId="6" applyNumberFormat="1" applyFont="1" applyBorder="1" applyAlignment="1" applyProtection="1">
      <alignment horizontal="center" vertical="center" shrinkToFit="1"/>
      <protection locked="0"/>
    </xf>
    <xf numFmtId="41" fontId="11" fillId="0" borderId="1" xfId="6" applyNumberFormat="1" applyFont="1" applyFill="1" applyBorder="1" applyAlignment="1" applyProtection="1">
      <alignment horizontal="center" vertical="center" shrinkToFit="1"/>
      <protection locked="0"/>
    </xf>
    <xf numFmtId="3" fontId="21" fillId="2" borderId="1" xfId="6" applyNumberFormat="1" applyFont="1" applyFill="1" applyBorder="1" applyAlignment="1">
      <alignment vertical="center" shrinkToFit="1"/>
    </xf>
    <xf numFmtId="0" fontId="14" fillId="0" borderId="0" xfId="6" applyFont="1" applyFill="1">
      <alignment vertical="center"/>
    </xf>
    <xf numFmtId="0" fontId="18" fillId="0" borderId="0" xfId="6" applyFont="1">
      <alignment vertical="center"/>
    </xf>
    <xf numFmtId="0" fontId="20" fillId="0" borderId="0" xfId="6" applyFont="1" applyAlignment="1">
      <alignment vertical="center" shrinkToFit="1"/>
    </xf>
    <xf numFmtId="0" fontId="18" fillId="2" borderId="0" xfId="6" applyFont="1" applyFill="1">
      <alignment vertical="center"/>
    </xf>
    <xf numFmtId="0" fontId="14" fillId="2" borderId="0" xfId="6" applyFill="1">
      <alignment vertical="center"/>
    </xf>
    <xf numFmtId="0" fontId="21" fillId="0" borderId="2" xfId="6" applyFont="1" applyFill="1" applyBorder="1">
      <alignment vertical="center"/>
    </xf>
    <xf numFmtId="0" fontId="20" fillId="0" borderId="0" xfId="6" applyFont="1">
      <alignment vertical="center"/>
    </xf>
    <xf numFmtId="181" fontId="39" fillId="4" borderId="3" xfId="6" applyNumberFormat="1" applyFont="1" applyFill="1" applyBorder="1" applyAlignment="1" applyProtection="1">
      <alignment horizontal="left" vertical="center"/>
      <protection locked="0"/>
    </xf>
    <xf numFmtId="0" fontId="40" fillId="4" borderId="4" xfId="6" applyFont="1" applyFill="1" applyBorder="1" applyAlignment="1">
      <alignment horizontal="left"/>
    </xf>
    <xf numFmtId="0" fontId="40" fillId="4" borderId="4" xfId="6" applyFont="1" applyFill="1" applyBorder="1" applyAlignment="1">
      <alignment horizontal="right"/>
    </xf>
    <xf numFmtId="0" fontId="40" fillId="0" borderId="4" xfId="6" applyFont="1" applyFill="1" applyBorder="1" applyAlignment="1">
      <alignment horizontal="left"/>
    </xf>
    <xf numFmtId="0" fontId="41" fillId="0" borderId="4" xfId="6" applyFont="1" applyFill="1" applyBorder="1" applyAlignment="1">
      <alignment horizontal="left"/>
    </xf>
    <xf numFmtId="0" fontId="41" fillId="0" borderId="5" xfId="6" applyFont="1" applyFill="1" applyBorder="1" applyAlignment="1">
      <alignment horizontal="left"/>
    </xf>
    <xf numFmtId="181" fontId="8" fillId="0" borderId="0" xfId="6" applyNumberFormat="1" applyFont="1" applyProtection="1">
      <alignment vertical="center"/>
      <protection locked="0"/>
    </xf>
    <xf numFmtId="181" fontId="45" fillId="0" borderId="0" xfId="6" applyNumberFormat="1" applyFont="1" applyProtection="1">
      <alignment vertical="center"/>
      <protection locked="0"/>
    </xf>
    <xf numFmtId="181" fontId="35" fillId="5" borderId="1" xfId="6" applyNumberFormat="1" applyFont="1" applyFill="1" applyBorder="1" applyAlignment="1" applyProtection="1">
      <alignment horizontal="center" vertical="center"/>
      <protection locked="0"/>
    </xf>
    <xf numFmtId="181" fontId="29" fillId="5" borderId="1" xfId="6" applyNumberFormat="1" applyFont="1" applyFill="1" applyBorder="1" applyAlignment="1" applyProtection="1">
      <alignment vertical="center"/>
    </xf>
    <xf numFmtId="181" fontId="46" fillId="5" borderId="1" xfId="6" applyNumberFormat="1" applyFont="1" applyFill="1" applyBorder="1" applyAlignment="1" applyProtection="1">
      <alignment vertical="center"/>
    </xf>
    <xf numFmtId="181" fontId="45" fillId="5" borderId="0" xfId="6" applyNumberFormat="1" applyFont="1" applyFill="1" applyBorder="1" applyAlignment="1" applyProtection="1">
      <alignment vertical="center"/>
      <protection locked="0"/>
    </xf>
    <xf numFmtId="41" fontId="49" fillId="0" borderId="1" xfId="6" applyNumberFormat="1" applyFont="1" applyFill="1" applyBorder="1" applyAlignment="1" applyProtection="1">
      <alignment horizontal="center" vertical="center" shrinkToFit="1"/>
      <protection locked="0"/>
    </xf>
    <xf numFmtId="180" fontId="7" fillId="0" borderId="1" xfId="6" applyNumberFormat="1" applyFont="1" applyFill="1" applyBorder="1" applyAlignment="1">
      <alignment horizontal="right" vertical="center" shrinkToFit="1"/>
    </xf>
    <xf numFmtId="181" fontId="47" fillId="5" borderId="1" xfId="6" applyNumberFormat="1" applyFont="1" applyFill="1" applyBorder="1" applyAlignment="1" applyProtection="1">
      <alignment vertical="center"/>
    </xf>
    <xf numFmtId="181" fontId="47" fillId="0" borderId="1" xfId="6" applyNumberFormat="1" applyFont="1" applyFill="1" applyBorder="1" applyAlignment="1" applyProtection="1">
      <alignment vertical="center"/>
      <protection locked="0"/>
    </xf>
    <xf numFmtId="181" fontId="47" fillId="0" borderId="1" xfId="6" applyNumberFormat="1" applyFont="1" applyFill="1" applyBorder="1" applyAlignment="1" applyProtection="1">
      <alignment vertical="center"/>
    </xf>
    <xf numFmtId="181" fontId="45" fillId="0" borderId="0" xfId="6" applyNumberFormat="1" applyFont="1" applyAlignment="1" applyProtection="1">
      <alignment vertical="center"/>
      <protection locked="0"/>
    </xf>
    <xf numFmtId="181" fontId="8" fillId="0" borderId="0" xfId="6" applyNumberFormat="1" applyFont="1" applyAlignment="1" applyProtection="1">
      <alignment vertical="center"/>
      <protection locked="0"/>
    </xf>
    <xf numFmtId="181" fontId="45" fillId="0" borderId="0" xfId="6" applyNumberFormat="1" applyFont="1" applyFill="1" applyAlignment="1" applyProtection="1">
      <alignment vertical="center"/>
      <protection locked="0"/>
    </xf>
    <xf numFmtId="181" fontId="45" fillId="0" borderId="0" xfId="6" applyNumberFormat="1" applyFont="1" applyBorder="1" applyAlignment="1" applyProtection="1">
      <alignment vertical="center"/>
      <protection locked="0"/>
    </xf>
    <xf numFmtId="41" fontId="49" fillId="0" borderId="1" xfId="6" applyNumberFormat="1" applyFont="1" applyBorder="1" applyAlignment="1" applyProtection="1">
      <alignment horizontal="center" vertical="center" shrinkToFit="1"/>
      <protection locked="0"/>
    </xf>
    <xf numFmtId="0" fontId="8" fillId="0" borderId="0" xfId="6" applyFont="1" applyAlignment="1" applyProtection="1">
      <alignment vertical="center"/>
      <protection locked="0"/>
    </xf>
    <xf numFmtId="0" fontId="8" fillId="0" borderId="1" xfId="6" applyFont="1" applyBorder="1" applyProtection="1">
      <alignment vertical="center"/>
      <protection locked="0"/>
    </xf>
    <xf numFmtId="0" fontId="8" fillId="0" borderId="0" xfId="6" applyFont="1" applyProtection="1">
      <alignment vertical="center"/>
      <protection locked="0"/>
    </xf>
    <xf numFmtId="0" fontId="8" fillId="0" borderId="1" xfId="6" applyFont="1" applyFill="1" applyBorder="1" applyProtection="1">
      <alignment vertical="center"/>
      <protection locked="0"/>
    </xf>
    <xf numFmtId="0" fontId="8" fillId="0" borderId="0" xfId="6" applyFont="1" applyFill="1" applyProtection="1">
      <alignment vertical="center"/>
      <protection locked="0"/>
    </xf>
    <xf numFmtId="0" fontId="8" fillId="6" borderId="0" xfId="6" applyFont="1" applyFill="1" applyProtection="1">
      <alignment vertical="center"/>
      <protection locked="0"/>
    </xf>
    <xf numFmtId="41" fontId="51" fillId="0" borderId="1" xfId="6" applyNumberFormat="1" applyFont="1" applyFill="1" applyBorder="1" applyAlignment="1" applyProtection="1">
      <alignment horizontal="center" vertical="center" shrinkToFit="1"/>
      <protection locked="0"/>
    </xf>
    <xf numFmtId="181" fontId="8" fillId="0" borderId="0" xfId="6" applyNumberFormat="1" applyFont="1" applyFill="1" applyProtection="1">
      <alignment vertical="center"/>
      <protection locked="0"/>
    </xf>
    <xf numFmtId="0" fontId="8" fillId="0" borderId="0" xfId="6" applyFont="1" applyFill="1" applyAlignment="1" applyProtection="1">
      <alignment horizontal="right" vertical="center"/>
      <protection locked="0"/>
    </xf>
    <xf numFmtId="0" fontId="8" fillId="0" borderId="0" xfId="6" applyFont="1" applyAlignment="1" applyProtection="1">
      <alignment horizontal="right" vertical="center"/>
      <protection locked="0"/>
    </xf>
    <xf numFmtId="181" fontId="8" fillId="0" borderId="0" xfId="6" applyNumberFormat="1" applyFont="1" applyAlignment="1" applyProtection="1">
      <alignment horizontal="center"/>
      <protection locked="0"/>
    </xf>
    <xf numFmtId="181" fontId="8" fillId="0" borderId="0" xfId="6" applyNumberFormat="1" applyFont="1" applyAlignment="1" applyProtection="1">
      <alignment horizontal="right" vertical="center"/>
      <protection locked="0"/>
    </xf>
    <xf numFmtId="3" fontId="32" fillId="0" borderId="1" xfId="6" applyNumberFormat="1" applyFont="1" applyFill="1" applyBorder="1" applyAlignment="1">
      <alignment vertical="center" shrinkToFit="1"/>
    </xf>
    <xf numFmtId="0" fontId="21" fillId="0" borderId="5" xfId="6" applyFont="1" applyBorder="1">
      <alignment vertical="center"/>
    </xf>
    <xf numFmtId="0" fontId="21" fillId="0" borderId="5" xfId="6" applyFont="1" applyFill="1" applyBorder="1">
      <alignment vertical="center"/>
    </xf>
    <xf numFmtId="181" fontId="21" fillId="2" borderId="1" xfId="6" applyNumberFormat="1" applyFont="1" applyFill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 wrapText="1"/>
    </xf>
    <xf numFmtId="0" fontId="15" fillId="0" borderId="0" xfId="6" applyFont="1" applyFill="1" applyProtection="1">
      <alignment vertical="center"/>
      <protection locked="0"/>
    </xf>
    <xf numFmtId="0" fontId="8" fillId="0" borderId="0" xfId="6" applyFont="1" applyFill="1" applyAlignment="1" applyProtection="1">
      <alignment horizontal="left" vertical="center"/>
      <protection locked="0"/>
    </xf>
    <xf numFmtId="176" fontId="18" fillId="0" borderId="0" xfId="8" applyNumberFormat="1" applyFont="1" applyFill="1" applyAlignment="1">
      <alignment vertical="center"/>
    </xf>
    <xf numFmtId="0" fontId="12" fillId="2" borderId="7" xfId="6" applyFont="1" applyFill="1" applyBorder="1" applyAlignment="1">
      <alignment horizontal="center" vertical="center" wrapText="1"/>
    </xf>
    <xf numFmtId="3" fontId="28" fillId="0" borderId="8" xfId="0" applyNumberFormat="1" applyFont="1" applyBorder="1" applyAlignment="1">
      <alignment horizontal="right" vertical="center" wrapText="1"/>
    </xf>
    <xf numFmtId="3" fontId="28" fillId="0" borderId="9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3" fontId="62" fillId="0" borderId="1" xfId="0" applyNumberFormat="1" applyFont="1" applyFill="1" applyBorder="1" applyAlignment="1">
      <alignment horizontal="center" vertical="center" wrapText="1"/>
    </xf>
    <xf numFmtId="176" fontId="11" fillId="0" borderId="10" xfId="8" applyNumberFormat="1" applyFont="1" applyBorder="1" applyAlignment="1">
      <alignment horizontal="center" vertical="center"/>
    </xf>
    <xf numFmtId="41" fontId="45" fillId="0" borderId="1" xfId="6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5" applyFont="1" applyAlignment="1">
      <alignment vertical="center"/>
    </xf>
    <xf numFmtId="0" fontId="8" fillId="0" borderId="11" xfId="5" applyFont="1" applyBorder="1" applyAlignment="1">
      <alignment horizontal="center" vertical="center"/>
    </xf>
    <xf numFmtId="0" fontId="48" fillId="0" borderId="11" xfId="5" applyFont="1" applyBorder="1" applyAlignment="1">
      <alignment horizontal="center" vertical="center" wrapText="1"/>
    </xf>
    <xf numFmtId="0" fontId="48" fillId="0" borderId="11" xfId="5" applyFont="1" applyBorder="1" applyAlignment="1">
      <alignment horizontal="center" vertical="center"/>
    </xf>
    <xf numFmtId="0" fontId="8" fillId="0" borderId="12" xfId="5" applyFont="1" applyBorder="1" applyAlignment="1">
      <alignment horizontal="left" vertical="center"/>
    </xf>
    <xf numFmtId="0" fontId="8" fillId="0" borderId="13" xfId="5" applyFont="1" applyBorder="1" applyAlignment="1">
      <alignment horizontal="center" vertical="center" shrinkToFit="1"/>
    </xf>
    <xf numFmtId="0" fontId="7" fillId="0" borderId="13" xfId="5" applyFont="1" applyBorder="1" applyAlignment="1">
      <alignment horizontal="center" vertical="center" shrinkToFit="1"/>
    </xf>
    <xf numFmtId="181" fontId="48" fillId="2" borderId="13" xfId="5" applyNumberFormat="1" applyFont="1" applyFill="1" applyBorder="1" applyAlignment="1">
      <alignment vertical="center" shrinkToFit="1"/>
    </xf>
    <xf numFmtId="181" fontId="48" fillId="0" borderId="13" xfId="5" applyNumberFormat="1" applyFont="1" applyFill="1" applyBorder="1" applyAlignment="1">
      <alignment vertical="center" shrinkToFit="1"/>
    </xf>
    <xf numFmtId="181" fontId="65" fillId="0" borderId="13" xfId="5" applyNumberFormat="1" applyFont="1" applyFill="1" applyBorder="1" applyAlignment="1">
      <alignment vertical="center" shrinkToFit="1"/>
    </xf>
    <xf numFmtId="181" fontId="48" fillId="0" borderId="13" xfId="5" applyNumberFormat="1" applyFont="1" applyBorder="1" applyAlignment="1">
      <alignment horizontal="center" vertical="center" shrinkToFit="1"/>
    </xf>
    <xf numFmtId="181" fontId="48" fillId="6" borderId="13" xfId="5" applyNumberFormat="1" applyFont="1" applyFill="1" applyBorder="1" applyAlignment="1">
      <alignment horizontal="center" vertical="center" shrinkToFit="1"/>
    </xf>
    <xf numFmtId="181" fontId="8" fillId="0" borderId="14" xfId="8" applyNumberFormat="1" applyFont="1" applyBorder="1" applyAlignment="1">
      <alignment vertical="center" shrinkToFit="1"/>
    </xf>
    <xf numFmtId="0" fontId="8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shrinkToFit="1"/>
    </xf>
    <xf numFmtId="0" fontId="29" fillId="0" borderId="1" xfId="7" applyFont="1" applyBorder="1" applyAlignment="1">
      <alignment horizontal="center" vertical="center"/>
    </xf>
    <xf numFmtId="181" fontId="67" fillId="0" borderId="1" xfId="8" applyNumberFormat="1" applyFont="1" applyBorder="1" applyAlignment="1">
      <alignment horizontal="center" vertical="center" shrinkToFit="1"/>
    </xf>
    <xf numFmtId="182" fontId="29" fillId="2" borderId="1" xfId="8" applyNumberFormat="1" applyFont="1" applyFill="1" applyBorder="1" applyAlignment="1">
      <alignment horizontal="center" vertical="center" shrinkToFit="1"/>
    </xf>
    <xf numFmtId="38" fontId="29" fillId="0" borderId="1" xfId="9" applyNumberFormat="1" applyFont="1" applyBorder="1" applyAlignment="1">
      <alignment vertical="center"/>
    </xf>
    <xf numFmtId="181" fontId="68" fillId="0" borderId="1" xfId="5" applyNumberFormat="1" applyFont="1" applyFill="1" applyBorder="1" applyAlignment="1">
      <alignment vertical="center" shrinkToFit="1"/>
    </xf>
    <xf numFmtId="181" fontId="69" fillId="0" borderId="1" xfId="5" applyNumberFormat="1" applyFont="1" applyFill="1" applyBorder="1" applyAlignment="1">
      <alignment vertical="center" shrinkToFit="1"/>
    </xf>
    <xf numFmtId="181" fontId="69" fillId="0" borderId="1" xfId="8" applyNumberFormat="1" applyFont="1" applyFill="1" applyBorder="1" applyAlignment="1">
      <alignment vertical="center" shrinkToFit="1"/>
    </xf>
    <xf numFmtId="38" fontId="29" fillId="0" borderId="1" xfId="9" applyNumberFormat="1" applyFont="1" applyBorder="1" applyAlignment="1">
      <alignment horizontal="center" vertical="center"/>
    </xf>
    <xf numFmtId="181" fontId="68" fillId="6" borderId="1" xfId="5" applyNumberFormat="1" applyFont="1" applyFill="1" applyBorder="1" applyAlignment="1">
      <alignment vertical="center" shrinkToFit="1"/>
    </xf>
    <xf numFmtId="181" fontId="67" fillId="2" borderId="3" xfId="5" applyNumberFormat="1" applyFont="1" applyFill="1" applyBorder="1" applyAlignment="1">
      <alignment vertical="center" shrinkToFit="1"/>
    </xf>
    <xf numFmtId="181" fontId="29" fillId="0" borderId="15" xfId="8" applyNumberFormat="1" applyFont="1" applyBorder="1" applyAlignment="1">
      <alignment vertical="center" shrinkToFit="1"/>
    </xf>
    <xf numFmtId="0" fontId="8" fillId="0" borderId="16" xfId="5" applyFont="1" applyBorder="1" applyAlignment="1">
      <alignment vertical="center"/>
    </xf>
    <xf numFmtId="181" fontId="29" fillId="0" borderId="1" xfId="8" applyNumberFormat="1" applyFont="1" applyBorder="1" applyAlignment="1">
      <alignment vertical="center" shrinkToFit="1"/>
    </xf>
    <xf numFmtId="181" fontId="69" fillId="6" borderId="1" xfId="5" applyNumberFormat="1" applyFont="1" applyFill="1" applyBorder="1" applyAlignment="1">
      <alignment vertical="center" shrinkToFit="1"/>
    </xf>
    <xf numFmtId="181" fontId="68" fillId="6" borderId="1" xfId="8" applyNumberFormat="1" applyFont="1" applyFill="1" applyBorder="1" applyAlignment="1">
      <alignment vertical="center" shrinkToFit="1"/>
    </xf>
    <xf numFmtId="181" fontId="69" fillId="0" borderId="1" xfId="8" applyNumberFormat="1" applyFont="1" applyBorder="1" applyAlignment="1">
      <alignment horizontal="right" vertical="center" shrinkToFit="1"/>
    </xf>
    <xf numFmtId="181" fontId="29" fillId="0" borderId="1" xfId="8" applyNumberFormat="1" applyFont="1" applyBorder="1" applyAlignment="1">
      <alignment horizontal="center" vertical="center" shrinkToFit="1"/>
    </xf>
    <xf numFmtId="0" fontId="14" fillId="0" borderId="0" xfId="5" applyFont="1">
      <alignment vertical="center"/>
    </xf>
    <xf numFmtId="0" fontId="7" fillId="0" borderId="1" xfId="5" applyFont="1" applyBorder="1" applyAlignment="1">
      <alignment horizontal="center" vertical="center" shrinkToFit="1"/>
    </xf>
    <xf numFmtId="0" fontId="8" fillId="6" borderId="16" xfId="5" applyFont="1" applyFill="1" applyBorder="1" applyAlignment="1">
      <alignment vertical="center"/>
    </xf>
    <xf numFmtId="0" fontId="29" fillId="0" borderId="1" xfId="5" applyFont="1" applyBorder="1" applyAlignment="1">
      <alignment horizontal="center" vertical="center" shrinkToFit="1"/>
    </xf>
    <xf numFmtId="181" fontId="67" fillId="2" borderId="1" xfId="8" applyNumberFormat="1" applyFont="1" applyFill="1" applyBorder="1" applyAlignment="1">
      <alignment vertical="center" shrinkToFit="1"/>
    </xf>
    <xf numFmtId="0" fontId="8" fillId="0" borderId="16" xfId="7" applyFont="1" applyBorder="1" applyAlignment="1">
      <alignment vertical="center" wrapText="1"/>
    </xf>
    <xf numFmtId="182" fontId="29" fillId="6" borderId="1" xfId="8" applyNumberFormat="1" applyFont="1" applyFill="1" applyBorder="1" applyAlignment="1">
      <alignment horizontal="center" vertical="center" shrinkToFit="1"/>
    </xf>
    <xf numFmtId="181" fontId="29" fillId="0" borderId="1" xfId="8" applyNumberFormat="1" applyFont="1" applyFill="1" applyBorder="1" applyAlignment="1">
      <alignment vertical="center" shrinkToFit="1"/>
    </xf>
    <xf numFmtId="0" fontId="8" fillId="2" borderId="16" xfId="5" applyFont="1" applyFill="1" applyBorder="1" applyAlignment="1">
      <alignment vertical="center"/>
    </xf>
    <xf numFmtId="0" fontId="8" fillId="2" borderId="1" xfId="5" applyFont="1" applyFill="1" applyBorder="1" applyAlignment="1">
      <alignment horizontal="center" vertical="center" shrinkToFit="1"/>
    </xf>
    <xf numFmtId="0" fontId="52" fillId="0" borderId="1" xfId="5" applyFont="1" applyBorder="1" applyAlignment="1">
      <alignment horizontal="center" vertical="center" shrinkToFit="1"/>
    </xf>
    <xf numFmtId="0" fontId="66" fillId="0" borderId="1" xfId="5" applyFont="1" applyBorder="1" applyAlignment="1">
      <alignment horizontal="center" vertical="center" shrinkToFit="1"/>
    </xf>
    <xf numFmtId="38" fontId="29" fillId="2" borderId="1" xfId="9" applyNumberFormat="1" applyFont="1" applyFill="1" applyBorder="1" applyAlignment="1">
      <alignment vertical="center"/>
    </xf>
    <xf numFmtId="181" fontId="69" fillId="0" borderId="1" xfId="8" applyNumberFormat="1" applyFont="1" applyBorder="1" applyAlignment="1">
      <alignment vertical="center" shrinkToFit="1"/>
    </xf>
    <xf numFmtId="0" fontId="8" fillId="0" borderId="16" xfId="5" applyFont="1" applyFill="1" applyBorder="1" applyAlignment="1">
      <alignment vertical="center"/>
    </xf>
    <xf numFmtId="0" fontId="70" fillId="0" borderId="1" xfId="5" applyFont="1" applyBorder="1" applyAlignment="1">
      <alignment horizontal="center" vertical="center" shrinkToFit="1"/>
    </xf>
    <xf numFmtId="0" fontId="67" fillId="0" borderId="1" xfId="5" applyFont="1" applyBorder="1" applyAlignment="1">
      <alignment horizontal="center" vertical="center" shrinkToFit="1"/>
    </xf>
    <xf numFmtId="0" fontId="8" fillId="0" borderId="1" xfId="5" applyFont="1" applyBorder="1" applyAlignment="1">
      <alignment vertical="center"/>
    </xf>
    <xf numFmtId="182" fontId="29" fillId="0" borderId="1" xfId="8" applyNumberFormat="1" applyFont="1" applyFill="1" applyBorder="1" applyAlignment="1">
      <alignment horizontal="center" vertical="center" shrinkToFit="1"/>
    </xf>
    <xf numFmtId="181" fontId="67" fillId="0" borderId="1" xfId="8" applyNumberFormat="1" applyFont="1" applyBorder="1" applyAlignment="1">
      <alignment vertical="center" shrinkToFit="1"/>
    </xf>
    <xf numFmtId="181" fontId="67" fillId="0" borderId="1" xfId="8" applyNumberFormat="1" applyFont="1" applyBorder="1" applyAlignment="1">
      <alignment horizontal="right" vertical="center" shrinkToFit="1"/>
    </xf>
    <xf numFmtId="38" fontId="67" fillId="0" borderId="1" xfId="9" applyNumberFormat="1" applyFont="1" applyBorder="1" applyAlignment="1">
      <alignment vertical="center"/>
    </xf>
    <xf numFmtId="183" fontId="29" fillId="0" borderId="1" xfId="5" applyNumberFormat="1" applyFont="1" applyBorder="1" applyAlignment="1">
      <alignment horizontal="center" vertical="center" shrinkToFit="1"/>
    </xf>
    <xf numFmtId="0" fontId="7" fillId="0" borderId="0" xfId="5" applyFont="1" applyAlignment="1">
      <alignment vertical="center"/>
    </xf>
    <xf numFmtId="0" fontId="48" fillId="0" borderId="0" xfId="5" applyFont="1" applyFill="1" applyAlignment="1">
      <alignment vertical="center"/>
    </xf>
    <xf numFmtId="0" fontId="48" fillId="0" borderId="0" xfId="5" applyFont="1" applyAlignment="1">
      <alignment vertical="center"/>
    </xf>
    <xf numFmtId="0" fontId="65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5" fillId="0" borderId="16" xfId="5" applyFont="1" applyBorder="1" applyAlignment="1">
      <alignment vertical="center"/>
    </xf>
    <xf numFmtId="3" fontId="32" fillId="7" borderId="1" xfId="6" applyNumberFormat="1" applyFont="1" applyFill="1" applyBorder="1" applyAlignment="1">
      <alignment vertical="center" shrinkToFit="1"/>
    </xf>
    <xf numFmtId="181" fontId="72" fillId="2" borderId="1" xfId="6" applyNumberFormat="1" applyFont="1" applyFill="1" applyBorder="1">
      <alignment vertical="center"/>
    </xf>
    <xf numFmtId="181" fontId="21" fillId="0" borderId="1" xfId="6" applyNumberFormat="1" applyFont="1" applyFill="1" applyBorder="1">
      <alignment vertical="center"/>
    </xf>
    <xf numFmtId="179" fontId="71" fillId="0" borderId="13" xfId="6" applyNumberFormat="1" applyFont="1" applyFill="1" applyBorder="1" applyAlignment="1">
      <alignment horizontal="right" vertical="center" wrapText="1"/>
    </xf>
    <xf numFmtId="3" fontId="28" fillId="0" borderId="6" xfId="0" applyNumberFormat="1" applyFont="1" applyFill="1" applyBorder="1" applyAlignment="1">
      <alignment horizontal="right" vertical="center" wrapText="1"/>
    </xf>
    <xf numFmtId="181" fontId="24" fillId="3" borderId="1" xfId="6" applyNumberFormat="1" applyFont="1" applyFill="1" applyBorder="1" applyAlignment="1" applyProtection="1">
      <alignment vertical="center" shrinkToFit="1"/>
    </xf>
    <xf numFmtId="181" fontId="73" fillId="5" borderId="1" xfId="6" applyNumberFormat="1" applyFont="1" applyFill="1" applyBorder="1" applyAlignment="1" applyProtection="1">
      <alignment vertical="center"/>
    </xf>
    <xf numFmtId="181" fontId="74" fillId="0" borderId="1" xfId="6" applyNumberFormat="1" applyFont="1" applyFill="1" applyBorder="1" applyAlignment="1" applyProtection="1">
      <alignment vertical="center"/>
      <protection locked="0"/>
    </xf>
    <xf numFmtId="181" fontId="76" fillId="5" borderId="1" xfId="6" applyNumberFormat="1" applyFont="1" applyFill="1" applyBorder="1" applyAlignment="1" applyProtection="1">
      <alignment vertical="center"/>
    </xf>
    <xf numFmtId="181" fontId="76" fillId="0" borderId="1" xfId="6" applyNumberFormat="1" applyFont="1" applyFill="1" applyBorder="1" applyAlignment="1" applyProtection="1">
      <alignment vertical="center"/>
      <protection locked="0"/>
    </xf>
    <xf numFmtId="181" fontId="75" fillId="0" borderId="1" xfId="6" applyNumberFormat="1" applyFont="1" applyFill="1" applyBorder="1" applyAlignment="1" applyProtection="1">
      <alignment vertical="center"/>
      <protection locked="0"/>
    </xf>
    <xf numFmtId="181" fontId="77" fillId="3" borderId="1" xfId="6" applyNumberFormat="1" applyFont="1" applyFill="1" applyBorder="1" applyAlignment="1" applyProtection="1">
      <alignment vertical="center"/>
    </xf>
    <xf numFmtId="41" fontId="78" fillId="0" borderId="1" xfId="6" applyNumberFormat="1" applyFont="1" applyBorder="1" applyAlignment="1" applyProtection="1">
      <alignment horizontal="center" vertical="center" shrinkToFit="1"/>
      <protection locked="0"/>
    </xf>
    <xf numFmtId="176" fontId="72" fillId="0" borderId="1" xfId="8" applyNumberFormat="1" applyFont="1" applyFill="1" applyBorder="1" applyAlignment="1">
      <alignment vertical="center"/>
    </xf>
    <xf numFmtId="176" fontId="72" fillId="2" borderId="1" xfId="8" applyNumberFormat="1" applyFont="1" applyFill="1" applyBorder="1" applyAlignment="1">
      <alignment vertical="center"/>
    </xf>
    <xf numFmtId="176" fontId="72" fillId="8" borderId="1" xfId="8" applyNumberFormat="1" applyFont="1" applyFill="1" applyBorder="1" applyAlignment="1">
      <alignment vertical="center"/>
    </xf>
    <xf numFmtId="0" fontId="75" fillId="0" borderId="17" xfId="6" applyFont="1" applyBorder="1" applyAlignment="1">
      <alignment horizontal="right" vertical="center" wrapText="1"/>
    </xf>
    <xf numFmtId="176" fontId="63" fillId="9" borderId="7" xfId="8" applyNumberFormat="1" applyFont="1" applyFill="1" applyBorder="1" applyAlignment="1" applyProtection="1">
      <alignment horizontal="left" vertical="center" wrapText="1"/>
    </xf>
    <xf numFmtId="181" fontId="76" fillId="0" borderId="1" xfId="6" applyNumberFormat="1" applyFont="1" applyFill="1" applyBorder="1" applyAlignment="1" applyProtection="1">
      <alignment vertical="center"/>
    </xf>
    <xf numFmtId="181" fontId="75" fillId="0" borderId="1" xfId="6" applyNumberFormat="1" applyFont="1" applyBorder="1" applyAlignment="1" applyProtection="1">
      <alignment vertical="center"/>
      <protection locked="0"/>
    </xf>
    <xf numFmtId="181" fontId="77" fillId="3" borderId="1" xfId="6" applyNumberFormat="1" applyFont="1" applyFill="1" applyBorder="1" applyAlignment="1" applyProtection="1">
      <alignment vertical="center" shrinkToFit="1"/>
    </xf>
    <xf numFmtId="0" fontId="83" fillId="2" borderId="0" xfId="6" applyFont="1" applyFill="1">
      <alignment vertical="center"/>
    </xf>
    <xf numFmtId="176" fontId="72" fillId="0" borderId="18" xfId="8" applyNumberFormat="1" applyFont="1" applyFill="1" applyBorder="1" applyAlignment="1">
      <alignment vertical="center"/>
    </xf>
    <xf numFmtId="179" fontId="87" fillId="10" borderId="13" xfId="6" applyNumberFormat="1" applyFont="1" applyFill="1" applyBorder="1" applyAlignment="1">
      <alignment horizontal="right" vertical="center" wrapText="1"/>
    </xf>
    <xf numFmtId="176" fontId="72" fillId="2" borderId="5" xfId="8" applyNumberFormat="1" applyFont="1" applyFill="1" applyBorder="1" applyAlignment="1">
      <alignment vertical="center"/>
    </xf>
    <xf numFmtId="176" fontId="72" fillId="2" borderId="5" xfId="8" applyNumberFormat="1" applyFont="1" applyFill="1" applyBorder="1" applyAlignment="1">
      <alignment vertical="center" shrinkToFit="1"/>
    </xf>
    <xf numFmtId="176" fontId="89" fillId="9" borderId="13" xfId="8" applyNumberFormat="1" applyFont="1" applyFill="1" applyBorder="1" applyAlignment="1" applyProtection="1">
      <alignment horizontal="left" vertical="center" wrapText="1"/>
    </xf>
    <xf numFmtId="176" fontId="21" fillId="7" borderId="1" xfId="8" applyNumberFormat="1" applyFont="1" applyFill="1" applyBorder="1" applyAlignment="1">
      <alignment vertical="center"/>
    </xf>
    <xf numFmtId="179" fontId="87" fillId="0" borderId="13" xfId="6" applyNumberFormat="1" applyFont="1" applyFill="1" applyBorder="1" applyAlignment="1">
      <alignment horizontal="right" vertical="center" wrapText="1"/>
    </xf>
    <xf numFmtId="179" fontId="87" fillId="0" borderId="13" xfId="6" applyNumberFormat="1" applyFont="1" applyBorder="1" applyAlignment="1">
      <alignment horizontal="right" vertical="center" wrapText="1"/>
    </xf>
    <xf numFmtId="179" fontId="87" fillId="7" borderId="13" xfId="6" applyNumberFormat="1" applyFont="1" applyFill="1" applyBorder="1" applyAlignment="1">
      <alignment horizontal="right" vertical="center" wrapText="1"/>
    </xf>
    <xf numFmtId="3" fontId="72" fillId="0" borderId="1" xfId="6" applyNumberFormat="1" applyFont="1" applyFill="1" applyBorder="1" applyAlignment="1">
      <alignment vertical="center" shrinkToFit="1"/>
    </xf>
    <xf numFmtId="3" fontId="72" fillId="0" borderId="0" xfId="6" applyNumberFormat="1" applyFont="1" applyFill="1" applyBorder="1" applyAlignment="1">
      <alignment vertical="center" shrinkToFit="1"/>
    </xf>
    <xf numFmtId="176" fontId="72" fillId="0" borderId="5" xfId="8" applyNumberFormat="1" applyFont="1" applyFill="1" applyBorder="1" applyAlignment="1">
      <alignment vertical="center"/>
    </xf>
    <xf numFmtId="181" fontId="72" fillId="2" borderId="1" xfId="8" applyNumberFormat="1" applyFont="1" applyFill="1" applyBorder="1" applyAlignment="1">
      <alignment vertical="center"/>
    </xf>
    <xf numFmtId="181" fontId="72" fillId="0" borderId="1" xfId="6" applyNumberFormat="1" applyFont="1" applyFill="1" applyBorder="1">
      <alignment vertical="center"/>
    </xf>
    <xf numFmtId="180" fontId="70" fillId="0" borderId="1" xfId="6" applyNumberFormat="1" applyFont="1" applyFill="1" applyBorder="1" applyAlignment="1">
      <alignment horizontal="center" vertical="center" shrinkToFit="1"/>
    </xf>
    <xf numFmtId="180" fontId="70" fillId="10" borderId="1" xfId="6" applyNumberFormat="1" applyFont="1" applyFill="1" applyBorder="1" applyAlignment="1">
      <alignment horizontal="center" vertical="center" shrinkToFit="1"/>
    </xf>
    <xf numFmtId="180" fontId="70" fillId="2" borderId="1" xfId="6" applyNumberFormat="1" applyFont="1" applyFill="1" applyBorder="1" applyAlignment="1">
      <alignment horizontal="center" vertical="center" shrinkToFit="1"/>
    </xf>
    <xf numFmtId="0" fontId="17" fillId="0" borderId="0" xfId="6" applyFont="1" applyFill="1">
      <alignment vertical="center"/>
    </xf>
    <xf numFmtId="180" fontId="70" fillId="0" borderId="1" xfId="6" quotePrefix="1" applyNumberFormat="1" applyFont="1" applyFill="1" applyBorder="1" applyAlignment="1">
      <alignment horizontal="right" vertical="center" shrinkToFit="1"/>
    </xf>
    <xf numFmtId="180" fontId="70" fillId="0" borderId="1" xfId="6" applyNumberFormat="1" applyFont="1" applyFill="1" applyBorder="1" applyAlignment="1">
      <alignment horizontal="right" vertical="center" shrinkToFit="1"/>
    </xf>
    <xf numFmtId="181" fontId="81" fillId="0" borderId="1" xfId="6" applyNumberFormat="1" applyFont="1" applyBorder="1" applyAlignment="1" applyProtection="1">
      <alignment vertical="center"/>
      <protection locked="0"/>
    </xf>
    <xf numFmtId="181" fontId="51" fillId="0" borderId="1" xfId="6" applyNumberFormat="1" applyFont="1" applyBorder="1" applyAlignment="1" applyProtection="1">
      <alignment vertical="center"/>
      <protection locked="0"/>
    </xf>
    <xf numFmtId="181" fontId="51" fillId="0" borderId="0" xfId="6" applyNumberFormat="1" applyFont="1" applyAlignment="1" applyProtection="1">
      <alignment vertical="center"/>
      <protection locked="0"/>
    </xf>
    <xf numFmtId="181" fontId="51" fillId="0" borderId="0" xfId="6" applyNumberFormat="1" applyFont="1" applyFill="1" applyAlignment="1" applyProtection="1">
      <alignment vertical="center"/>
      <protection locked="0"/>
    </xf>
    <xf numFmtId="181" fontId="51" fillId="0" borderId="0" xfId="6" applyNumberFormat="1" applyFont="1" applyBorder="1" applyAlignment="1" applyProtection="1">
      <alignment vertical="center"/>
      <protection locked="0"/>
    </xf>
    <xf numFmtId="0" fontId="81" fillId="0" borderId="0" xfId="6" applyFont="1" applyFill="1" applyProtection="1">
      <alignment vertical="center"/>
      <protection locked="0"/>
    </xf>
    <xf numFmtId="181" fontId="75" fillId="3" borderId="1" xfId="6" applyNumberFormat="1" applyFont="1" applyFill="1" applyBorder="1" applyAlignment="1" applyProtection="1">
      <alignment vertical="center"/>
    </xf>
    <xf numFmtId="3" fontId="75" fillId="0" borderId="19" xfId="0" applyNumberFormat="1" applyFont="1" applyBorder="1" applyAlignment="1">
      <alignment horizontal="right" vertical="center" wrapText="1"/>
    </xf>
    <xf numFmtId="181" fontId="72" fillId="0" borderId="1" xfId="6" applyNumberFormat="1" applyFont="1" applyBorder="1">
      <alignment vertical="center"/>
    </xf>
    <xf numFmtId="3" fontId="72" fillId="2" borderId="1" xfId="6" applyNumberFormat="1" applyFont="1" applyFill="1" applyBorder="1" applyAlignment="1">
      <alignment vertical="center" shrinkToFit="1"/>
    </xf>
    <xf numFmtId="176" fontId="83" fillId="2" borderId="1" xfId="8" applyNumberFormat="1" applyFont="1" applyFill="1" applyBorder="1" applyAlignment="1">
      <alignment vertical="center"/>
    </xf>
    <xf numFmtId="0" fontId="82" fillId="0" borderId="1" xfId="6" applyFont="1" applyFill="1" applyBorder="1">
      <alignment vertical="center"/>
    </xf>
    <xf numFmtId="181" fontId="72" fillId="2" borderId="7" xfId="6" applyNumberFormat="1" applyFont="1" applyFill="1" applyBorder="1">
      <alignment vertical="center"/>
    </xf>
    <xf numFmtId="176" fontId="83" fillId="2" borderId="7" xfId="8" applyNumberFormat="1" applyFont="1" applyFill="1" applyBorder="1" applyAlignment="1">
      <alignment vertical="center"/>
    </xf>
    <xf numFmtId="181" fontId="72" fillId="2" borderId="13" xfId="6" applyNumberFormat="1" applyFont="1" applyFill="1" applyBorder="1">
      <alignment vertical="center"/>
    </xf>
    <xf numFmtId="176" fontId="72" fillId="2" borderId="13" xfId="8" applyNumberFormat="1" applyFont="1" applyFill="1" applyBorder="1" applyAlignment="1">
      <alignment vertical="center"/>
    </xf>
    <xf numFmtId="176" fontId="72" fillId="2" borderId="0" xfId="8" applyNumberFormat="1" applyFont="1" applyFill="1" applyAlignment="1">
      <alignment vertical="center"/>
    </xf>
    <xf numFmtId="176" fontId="83" fillId="2" borderId="0" xfId="8" applyNumberFormat="1" applyFont="1" applyFill="1" applyAlignment="1">
      <alignment vertical="center"/>
    </xf>
    <xf numFmtId="0" fontId="72" fillId="2" borderId="1" xfId="6" applyFont="1" applyFill="1" applyBorder="1">
      <alignment vertical="center"/>
    </xf>
    <xf numFmtId="176" fontId="72" fillId="6" borderId="1" xfId="8" applyNumberFormat="1" applyFont="1" applyFill="1" applyBorder="1" applyAlignment="1">
      <alignment vertical="center"/>
    </xf>
    <xf numFmtId="181" fontId="72" fillId="6" borderId="1" xfId="6" applyNumberFormat="1" applyFont="1" applyFill="1" applyBorder="1">
      <alignment vertical="center"/>
    </xf>
    <xf numFmtId="0" fontId="8" fillId="0" borderId="20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48" fillId="2" borderId="20" xfId="5" applyFont="1" applyFill="1" applyBorder="1" applyAlignment="1">
      <alignment horizontal="center" vertical="center"/>
    </xf>
    <xf numFmtId="0" fontId="48" fillId="2" borderId="11" xfId="5" applyFont="1" applyFill="1" applyBorder="1" applyAlignment="1">
      <alignment horizontal="center" vertical="center"/>
    </xf>
    <xf numFmtId="0" fontId="48" fillId="0" borderId="20" xfId="5" applyFont="1" applyBorder="1" applyAlignment="1">
      <alignment horizontal="center" vertical="center" wrapText="1"/>
    </xf>
    <xf numFmtId="0" fontId="48" fillId="0" borderId="11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/>
    </xf>
    <xf numFmtId="0" fontId="64" fillId="0" borderId="0" xfId="5" applyFont="1" applyAlignment="1">
      <alignment horizontal="center" vertical="center"/>
    </xf>
    <xf numFmtId="0" fontId="48" fillId="0" borderId="20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21" xfId="5" applyFont="1" applyBorder="1" applyAlignment="1">
      <alignment horizontal="center" vertical="center"/>
    </xf>
    <xf numFmtId="181" fontId="11" fillId="9" borderId="1" xfId="6" applyNumberFormat="1" applyFont="1" applyFill="1" applyBorder="1" applyAlignment="1" applyProtection="1">
      <alignment horizontal="center" vertical="center" wrapText="1"/>
      <protection locked="0"/>
    </xf>
    <xf numFmtId="0" fontId="14" fillId="9" borderId="1" xfId="6" applyFill="1" applyBorder="1" applyAlignment="1">
      <alignment vertical="center"/>
    </xf>
    <xf numFmtId="181" fontId="57" fillId="7" borderId="7" xfId="6" applyNumberFormat="1" applyFont="1" applyFill="1" applyBorder="1" applyAlignment="1" applyProtection="1">
      <alignment horizontal="center" vertical="center" wrapText="1"/>
      <protection locked="0"/>
    </xf>
    <xf numFmtId="181" fontId="57" fillId="7" borderId="2" xfId="6" applyNumberFormat="1" applyFont="1" applyFill="1" applyBorder="1" applyAlignment="1" applyProtection="1">
      <alignment horizontal="center" vertical="center" wrapText="1"/>
      <protection locked="0"/>
    </xf>
    <xf numFmtId="181" fontId="57" fillId="7" borderId="13" xfId="6" applyNumberFormat="1" applyFont="1" applyFill="1" applyBorder="1" applyAlignment="1" applyProtection="1">
      <alignment horizontal="center" vertical="center" wrapText="1"/>
      <protection locked="0"/>
    </xf>
    <xf numFmtId="181" fontId="78" fillId="9" borderId="1" xfId="6" applyNumberFormat="1" applyFont="1" applyFill="1" applyBorder="1" applyAlignment="1" applyProtection="1">
      <alignment horizontal="center" vertical="center" wrapText="1"/>
      <protection locked="0"/>
    </xf>
    <xf numFmtId="0" fontId="82" fillId="9" borderId="1" xfId="6" applyFont="1" applyFill="1" applyBorder="1" applyAlignment="1">
      <alignment vertical="center"/>
    </xf>
    <xf numFmtId="181" fontId="79" fillId="9" borderId="7" xfId="6" applyNumberFormat="1" applyFont="1" applyFill="1" applyBorder="1" applyAlignment="1" applyProtection="1">
      <alignment horizontal="left" vertical="center" wrapText="1"/>
      <protection locked="0"/>
    </xf>
    <xf numFmtId="0" fontId="80" fillId="9" borderId="2" xfId="6" applyFont="1" applyFill="1" applyBorder="1" applyAlignment="1">
      <alignment horizontal="left" vertical="center"/>
    </xf>
    <xf numFmtId="0" fontId="80" fillId="9" borderId="13" xfId="6" applyFont="1" applyFill="1" applyBorder="1" applyAlignment="1">
      <alignment horizontal="left" vertical="center"/>
    </xf>
    <xf numFmtId="176" fontId="11" fillId="0" borderId="4" xfId="8" applyNumberFormat="1" applyFont="1" applyBorder="1" applyAlignment="1">
      <alignment horizontal="center" vertical="center"/>
    </xf>
    <xf numFmtId="176" fontId="12" fillId="9" borderId="7" xfId="8" applyNumberFormat="1" applyFont="1" applyFill="1" applyBorder="1" applyAlignment="1" applyProtection="1">
      <alignment horizontal="center" vertical="center" wrapText="1"/>
    </xf>
    <xf numFmtId="176" fontId="11" fillId="9" borderId="13" xfId="8" applyNumberFormat="1" applyFont="1" applyFill="1" applyBorder="1" applyAlignment="1" applyProtection="1">
      <alignment horizontal="center" vertical="center" wrapText="1"/>
    </xf>
    <xf numFmtId="176" fontId="78" fillId="9" borderId="1" xfId="8" applyNumberFormat="1" applyFont="1" applyFill="1" applyBorder="1" applyAlignment="1" applyProtection="1">
      <alignment horizontal="center" vertical="center" wrapText="1"/>
    </xf>
    <xf numFmtId="181" fontId="12" fillId="9" borderId="7" xfId="6" applyNumberFormat="1" applyFont="1" applyFill="1" applyBorder="1" applyAlignment="1" applyProtection="1">
      <alignment horizontal="center" vertical="center" wrapText="1"/>
      <protection locked="0"/>
    </xf>
    <xf numFmtId="181" fontId="11" fillId="9" borderId="13" xfId="6" applyNumberFormat="1" applyFont="1" applyFill="1" applyBorder="1" applyAlignment="1" applyProtection="1">
      <alignment horizontal="center" vertical="center" wrapText="1"/>
      <protection locked="0"/>
    </xf>
    <xf numFmtId="181" fontId="12" fillId="9" borderId="13" xfId="6" applyNumberFormat="1" applyFont="1" applyFill="1" applyBorder="1" applyAlignment="1" applyProtection="1">
      <alignment horizontal="center" vertical="center" wrapText="1"/>
      <protection locked="0"/>
    </xf>
    <xf numFmtId="181" fontId="11" fillId="0" borderId="3" xfId="6" applyNumberFormat="1" applyFont="1" applyBorder="1" applyAlignment="1" applyProtection="1">
      <alignment horizontal="center" vertical="center"/>
      <protection locked="0"/>
    </xf>
    <xf numFmtId="181" fontId="11" fillId="0" borderId="4" xfId="6" applyNumberFormat="1" applyFont="1" applyBorder="1" applyAlignment="1" applyProtection="1">
      <alignment horizontal="center" vertical="center"/>
      <protection locked="0"/>
    </xf>
    <xf numFmtId="0" fontId="61" fillId="0" borderId="1" xfId="6" applyFont="1" applyBorder="1" applyAlignment="1">
      <alignment horizontal="center" vertical="center"/>
    </xf>
    <xf numFmtId="181" fontId="57" fillId="9" borderId="1" xfId="6" applyNumberFormat="1" applyFont="1" applyFill="1" applyBorder="1" applyAlignment="1" applyProtection="1">
      <alignment horizontal="center" vertical="center" wrapText="1"/>
      <protection locked="0"/>
    </xf>
    <xf numFmtId="0" fontId="58" fillId="9" borderId="1" xfId="6" applyFont="1" applyFill="1" applyBorder="1" applyAlignment="1">
      <alignment vertical="center"/>
    </xf>
    <xf numFmtId="181" fontId="90" fillId="8" borderId="24" xfId="6" applyNumberFormat="1" applyFont="1" applyFill="1" applyBorder="1" applyAlignment="1" applyProtection="1">
      <alignment horizontal="center" vertical="center" wrapText="1"/>
      <protection locked="0"/>
    </xf>
    <xf numFmtId="181" fontId="90" fillId="8" borderId="19" xfId="6" applyNumberFormat="1" applyFont="1" applyFill="1" applyBorder="1" applyAlignment="1" applyProtection="1">
      <alignment horizontal="center" vertical="center" wrapText="1"/>
      <protection locked="0"/>
    </xf>
    <xf numFmtId="176" fontId="78" fillId="9" borderId="7" xfId="8" applyNumberFormat="1" applyFont="1" applyFill="1" applyBorder="1" applyAlignment="1" applyProtection="1">
      <alignment horizontal="center" vertical="center" wrapText="1"/>
    </xf>
    <xf numFmtId="176" fontId="78" fillId="9" borderId="13" xfId="8" applyNumberFormat="1" applyFont="1" applyFill="1" applyBorder="1" applyAlignment="1" applyProtection="1">
      <alignment horizontal="center" vertical="center" wrapText="1"/>
    </xf>
    <xf numFmtId="181" fontId="78" fillId="9" borderId="7" xfId="6" applyNumberFormat="1" applyFont="1" applyFill="1" applyBorder="1" applyAlignment="1" applyProtection="1">
      <alignment horizontal="left" vertical="center" wrapText="1"/>
      <protection locked="0"/>
    </xf>
    <xf numFmtId="0" fontId="82" fillId="0" borderId="13" xfId="0" applyFont="1" applyBorder="1" applyAlignment="1">
      <alignment horizontal="left" vertical="center" wrapText="1"/>
    </xf>
    <xf numFmtId="181" fontId="90" fillId="9" borderId="7" xfId="6" applyNumberFormat="1" applyFont="1" applyFill="1" applyBorder="1" applyAlignment="1" applyProtection="1">
      <alignment horizontal="center" vertical="center" wrapText="1"/>
      <protection locked="0"/>
    </xf>
    <xf numFmtId="181" fontId="90" fillId="9" borderId="13" xfId="6" applyNumberFormat="1" applyFont="1" applyFill="1" applyBorder="1" applyAlignment="1" applyProtection="1">
      <alignment horizontal="center" vertical="center" wrapText="1"/>
      <protection locked="0"/>
    </xf>
    <xf numFmtId="181" fontId="20" fillId="0" borderId="1" xfId="6" applyNumberFormat="1" applyFont="1" applyBorder="1" applyAlignment="1" applyProtection="1">
      <alignment horizontal="center" vertical="center"/>
      <protection locked="0"/>
    </xf>
    <xf numFmtId="0" fontId="14" fillId="0" borderId="1" xfId="6" applyFont="1" applyBorder="1" applyAlignment="1">
      <alignment vertical="center"/>
    </xf>
    <xf numFmtId="181" fontId="11" fillId="9" borderId="24" xfId="6" applyNumberFormat="1" applyFont="1" applyFill="1" applyBorder="1" applyAlignment="1" applyProtection="1">
      <alignment horizontal="center" vertical="center" wrapText="1"/>
      <protection locked="0"/>
    </xf>
    <xf numFmtId="181" fontId="11" fillId="9" borderId="19" xfId="6" applyNumberFormat="1" applyFont="1" applyFill="1" applyBorder="1" applyAlignment="1" applyProtection="1">
      <alignment horizontal="center" vertical="center" wrapText="1"/>
      <protection locked="0"/>
    </xf>
    <xf numFmtId="181" fontId="10" fillId="0" borderId="1" xfId="6" applyNumberFormat="1" applyFont="1" applyFill="1" applyBorder="1" applyAlignment="1" applyProtection="1">
      <alignment horizontal="center" vertical="center"/>
      <protection locked="0"/>
    </xf>
    <xf numFmtId="0" fontId="14" fillId="0" borderId="1" xfId="6" applyFill="1" applyBorder="1" applyAlignment="1">
      <alignment vertical="center"/>
    </xf>
    <xf numFmtId="176" fontId="11" fillId="9" borderId="23" xfId="8" applyNumberFormat="1" applyFont="1" applyFill="1" applyBorder="1" applyAlignment="1" applyProtection="1">
      <alignment horizontal="center" vertical="center" wrapText="1"/>
    </xf>
    <xf numFmtId="176" fontId="79" fillId="9" borderId="7" xfId="8" applyNumberFormat="1" applyFont="1" applyFill="1" applyBorder="1" applyAlignment="1" applyProtection="1">
      <alignment horizontal="center" vertical="center" wrapText="1"/>
    </xf>
    <xf numFmtId="176" fontId="78" fillId="9" borderId="23" xfId="8" applyNumberFormat="1" applyFont="1" applyFill="1" applyBorder="1" applyAlignment="1" applyProtection="1">
      <alignment horizontal="center" vertical="center" wrapText="1"/>
    </xf>
    <xf numFmtId="176" fontId="90" fillId="9" borderId="7" xfId="8" applyNumberFormat="1" applyFont="1" applyFill="1" applyBorder="1" applyAlignment="1" applyProtection="1">
      <alignment horizontal="left" vertical="center" wrapText="1"/>
    </xf>
    <xf numFmtId="176" fontId="90" fillId="9" borderId="13" xfId="8" applyNumberFormat="1" applyFont="1" applyFill="1" applyBorder="1" applyAlignment="1" applyProtection="1">
      <alignment horizontal="left" vertical="center" wrapText="1"/>
    </xf>
    <xf numFmtId="176" fontId="88" fillId="9" borderId="7" xfId="8" applyNumberFormat="1" applyFont="1" applyFill="1" applyBorder="1" applyAlignment="1" applyProtection="1">
      <alignment horizontal="center" vertical="center" wrapText="1"/>
    </xf>
    <xf numFmtId="176" fontId="88" fillId="9" borderId="13" xfId="8" applyNumberFormat="1" applyFont="1" applyFill="1" applyBorder="1" applyAlignment="1" applyProtection="1">
      <alignment horizontal="center" vertical="center" wrapText="1"/>
    </xf>
    <xf numFmtId="176" fontId="11" fillId="0" borderId="7" xfId="8" applyNumberFormat="1" applyFont="1" applyBorder="1" applyAlignment="1" applyProtection="1">
      <alignment horizontal="center" vertical="center" textRotation="255"/>
    </xf>
    <xf numFmtId="0" fontId="14" fillId="0" borderId="2" xfId="6" applyBorder="1" applyAlignment="1">
      <alignment vertical="center" textRotation="255"/>
    </xf>
    <xf numFmtId="0" fontId="14" fillId="0" borderId="13" xfId="6" applyBorder="1" applyAlignment="1">
      <alignment vertical="center" textRotation="255"/>
    </xf>
    <xf numFmtId="181" fontId="23" fillId="0" borderId="0" xfId="6" applyNumberFormat="1" applyFont="1" applyAlignment="1" applyProtection="1">
      <alignment horizontal="center" vertical="center"/>
      <protection locked="0"/>
    </xf>
    <xf numFmtId="176" fontId="11" fillId="7" borderId="7" xfId="8" applyNumberFormat="1" applyFont="1" applyFill="1" applyBorder="1" applyAlignment="1" applyProtection="1">
      <alignment horizontal="center" vertical="center" wrapText="1"/>
    </xf>
    <xf numFmtId="176" fontId="11" fillId="7" borderId="13" xfId="8" applyNumberFormat="1" applyFont="1" applyFill="1" applyBorder="1" applyAlignment="1" applyProtection="1">
      <alignment horizontal="center" vertical="center" wrapText="1"/>
    </xf>
    <xf numFmtId="181" fontId="11" fillId="0" borderId="7" xfId="6" applyNumberFormat="1" applyFont="1" applyBorder="1" applyAlignment="1" applyProtection="1">
      <alignment horizontal="center" vertical="center" wrapText="1"/>
      <protection locked="0"/>
    </xf>
    <xf numFmtId="0" fontId="14" fillId="0" borderId="2" xfId="6" applyBorder="1" applyAlignment="1">
      <alignment vertical="center"/>
    </xf>
    <xf numFmtId="0" fontId="14" fillId="0" borderId="13" xfId="6" applyBorder="1" applyAlignment="1">
      <alignment vertical="center"/>
    </xf>
    <xf numFmtId="181" fontId="79" fillId="9" borderId="1" xfId="6" applyNumberFormat="1" applyFont="1" applyFill="1" applyBorder="1" applyAlignment="1" applyProtection="1">
      <alignment horizontal="center" vertical="center" wrapText="1"/>
      <protection locked="0"/>
    </xf>
    <xf numFmtId="0" fontId="80" fillId="9" borderId="1" xfId="6" applyFont="1" applyFill="1" applyBorder="1" applyAlignment="1">
      <alignment vertical="center"/>
    </xf>
    <xf numFmtId="176" fontId="78" fillId="9" borderId="7" xfId="8" applyNumberFormat="1" applyFont="1" applyFill="1" applyBorder="1" applyAlignment="1" applyProtection="1">
      <alignment horizontal="center" vertical="center"/>
    </xf>
    <xf numFmtId="176" fontId="78" fillId="9" borderId="13" xfId="8" applyNumberFormat="1" applyFont="1" applyFill="1" applyBorder="1" applyAlignment="1" applyProtection="1">
      <alignment horizontal="center" vertical="center"/>
    </xf>
    <xf numFmtId="176" fontId="85" fillId="9" borderId="7" xfId="8" applyNumberFormat="1" applyFont="1" applyFill="1" applyBorder="1" applyAlignment="1" applyProtection="1">
      <alignment horizontal="center" vertical="center" wrapText="1"/>
    </xf>
    <xf numFmtId="0" fontId="86" fillId="9" borderId="13" xfId="6" applyFont="1" applyFill="1" applyBorder="1" applyAlignment="1">
      <alignment horizontal="center" vertical="center" wrapText="1"/>
    </xf>
    <xf numFmtId="0" fontId="82" fillId="9" borderId="13" xfId="6" applyFont="1" applyFill="1" applyBorder="1" applyAlignment="1">
      <alignment horizontal="center" vertical="center" wrapText="1"/>
    </xf>
    <xf numFmtId="181" fontId="12" fillId="7" borderId="7" xfId="6" applyNumberFormat="1" applyFont="1" applyFill="1" applyBorder="1" applyAlignment="1" applyProtection="1">
      <alignment horizontal="center" vertical="center" wrapText="1"/>
      <protection locked="0"/>
    </xf>
    <xf numFmtId="181" fontId="12" fillId="7" borderId="13" xfId="6" applyNumberFormat="1" applyFont="1" applyFill="1" applyBorder="1" applyAlignment="1" applyProtection="1">
      <alignment horizontal="center" vertical="center" wrapText="1"/>
      <protection locked="0"/>
    </xf>
    <xf numFmtId="181" fontId="16" fillId="0" borderId="1" xfId="6" applyNumberFormat="1" applyFont="1" applyFill="1" applyBorder="1" applyAlignment="1" applyProtection="1">
      <alignment horizontal="center"/>
      <protection locked="0"/>
    </xf>
    <xf numFmtId="0" fontId="16" fillId="0" borderId="1" xfId="6" applyFont="1" applyFill="1" applyBorder="1" applyAlignment="1" applyProtection="1">
      <alignment horizontal="center"/>
      <protection locked="0"/>
    </xf>
    <xf numFmtId="181" fontId="8" fillId="9" borderId="7" xfId="6" applyNumberFormat="1" applyFont="1" applyFill="1" applyBorder="1" applyAlignment="1" applyProtection="1">
      <alignment horizontal="center" vertical="center" wrapText="1"/>
      <protection locked="0"/>
    </xf>
    <xf numFmtId="181" fontId="8" fillId="9" borderId="2" xfId="6" applyNumberFormat="1" applyFont="1" applyFill="1" applyBorder="1" applyAlignment="1" applyProtection="1">
      <alignment horizontal="center" vertical="center" wrapText="1"/>
      <protection locked="0"/>
    </xf>
    <xf numFmtId="181" fontId="8" fillId="0" borderId="7" xfId="6" applyNumberFormat="1" applyFont="1" applyFill="1" applyBorder="1" applyAlignment="1" applyProtection="1">
      <alignment horizontal="center" vertical="center" wrapText="1"/>
      <protection locked="0"/>
    </xf>
    <xf numFmtId="181" fontId="8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43" fillId="7" borderId="7" xfId="6" applyNumberFormat="1" applyFont="1" applyFill="1" applyBorder="1" applyAlignment="1" applyProtection="1">
      <alignment horizontal="center" vertical="center" wrapText="1"/>
      <protection locked="0"/>
    </xf>
    <xf numFmtId="181" fontId="43" fillId="7" borderId="2" xfId="6" applyNumberFormat="1" applyFont="1" applyFill="1" applyBorder="1" applyAlignment="1" applyProtection="1">
      <alignment horizontal="center" vertical="center" wrapText="1"/>
      <protection locked="0"/>
    </xf>
    <xf numFmtId="181" fontId="8" fillId="0" borderId="7" xfId="6" applyNumberFormat="1" applyFont="1" applyBorder="1" applyAlignment="1" applyProtection="1">
      <alignment horizontal="center" vertical="center"/>
      <protection locked="0"/>
    </xf>
    <xf numFmtId="181" fontId="8" fillId="0" borderId="2" xfId="6" applyNumberFormat="1" applyFont="1" applyBorder="1" applyAlignment="1" applyProtection="1">
      <alignment horizontal="center" vertical="center"/>
      <protection locked="0"/>
    </xf>
    <xf numFmtId="181" fontId="81" fillId="0" borderId="7" xfId="6" applyNumberFormat="1" applyFont="1" applyFill="1" applyBorder="1" applyAlignment="1" applyProtection="1">
      <alignment horizontal="center" vertical="center" wrapText="1"/>
      <protection locked="0"/>
    </xf>
    <xf numFmtId="181" fontId="81" fillId="0" borderId="2" xfId="6" applyNumberFormat="1" applyFont="1" applyFill="1" applyBorder="1" applyAlignment="1" applyProtection="1">
      <alignment horizontal="center" vertical="center" wrapText="1"/>
      <protection locked="0"/>
    </xf>
    <xf numFmtId="181" fontId="13" fillId="9" borderId="7" xfId="6" applyNumberFormat="1" applyFont="1" applyFill="1" applyBorder="1" applyAlignment="1" applyProtection="1">
      <alignment horizontal="center" vertical="center" wrapText="1"/>
      <protection locked="0"/>
    </xf>
    <xf numFmtId="181" fontId="13" fillId="9" borderId="2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wrapText="1" indent="1"/>
    </xf>
    <xf numFmtId="0" fontId="8" fillId="0" borderId="7" xfId="0" applyFont="1" applyBorder="1" applyAlignment="1"/>
    <xf numFmtId="0" fontId="8" fillId="0" borderId="13" xfId="0" applyFont="1" applyBorder="1" applyAlignment="1"/>
    <xf numFmtId="0" fontId="54" fillId="0" borderId="25" xfId="0" applyFont="1" applyBorder="1" applyAlignment="1">
      <alignment horizontal="center" vertical="center"/>
    </xf>
  </cellXfs>
  <cellStyles count="11">
    <cellStyle name="eng" xfId="1"/>
    <cellStyle name="lu" xfId="2"/>
    <cellStyle name="Normal - Style1" xfId="3"/>
    <cellStyle name="Normal_Basic Assumptions" xfId="4"/>
    <cellStyle name="一般" xfId="0" builtinId="0"/>
    <cellStyle name="一般_102車輛費用分析(1)---102預算-調整過" xfId="5"/>
    <cellStyle name="一般_99各國小概算額" xfId="6"/>
    <cellStyle name="一般_各國中、體中車輛費用概算分析表" xfId="7"/>
    <cellStyle name="千分位" xfId="8" builtinId="3"/>
    <cellStyle name="千分位_各國中、體中車輛費用概算分析表" xfId="9"/>
    <cellStyle name="貨幣[0]_Apply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15;&#21209;&#31185;&#38515;&#32032;&#33673;\103&#22283;&#23567;&#27010;&#31639;&#38989;&#24230;\102&#23416;&#24180;&#24230;&#22283;&#20013;&#23567;&#29677;&#32026;&#25976;&#26680;&#23450;&#34920;(&#21547;&#23416;&#29983;&#25976;)-07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2體中"/>
      <sheetName val="102國中班級數+體育+特教"/>
      <sheetName val="102國小班級數+體育+特教"/>
    </sheetNames>
    <sheetDataSet>
      <sheetData sheetId="0" refreshError="1"/>
      <sheetData sheetId="1" refreshError="1"/>
      <sheetData sheetId="2">
        <row r="6">
          <cell r="AW6">
            <v>1</v>
          </cell>
          <cell r="AX6">
            <v>14</v>
          </cell>
        </row>
        <row r="7">
          <cell r="AW7">
            <v>6</v>
          </cell>
          <cell r="AX7">
            <v>66</v>
          </cell>
        </row>
        <row r="8">
          <cell r="AW8">
            <v>1</v>
          </cell>
          <cell r="AX8">
            <v>25</v>
          </cell>
        </row>
        <row r="9">
          <cell r="AW9">
            <v>1</v>
          </cell>
          <cell r="AX9">
            <v>18</v>
          </cell>
        </row>
        <row r="10">
          <cell r="AX10">
            <v>44</v>
          </cell>
        </row>
        <row r="11">
          <cell r="AW11">
            <v>1</v>
          </cell>
          <cell r="AX11">
            <v>7</v>
          </cell>
        </row>
        <row r="12">
          <cell r="AX12">
            <v>9</v>
          </cell>
        </row>
        <row r="13">
          <cell r="AW13">
            <v>2</v>
          </cell>
          <cell r="AX13">
            <v>19</v>
          </cell>
        </row>
        <row r="14">
          <cell r="AW14">
            <v>2</v>
          </cell>
          <cell r="AX14">
            <v>23</v>
          </cell>
        </row>
        <row r="15">
          <cell r="AW15">
            <v>1</v>
          </cell>
          <cell r="AX15">
            <v>7</v>
          </cell>
        </row>
        <row r="16">
          <cell r="AW16">
            <v>2</v>
          </cell>
          <cell r="AX16">
            <v>30</v>
          </cell>
        </row>
        <row r="17">
          <cell r="AW17">
            <v>1</v>
          </cell>
          <cell r="AX17">
            <v>7</v>
          </cell>
        </row>
        <row r="18">
          <cell r="AW18">
            <v>1</v>
          </cell>
          <cell r="AX18">
            <v>17</v>
          </cell>
        </row>
        <row r="19">
          <cell r="AW19">
            <v>3</v>
          </cell>
          <cell r="AX19">
            <v>26</v>
          </cell>
        </row>
        <row r="20">
          <cell r="AW20">
            <v>1</v>
          </cell>
          <cell r="AX20">
            <v>7</v>
          </cell>
        </row>
        <row r="21">
          <cell r="AX21">
            <v>6</v>
          </cell>
        </row>
        <row r="22">
          <cell r="AW22">
            <v>1</v>
          </cell>
          <cell r="AX22">
            <v>18</v>
          </cell>
        </row>
        <row r="23">
          <cell r="AW23">
            <v>1</v>
          </cell>
          <cell r="AX23">
            <v>45</v>
          </cell>
        </row>
        <row r="24">
          <cell r="AW24">
            <v>3</v>
          </cell>
          <cell r="AX24">
            <v>30</v>
          </cell>
        </row>
        <row r="25">
          <cell r="AW25">
            <v>1</v>
          </cell>
          <cell r="AX25">
            <v>8</v>
          </cell>
        </row>
        <row r="26">
          <cell r="AW26">
            <v>1</v>
          </cell>
          <cell r="AX26">
            <v>18</v>
          </cell>
        </row>
        <row r="27">
          <cell r="AW27">
            <v>1</v>
          </cell>
          <cell r="AX27">
            <v>8</v>
          </cell>
        </row>
        <row r="28">
          <cell r="AW28">
            <v>2</v>
          </cell>
          <cell r="AX28">
            <v>17</v>
          </cell>
        </row>
        <row r="29">
          <cell r="AW29">
            <v>1</v>
          </cell>
          <cell r="AX29">
            <v>20</v>
          </cell>
        </row>
        <row r="30">
          <cell r="AX30">
            <v>6</v>
          </cell>
        </row>
        <row r="31">
          <cell r="AW31">
            <v>1</v>
          </cell>
          <cell r="AX31">
            <v>10</v>
          </cell>
        </row>
        <row r="32">
          <cell r="AX32">
            <v>6</v>
          </cell>
        </row>
        <row r="33">
          <cell r="AW33">
            <v>1</v>
          </cell>
          <cell r="AX33">
            <v>7</v>
          </cell>
        </row>
        <row r="34">
          <cell r="AW34">
            <v>1</v>
          </cell>
          <cell r="AX34">
            <v>11</v>
          </cell>
        </row>
        <row r="35">
          <cell r="AX35">
            <v>6</v>
          </cell>
        </row>
        <row r="36">
          <cell r="AW36">
            <v>1</v>
          </cell>
          <cell r="AX36">
            <v>7</v>
          </cell>
        </row>
        <row r="37">
          <cell r="AX37">
            <v>6</v>
          </cell>
        </row>
        <row r="38">
          <cell r="AW38">
            <v>1</v>
          </cell>
          <cell r="AX38">
            <v>15</v>
          </cell>
        </row>
        <row r="39">
          <cell r="AW39">
            <v>1</v>
          </cell>
          <cell r="AX39">
            <v>7</v>
          </cell>
        </row>
        <row r="40">
          <cell r="AW40">
            <v>1</v>
          </cell>
          <cell r="AX40">
            <v>7</v>
          </cell>
        </row>
        <row r="41">
          <cell r="AW41">
            <v>1</v>
          </cell>
          <cell r="AX41">
            <v>7</v>
          </cell>
        </row>
        <row r="42">
          <cell r="AX42">
            <v>6</v>
          </cell>
        </row>
        <row r="43">
          <cell r="AX43">
            <v>6</v>
          </cell>
        </row>
        <row r="44">
          <cell r="AW44">
            <v>2</v>
          </cell>
          <cell r="AX44">
            <v>13</v>
          </cell>
        </row>
        <row r="45">
          <cell r="AW45">
            <v>1</v>
          </cell>
          <cell r="AX45">
            <v>7</v>
          </cell>
        </row>
        <row r="46">
          <cell r="AX46">
            <v>6</v>
          </cell>
        </row>
        <row r="47">
          <cell r="AW47">
            <v>1</v>
          </cell>
          <cell r="AX47">
            <v>10</v>
          </cell>
        </row>
        <row r="48">
          <cell r="AW48">
            <v>2</v>
          </cell>
          <cell r="AX48">
            <v>17</v>
          </cell>
        </row>
        <row r="49">
          <cell r="AW49">
            <v>1</v>
          </cell>
          <cell r="AX49">
            <v>7</v>
          </cell>
        </row>
        <row r="50">
          <cell r="AX50">
            <v>6</v>
          </cell>
        </row>
        <row r="51">
          <cell r="AX51">
            <v>6</v>
          </cell>
        </row>
        <row r="52">
          <cell r="AW52">
            <v>1</v>
          </cell>
          <cell r="AX52">
            <v>7</v>
          </cell>
        </row>
        <row r="53">
          <cell r="AW53">
            <v>1</v>
          </cell>
          <cell r="AX53">
            <v>7</v>
          </cell>
        </row>
        <row r="54">
          <cell r="AW54">
            <v>1</v>
          </cell>
          <cell r="AX54">
            <v>7</v>
          </cell>
        </row>
        <row r="55">
          <cell r="AW55">
            <v>1</v>
          </cell>
          <cell r="AX55">
            <v>8</v>
          </cell>
        </row>
        <row r="56">
          <cell r="AX56">
            <v>6</v>
          </cell>
        </row>
        <row r="57">
          <cell r="AW57">
            <v>1</v>
          </cell>
          <cell r="AX57">
            <v>7</v>
          </cell>
        </row>
        <row r="58">
          <cell r="AW58">
            <v>1</v>
          </cell>
          <cell r="AX58">
            <v>7</v>
          </cell>
        </row>
        <row r="59">
          <cell r="AW59">
            <v>2</v>
          </cell>
          <cell r="AX59">
            <v>24</v>
          </cell>
        </row>
        <row r="60">
          <cell r="AW60">
            <v>1</v>
          </cell>
          <cell r="AX60">
            <v>7</v>
          </cell>
        </row>
        <row r="61">
          <cell r="AW61">
            <v>1</v>
          </cell>
          <cell r="AX61">
            <v>7</v>
          </cell>
        </row>
        <row r="62">
          <cell r="AX62">
            <v>6</v>
          </cell>
        </row>
        <row r="63">
          <cell r="AW63">
            <v>1</v>
          </cell>
          <cell r="AX63">
            <v>7</v>
          </cell>
        </row>
        <row r="64">
          <cell r="AW64">
            <v>1</v>
          </cell>
          <cell r="AX64">
            <v>7</v>
          </cell>
        </row>
        <row r="65">
          <cell r="AX65">
            <v>6</v>
          </cell>
        </row>
        <row r="66">
          <cell r="AW66">
            <v>2</v>
          </cell>
          <cell r="AX66">
            <v>20</v>
          </cell>
        </row>
        <row r="67">
          <cell r="AW67">
            <v>1</v>
          </cell>
          <cell r="AX67">
            <v>7</v>
          </cell>
        </row>
        <row r="68">
          <cell r="AW68">
            <v>1</v>
          </cell>
          <cell r="AX68">
            <v>7</v>
          </cell>
        </row>
        <row r="69">
          <cell r="AW69">
            <v>1</v>
          </cell>
          <cell r="AX69">
            <v>7</v>
          </cell>
        </row>
        <row r="70">
          <cell r="AW70">
            <v>1</v>
          </cell>
          <cell r="AX70">
            <v>7</v>
          </cell>
        </row>
        <row r="71">
          <cell r="AW71">
            <v>1</v>
          </cell>
          <cell r="AX71">
            <v>13</v>
          </cell>
        </row>
        <row r="72">
          <cell r="AX72">
            <v>6</v>
          </cell>
        </row>
        <row r="73">
          <cell r="AW73">
            <v>1</v>
          </cell>
          <cell r="AX73">
            <v>7</v>
          </cell>
        </row>
        <row r="74">
          <cell r="AW74">
            <v>1</v>
          </cell>
          <cell r="AX74">
            <v>7</v>
          </cell>
        </row>
        <row r="75">
          <cell r="AW75">
            <v>1</v>
          </cell>
          <cell r="AX75">
            <v>7</v>
          </cell>
        </row>
        <row r="76">
          <cell r="AW76">
            <v>1</v>
          </cell>
          <cell r="AX76">
            <v>7</v>
          </cell>
        </row>
        <row r="77">
          <cell r="AW77">
            <v>1</v>
          </cell>
          <cell r="AX77">
            <v>7</v>
          </cell>
        </row>
        <row r="78">
          <cell r="AX78">
            <v>6</v>
          </cell>
        </row>
        <row r="79">
          <cell r="AW79">
            <v>2</v>
          </cell>
          <cell r="AX79">
            <v>8</v>
          </cell>
        </row>
        <row r="80">
          <cell r="AW80">
            <v>1</v>
          </cell>
          <cell r="AX80">
            <v>7</v>
          </cell>
        </row>
        <row r="81">
          <cell r="AW81">
            <v>1</v>
          </cell>
          <cell r="AX81">
            <v>9</v>
          </cell>
        </row>
        <row r="82">
          <cell r="AX82">
            <v>6</v>
          </cell>
        </row>
        <row r="83">
          <cell r="AW83">
            <v>1</v>
          </cell>
          <cell r="AX83">
            <v>7</v>
          </cell>
        </row>
        <row r="84">
          <cell r="AW84">
            <v>1</v>
          </cell>
          <cell r="AX84">
            <v>7</v>
          </cell>
        </row>
        <row r="85">
          <cell r="AW85">
            <v>1</v>
          </cell>
          <cell r="AX85">
            <v>7</v>
          </cell>
        </row>
        <row r="86">
          <cell r="AW86">
            <v>1</v>
          </cell>
          <cell r="AX86">
            <v>7</v>
          </cell>
        </row>
        <row r="87">
          <cell r="AX87">
            <v>7</v>
          </cell>
        </row>
        <row r="88">
          <cell r="AW88">
            <v>1</v>
          </cell>
          <cell r="AX88">
            <v>7</v>
          </cell>
        </row>
        <row r="89">
          <cell r="AX89">
            <v>6</v>
          </cell>
        </row>
        <row r="90">
          <cell r="AX90">
            <v>9</v>
          </cell>
        </row>
        <row r="91">
          <cell r="AW91">
            <v>1</v>
          </cell>
          <cell r="AX91">
            <v>7</v>
          </cell>
        </row>
        <row r="92">
          <cell r="AW92">
            <v>1</v>
          </cell>
          <cell r="AX92">
            <v>7</v>
          </cell>
        </row>
        <row r="93">
          <cell r="AX93">
            <v>6</v>
          </cell>
        </row>
        <row r="94">
          <cell r="AW94">
            <v>1</v>
          </cell>
          <cell r="AX94">
            <v>7</v>
          </cell>
        </row>
        <row r="95">
          <cell r="AW95">
            <v>1</v>
          </cell>
          <cell r="AX95">
            <v>7</v>
          </cell>
        </row>
        <row r="96">
          <cell r="AW96">
            <v>1</v>
          </cell>
          <cell r="AX96">
            <v>7</v>
          </cell>
        </row>
        <row r="97">
          <cell r="AX97">
            <v>6</v>
          </cell>
        </row>
        <row r="98">
          <cell r="AW98">
            <v>1</v>
          </cell>
          <cell r="AX98">
            <v>7</v>
          </cell>
        </row>
        <row r="99">
          <cell r="AW99">
            <v>1</v>
          </cell>
          <cell r="AX99">
            <v>7</v>
          </cell>
        </row>
        <row r="100">
          <cell r="AW100">
            <v>1</v>
          </cell>
          <cell r="AX100">
            <v>7</v>
          </cell>
        </row>
        <row r="101">
          <cell r="AW101">
            <v>1</v>
          </cell>
          <cell r="AX101">
            <v>7</v>
          </cell>
        </row>
        <row r="102">
          <cell r="AX102">
            <v>6</v>
          </cell>
        </row>
        <row r="103">
          <cell r="AX103">
            <v>6</v>
          </cell>
        </row>
        <row r="104">
          <cell r="AX104">
            <v>6</v>
          </cell>
        </row>
        <row r="105">
          <cell r="AX105">
            <v>6</v>
          </cell>
        </row>
        <row r="106">
          <cell r="AW106">
            <v>3</v>
          </cell>
          <cell r="AX106">
            <v>23</v>
          </cell>
        </row>
        <row r="107">
          <cell r="AX10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37"/>
  <sheetViews>
    <sheetView zoomScale="85" workbookViewId="0">
      <pane xSplit="2" ySplit="3" topLeftCell="J25" activePane="bottomRight" state="frozen"/>
      <selection pane="topRight" activeCell="C1" sqref="C1"/>
      <selection pane="bottomLeft" activeCell="A4" sqref="A4"/>
      <selection pane="bottomRight" activeCell="S4" sqref="S4"/>
    </sheetView>
  </sheetViews>
  <sheetFormatPr defaultRowHeight="16.5"/>
  <cols>
    <col min="1" max="1" width="14.625" style="90" customWidth="1"/>
    <col min="2" max="2" width="8" style="90" customWidth="1"/>
    <col min="3" max="3" width="10.25" style="90" customWidth="1"/>
    <col min="4" max="4" width="14.75" style="146" customWidth="1"/>
    <col min="5" max="5" width="8.375" style="90" customWidth="1"/>
    <col min="6" max="6" width="8.5" style="90" customWidth="1"/>
    <col min="7" max="7" width="9.75" style="90" customWidth="1"/>
    <col min="8" max="8" width="12.875" style="147" customWidth="1"/>
    <col min="9" max="9" width="9.625" style="90" customWidth="1"/>
    <col min="10" max="10" width="10.25" style="90" customWidth="1"/>
    <col min="11" max="11" width="9.125" style="148" customWidth="1"/>
    <col min="12" max="12" width="6" style="148" customWidth="1"/>
    <col min="13" max="13" width="11.75" style="149" customWidth="1"/>
    <col min="14" max="14" width="11.625" style="90" customWidth="1"/>
    <col min="15" max="15" width="9.625" style="149" customWidth="1"/>
    <col min="16" max="16" width="6.25" style="150" customWidth="1"/>
    <col min="17" max="17" width="9.875" style="90" customWidth="1"/>
    <col min="18" max="18" width="9.75" style="90" customWidth="1"/>
    <col min="19" max="19" width="12.625" style="151" customWidth="1"/>
    <col min="20" max="20" width="10" style="123" bestFit="1" customWidth="1"/>
    <col min="21" max="16384" width="9" style="90"/>
  </cols>
  <sheetData>
    <row r="1" spans="1:20" ht="31.5" customHeight="1" thickBot="1">
      <c r="A1" s="227" t="s">
        <v>309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90"/>
    </row>
    <row r="2" spans="1:20" ht="30" customHeight="1">
      <c r="A2" s="229" t="s">
        <v>18</v>
      </c>
      <c r="B2" s="216" t="s">
        <v>19</v>
      </c>
      <c r="C2" s="216" t="s">
        <v>20</v>
      </c>
      <c r="D2" s="216" t="s">
        <v>21</v>
      </c>
      <c r="E2" s="216" t="s">
        <v>22</v>
      </c>
      <c r="F2" s="216" t="s">
        <v>23</v>
      </c>
      <c r="G2" s="220" t="s">
        <v>24</v>
      </c>
      <c r="H2" s="222" t="s">
        <v>25</v>
      </c>
      <c r="I2" s="220" t="s">
        <v>26</v>
      </c>
      <c r="J2" s="220" t="s">
        <v>27</v>
      </c>
      <c r="K2" s="228" t="s">
        <v>28</v>
      </c>
      <c r="L2" s="228"/>
      <c r="M2" s="228"/>
      <c r="N2" s="216" t="s">
        <v>29</v>
      </c>
      <c r="O2" s="224" t="s">
        <v>30</v>
      </c>
      <c r="P2" s="216" t="s">
        <v>31</v>
      </c>
      <c r="Q2" s="216"/>
      <c r="R2" s="224" t="s">
        <v>32</v>
      </c>
      <c r="S2" s="218" t="s">
        <v>33</v>
      </c>
      <c r="T2" s="90"/>
    </row>
    <row r="3" spans="1:20" ht="39" customHeight="1" thickBot="1">
      <c r="A3" s="230"/>
      <c r="B3" s="217"/>
      <c r="C3" s="217"/>
      <c r="D3" s="226"/>
      <c r="E3" s="217"/>
      <c r="F3" s="217"/>
      <c r="G3" s="221"/>
      <c r="H3" s="223"/>
      <c r="I3" s="221"/>
      <c r="J3" s="221"/>
      <c r="K3" s="92" t="s">
        <v>34</v>
      </c>
      <c r="L3" s="93" t="s">
        <v>35</v>
      </c>
      <c r="M3" s="91" t="s">
        <v>36</v>
      </c>
      <c r="N3" s="217"/>
      <c r="O3" s="225"/>
      <c r="P3" s="217"/>
      <c r="Q3" s="217"/>
      <c r="R3" s="225"/>
      <c r="S3" s="219"/>
      <c r="T3" s="90"/>
    </row>
    <row r="4" spans="1:20" ht="26.1" customHeight="1">
      <c r="A4" s="94" t="s">
        <v>401</v>
      </c>
      <c r="B4" s="95"/>
      <c r="C4" s="95"/>
      <c r="D4" s="96"/>
      <c r="E4" s="95"/>
      <c r="F4" s="95"/>
      <c r="G4" s="95"/>
      <c r="H4" s="97">
        <v>13616192</v>
      </c>
      <c r="I4" s="97">
        <v>230750</v>
      </c>
      <c r="J4" s="97">
        <v>217920</v>
      </c>
      <c r="K4" s="98">
        <v>67620</v>
      </c>
      <c r="L4" s="98"/>
      <c r="M4" s="99">
        <v>2057340</v>
      </c>
      <c r="N4" s="98">
        <v>1082331</v>
      </c>
      <c r="O4" s="99">
        <v>232323</v>
      </c>
      <c r="P4" s="100">
        <v>601</v>
      </c>
      <c r="Q4" s="101">
        <v>360600</v>
      </c>
      <c r="R4" s="97">
        <v>18450</v>
      </c>
      <c r="S4" s="102">
        <f>SUM(S5:S35)</f>
        <v>17222983</v>
      </c>
      <c r="T4" s="90"/>
    </row>
    <row r="5" spans="1:20" ht="26.1" customHeight="1">
      <c r="A5" s="117" t="s">
        <v>304</v>
      </c>
      <c r="B5" s="105" t="s">
        <v>305</v>
      </c>
      <c r="C5" s="103" t="s">
        <v>306</v>
      </c>
      <c r="D5" s="104" t="s">
        <v>307</v>
      </c>
      <c r="E5" s="104" t="s">
        <v>308</v>
      </c>
      <c r="F5" s="106">
        <v>98.12</v>
      </c>
      <c r="G5" s="107">
        <v>4009</v>
      </c>
      <c r="H5" s="108">
        <v>474797</v>
      </c>
      <c r="I5" s="118">
        <v>6300</v>
      </c>
      <c r="J5" s="118">
        <v>6876</v>
      </c>
      <c r="K5" s="114">
        <v>2300</v>
      </c>
      <c r="L5" s="119">
        <v>35</v>
      </c>
      <c r="M5" s="120">
        <v>80500</v>
      </c>
      <c r="N5" s="121">
        <v>34000</v>
      </c>
      <c r="O5" s="114">
        <v>8458</v>
      </c>
      <c r="P5" s="122">
        <v>16</v>
      </c>
      <c r="Q5" s="114">
        <v>9600</v>
      </c>
      <c r="R5" s="115">
        <v>600</v>
      </c>
      <c r="S5" s="116">
        <f>SUM(H5,I5,J5,M5,N5,R5)</f>
        <v>603073</v>
      </c>
    </row>
    <row r="6" spans="1:20" ht="26.1" customHeight="1">
      <c r="A6" s="117" t="s">
        <v>310</v>
      </c>
      <c r="B6" s="105" t="s">
        <v>305</v>
      </c>
      <c r="C6" s="103" t="s">
        <v>306</v>
      </c>
      <c r="D6" s="104" t="s">
        <v>311</v>
      </c>
      <c r="E6" s="104" t="s">
        <v>312</v>
      </c>
      <c r="F6" s="106">
        <v>98.12</v>
      </c>
      <c r="G6" s="107">
        <v>4009</v>
      </c>
      <c r="H6" s="108">
        <v>474797</v>
      </c>
      <c r="I6" s="118">
        <v>6300</v>
      </c>
      <c r="J6" s="118">
        <v>6876</v>
      </c>
      <c r="K6" s="114">
        <v>2500</v>
      </c>
      <c r="L6" s="119">
        <v>35</v>
      </c>
      <c r="M6" s="120">
        <v>87500</v>
      </c>
      <c r="N6" s="121">
        <v>34000</v>
      </c>
      <c r="O6" s="114">
        <v>8458</v>
      </c>
      <c r="P6" s="122">
        <v>16</v>
      </c>
      <c r="Q6" s="114">
        <v>9600</v>
      </c>
      <c r="R6" s="115">
        <v>600</v>
      </c>
      <c r="S6" s="116">
        <f t="shared" ref="S6:S35" si="0">SUM(H6,I6,J6,M6,N6,R6)</f>
        <v>610073</v>
      </c>
    </row>
    <row r="7" spans="1:20" ht="26.1" customHeight="1">
      <c r="A7" s="117" t="s">
        <v>313</v>
      </c>
      <c r="B7" s="105" t="s">
        <v>305</v>
      </c>
      <c r="C7" s="103" t="s">
        <v>306</v>
      </c>
      <c r="D7" s="124" t="s">
        <v>314</v>
      </c>
      <c r="E7" s="124" t="s">
        <v>315</v>
      </c>
      <c r="F7" s="106">
        <v>99.11</v>
      </c>
      <c r="G7" s="107">
        <v>4009</v>
      </c>
      <c r="H7" s="108">
        <v>474797</v>
      </c>
      <c r="I7" s="118">
        <v>6300</v>
      </c>
      <c r="J7" s="118">
        <v>6876</v>
      </c>
      <c r="K7" s="110">
        <v>2280</v>
      </c>
      <c r="L7" s="111">
        <v>35</v>
      </c>
      <c r="M7" s="112">
        <v>83107</v>
      </c>
      <c r="N7" s="112">
        <v>26208</v>
      </c>
      <c r="O7" s="110">
        <v>8458</v>
      </c>
      <c r="P7" s="122">
        <v>22</v>
      </c>
      <c r="Q7" s="114">
        <v>13200</v>
      </c>
      <c r="R7" s="115">
        <v>600</v>
      </c>
      <c r="S7" s="116">
        <f t="shared" si="0"/>
        <v>597888</v>
      </c>
      <c r="T7" s="90"/>
    </row>
    <row r="8" spans="1:20" ht="26.1" customHeight="1">
      <c r="A8" s="125" t="s">
        <v>316</v>
      </c>
      <c r="B8" s="105" t="s">
        <v>317</v>
      </c>
      <c r="C8" s="105" t="s">
        <v>318</v>
      </c>
      <c r="D8" s="124" t="s">
        <v>319</v>
      </c>
      <c r="E8" s="124" t="s">
        <v>320</v>
      </c>
      <c r="F8" s="126">
        <v>90.01</v>
      </c>
      <c r="G8" s="126">
        <v>1968</v>
      </c>
      <c r="H8" s="127">
        <v>0</v>
      </c>
      <c r="I8" s="118">
        <v>11230</v>
      </c>
      <c r="J8" s="118">
        <v>6180</v>
      </c>
      <c r="K8" s="114">
        <v>0</v>
      </c>
      <c r="L8" s="119">
        <v>35</v>
      </c>
      <c r="M8" s="120">
        <v>0</v>
      </c>
      <c r="N8" s="118">
        <v>51000</v>
      </c>
      <c r="O8" s="119">
        <v>2483</v>
      </c>
      <c r="P8" s="126">
        <v>7</v>
      </c>
      <c r="Q8" s="114">
        <v>4200</v>
      </c>
      <c r="R8" s="115">
        <v>450</v>
      </c>
      <c r="S8" s="116">
        <f t="shared" si="0"/>
        <v>68860</v>
      </c>
      <c r="T8" s="90"/>
    </row>
    <row r="9" spans="1:20" ht="26.1" customHeight="1">
      <c r="A9" s="117" t="s">
        <v>321</v>
      </c>
      <c r="B9" s="105" t="s">
        <v>305</v>
      </c>
      <c r="C9" s="103" t="s">
        <v>306</v>
      </c>
      <c r="D9" s="124" t="s">
        <v>322</v>
      </c>
      <c r="E9" s="104" t="s">
        <v>323</v>
      </c>
      <c r="F9" s="126" t="s">
        <v>324</v>
      </c>
      <c r="G9" s="107">
        <v>4009</v>
      </c>
      <c r="H9" s="108">
        <v>474797</v>
      </c>
      <c r="I9" s="118">
        <v>6300</v>
      </c>
      <c r="J9" s="118">
        <v>6876</v>
      </c>
      <c r="K9" s="110">
        <v>2280</v>
      </c>
      <c r="L9" s="111">
        <v>35</v>
      </c>
      <c r="M9" s="112">
        <v>59011</v>
      </c>
      <c r="N9" s="112">
        <v>36833</v>
      </c>
      <c r="O9" s="110">
        <v>8458</v>
      </c>
      <c r="P9" s="122">
        <v>20</v>
      </c>
      <c r="Q9" s="114">
        <v>12000</v>
      </c>
      <c r="R9" s="115">
        <v>600</v>
      </c>
      <c r="S9" s="116">
        <f t="shared" si="0"/>
        <v>584417</v>
      </c>
      <c r="T9" s="90"/>
    </row>
    <row r="10" spans="1:20" ht="26.1" customHeight="1">
      <c r="A10" s="117" t="s">
        <v>325</v>
      </c>
      <c r="B10" s="105" t="s">
        <v>305</v>
      </c>
      <c r="C10" s="103" t="s">
        <v>306</v>
      </c>
      <c r="D10" s="124" t="s">
        <v>326</v>
      </c>
      <c r="E10" s="124" t="s">
        <v>327</v>
      </c>
      <c r="F10" s="106">
        <v>99.11</v>
      </c>
      <c r="G10" s="107">
        <v>4009</v>
      </c>
      <c r="H10" s="108">
        <v>474797</v>
      </c>
      <c r="I10" s="118">
        <v>6300</v>
      </c>
      <c r="J10" s="118">
        <v>6876</v>
      </c>
      <c r="K10" s="110">
        <v>2280</v>
      </c>
      <c r="L10" s="111">
        <v>35</v>
      </c>
      <c r="M10" s="112">
        <v>41807</v>
      </c>
      <c r="N10" s="112">
        <v>26208</v>
      </c>
      <c r="O10" s="110">
        <v>8458</v>
      </c>
      <c r="P10" s="122">
        <v>22</v>
      </c>
      <c r="Q10" s="114">
        <v>13200</v>
      </c>
      <c r="R10" s="115">
        <v>600</v>
      </c>
      <c r="S10" s="116">
        <f t="shared" si="0"/>
        <v>556588</v>
      </c>
      <c r="T10" s="90"/>
    </row>
    <row r="11" spans="1:20" ht="26.1" customHeight="1">
      <c r="A11" s="128" t="s">
        <v>328</v>
      </c>
      <c r="B11" s="103" t="s">
        <v>317</v>
      </c>
      <c r="C11" s="103" t="s">
        <v>329</v>
      </c>
      <c r="D11" s="104" t="s">
        <v>330</v>
      </c>
      <c r="E11" s="104" t="s">
        <v>331</v>
      </c>
      <c r="F11" s="106" t="s">
        <v>332</v>
      </c>
      <c r="G11" s="126">
        <v>1998</v>
      </c>
      <c r="H11" s="129">
        <v>160938</v>
      </c>
      <c r="I11" s="118">
        <v>11230</v>
      </c>
      <c r="J11" s="118">
        <v>6180</v>
      </c>
      <c r="K11" s="114">
        <v>2275</v>
      </c>
      <c r="L11" s="119">
        <v>35</v>
      </c>
      <c r="M11" s="120">
        <v>79625</v>
      </c>
      <c r="N11" s="118">
        <v>8500</v>
      </c>
      <c r="O11" s="119">
        <v>2483</v>
      </c>
      <c r="P11" s="126">
        <v>15</v>
      </c>
      <c r="Q11" s="114">
        <v>9000</v>
      </c>
      <c r="R11" s="115">
        <v>600</v>
      </c>
      <c r="S11" s="116">
        <f t="shared" si="0"/>
        <v>267073</v>
      </c>
    </row>
    <row r="12" spans="1:20" ht="26.1" customHeight="1">
      <c r="A12" s="117" t="s">
        <v>328</v>
      </c>
      <c r="B12" s="105" t="s">
        <v>305</v>
      </c>
      <c r="C12" s="103" t="s">
        <v>306</v>
      </c>
      <c r="D12" s="104" t="s">
        <v>333</v>
      </c>
      <c r="E12" s="104" t="s">
        <v>334</v>
      </c>
      <c r="F12" s="106">
        <v>98.12</v>
      </c>
      <c r="G12" s="107">
        <v>4009</v>
      </c>
      <c r="H12" s="108">
        <v>474797</v>
      </c>
      <c r="I12" s="118">
        <v>6300</v>
      </c>
      <c r="J12" s="118">
        <v>6876</v>
      </c>
      <c r="K12" s="114">
        <v>2075</v>
      </c>
      <c r="L12" s="119">
        <v>35</v>
      </c>
      <c r="M12" s="120">
        <v>72625</v>
      </c>
      <c r="N12" s="121">
        <v>34000</v>
      </c>
      <c r="O12" s="114">
        <v>8458</v>
      </c>
      <c r="P12" s="122">
        <v>16</v>
      </c>
      <c r="Q12" s="114">
        <v>9600</v>
      </c>
      <c r="R12" s="115">
        <v>600</v>
      </c>
      <c r="S12" s="116">
        <f t="shared" si="0"/>
        <v>595198</v>
      </c>
    </row>
    <row r="13" spans="1:20" ht="26.1" customHeight="1">
      <c r="A13" s="117" t="s">
        <v>335</v>
      </c>
      <c r="B13" s="105" t="s">
        <v>305</v>
      </c>
      <c r="C13" s="103" t="s">
        <v>306</v>
      </c>
      <c r="D13" s="124" t="s">
        <v>336</v>
      </c>
      <c r="E13" s="104" t="s">
        <v>337</v>
      </c>
      <c r="F13" s="126" t="s">
        <v>324</v>
      </c>
      <c r="G13" s="107">
        <v>4009</v>
      </c>
      <c r="H13" s="108">
        <v>474797</v>
      </c>
      <c r="I13" s="118">
        <v>6300</v>
      </c>
      <c r="J13" s="118">
        <v>6876</v>
      </c>
      <c r="K13" s="110">
        <v>2280</v>
      </c>
      <c r="L13" s="111">
        <v>35</v>
      </c>
      <c r="M13" s="112">
        <v>57619</v>
      </c>
      <c r="N13" s="112">
        <v>36833</v>
      </c>
      <c r="O13" s="110">
        <v>8458</v>
      </c>
      <c r="P13" s="122">
        <v>20</v>
      </c>
      <c r="Q13" s="114">
        <v>12000</v>
      </c>
      <c r="R13" s="115">
        <v>600</v>
      </c>
      <c r="S13" s="116">
        <f t="shared" si="0"/>
        <v>583025</v>
      </c>
      <c r="T13" s="90"/>
    </row>
    <row r="14" spans="1:20" ht="26.1" customHeight="1">
      <c r="A14" s="117" t="s">
        <v>338</v>
      </c>
      <c r="B14" s="105" t="s">
        <v>305</v>
      </c>
      <c r="C14" s="105" t="s">
        <v>17</v>
      </c>
      <c r="D14" s="124" t="s">
        <v>339</v>
      </c>
      <c r="E14" s="124" t="s">
        <v>340</v>
      </c>
      <c r="F14" s="126">
        <v>89.09</v>
      </c>
      <c r="G14" s="122">
        <v>3907</v>
      </c>
      <c r="H14" s="108">
        <v>474797</v>
      </c>
      <c r="I14" s="118">
        <v>6300</v>
      </c>
      <c r="J14" s="118">
        <v>6876</v>
      </c>
      <c r="K14" s="110">
        <v>2280</v>
      </c>
      <c r="L14" s="111">
        <v>35</v>
      </c>
      <c r="M14" s="112">
        <v>64227</v>
      </c>
      <c r="N14" s="130">
        <v>51000</v>
      </c>
      <c r="O14" s="110">
        <v>8458</v>
      </c>
      <c r="P14" s="122">
        <v>21</v>
      </c>
      <c r="Q14" s="114">
        <v>12600</v>
      </c>
      <c r="R14" s="115">
        <v>600</v>
      </c>
      <c r="S14" s="116">
        <f t="shared" si="0"/>
        <v>603800</v>
      </c>
      <c r="T14" s="90"/>
    </row>
    <row r="15" spans="1:20" ht="26.1" customHeight="1">
      <c r="A15" s="131" t="s">
        <v>341</v>
      </c>
      <c r="B15" s="132" t="s">
        <v>305</v>
      </c>
      <c r="C15" s="103" t="s">
        <v>306</v>
      </c>
      <c r="D15" s="124" t="s">
        <v>342</v>
      </c>
      <c r="E15" s="104" t="s">
        <v>343</v>
      </c>
      <c r="F15" s="106" t="s">
        <v>344</v>
      </c>
      <c r="G15" s="107">
        <v>4009</v>
      </c>
      <c r="H15" s="108">
        <v>474797</v>
      </c>
      <c r="I15" s="118">
        <v>6300</v>
      </c>
      <c r="J15" s="118">
        <v>6876</v>
      </c>
      <c r="K15" s="110">
        <v>2280</v>
      </c>
      <c r="L15" s="111">
        <v>35</v>
      </c>
      <c r="M15" s="112">
        <v>78387</v>
      </c>
      <c r="N15" s="112">
        <v>34000</v>
      </c>
      <c r="O15" s="110">
        <v>8458</v>
      </c>
      <c r="P15" s="122">
        <v>20</v>
      </c>
      <c r="Q15" s="114">
        <v>12000</v>
      </c>
      <c r="R15" s="115">
        <v>600</v>
      </c>
      <c r="S15" s="116">
        <f t="shared" si="0"/>
        <v>600960</v>
      </c>
      <c r="T15" s="90"/>
    </row>
    <row r="16" spans="1:20" ht="26.1" customHeight="1">
      <c r="A16" s="117" t="s">
        <v>345</v>
      </c>
      <c r="B16" s="105" t="s">
        <v>305</v>
      </c>
      <c r="C16" s="103" t="s">
        <v>306</v>
      </c>
      <c r="D16" s="104" t="s">
        <v>346</v>
      </c>
      <c r="E16" s="104" t="s">
        <v>347</v>
      </c>
      <c r="F16" s="106">
        <v>98.12</v>
      </c>
      <c r="G16" s="107">
        <v>4009</v>
      </c>
      <c r="H16" s="108">
        <v>474797</v>
      </c>
      <c r="I16" s="118">
        <v>6300</v>
      </c>
      <c r="J16" s="118">
        <v>6876</v>
      </c>
      <c r="K16" s="114">
        <v>2300</v>
      </c>
      <c r="L16" s="119">
        <v>35</v>
      </c>
      <c r="M16" s="120">
        <v>80500</v>
      </c>
      <c r="N16" s="121">
        <v>34000</v>
      </c>
      <c r="O16" s="114">
        <v>8458</v>
      </c>
      <c r="P16" s="122">
        <v>16</v>
      </c>
      <c r="Q16" s="114">
        <v>9600</v>
      </c>
      <c r="R16" s="115">
        <v>600</v>
      </c>
      <c r="S16" s="116">
        <f t="shared" si="0"/>
        <v>603073</v>
      </c>
    </row>
    <row r="17" spans="1:20" ht="26.1" customHeight="1">
      <c r="A17" s="117" t="s">
        <v>348</v>
      </c>
      <c r="B17" s="105" t="s">
        <v>305</v>
      </c>
      <c r="C17" s="105" t="s">
        <v>17</v>
      </c>
      <c r="D17" s="124" t="s">
        <v>349</v>
      </c>
      <c r="E17" s="124" t="s">
        <v>350</v>
      </c>
      <c r="F17" s="126">
        <v>91.08</v>
      </c>
      <c r="G17" s="122">
        <v>3907</v>
      </c>
      <c r="H17" s="108">
        <v>474797</v>
      </c>
      <c r="I17" s="118">
        <v>6300</v>
      </c>
      <c r="J17" s="118">
        <v>6876</v>
      </c>
      <c r="K17" s="110">
        <v>2280</v>
      </c>
      <c r="L17" s="111">
        <v>35</v>
      </c>
      <c r="M17" s="112">
        <v>64227</v>
      </c>
      <c r="N17" s="130">
        <v>51000</v>
      </c>
      <c r="O17" s="110">
        <v>8458</v>
      </c>
      <c r="P17" s="122">
        <v>21</v>
      </c>
      <c r="Q17" s="114">
        <v>12600</v>
      </c>
      <c r="R17" s="115">
        <v>600</v>
      </c>
      <c r="S17" s="116">
        <f t="shared" si="0"/>
        <v>603800</v>
      </c>
      <c r="T17" s="90"/>
    </row>
    <row r="18" spans="1:20" ht="26.1" customHeight="1">
      <c r="A18" s="152" t="s">
        <v>351</v>
      </c>
      <c r="B18" s="105" t="s">
        <v>305</v>
      </c>
      <c r="C18" s="103" t="s">
        <v>306</v>
      </c>
      <c r="D18" s="133" t="s">
        <v>352</v>
      </c>
      <c r="E18" s="124" t="s">
        <v>353</v>
      </c>
      <c r="F18" s="134">
        <v>101.06</v>
      </c>
      <c r="G18" s="122">
        <v>4009</v>
      </c>
      <c r="H18" s="108">
        <v>474797</v>
      </c>
      <c r="I18" s="135">
        <v>6300</v>
      </c>
      <c r="J18" s="118">
        <v>6876</v>
      </c>
      <c r="K18" s="110">
        <v>2280</v>
      </c>
      <c r="L18" s="111">
        <v>35</v>
      </c>
      <c r="M18" s="112">
        <v>57619</v>
      </c>
      <c r="N18" s="112">
        <v>8500</v>
      </c>
      <c r="O18" s="110">
        <v>8458</v>
      </c>
      <c r="P18" s="122">
        <v>21</v>
      </c>
      <c r="Q18" s="114">
        <v>12600</v>
      </c>
      <c r="R18" s="115">
        <v>600</v>
      </c>
      <c r="S18" s="116">
        <f t="shared" si="0"/>
        <v>554692</v>
      </c>
      <c r="T18" s="90"/>
    </row>
    <row r="19" spans="1:20" ht="26.1" customHeight="1">
      <c r="A19" s="117" t="s">
        <v>351</v>
      </c>
      <c r="B19" s="105" t="s">
        <v>317</v>
      </c>
      <c r="C19" s="105" t="s">
        <v>17</v>
      </c>
      <c r="D19" s="124" t="s">
        <v>354</v>
      </c>
      <c r="E19" s="124" t="s">
        <v>355</v>
      </c>
      <c r="F19" s="126" t="s">
        <v>356</v>
      </c>
      <c r="G19" s="126">
        <v>2350</v>
      </c>
      <c r="H19" s="108">
        <v>474797</v>
      </c>
      <c r="I19" s="118">
        <v>11230</v>
      </c>
      <c r="J19" s="118">
        <v>6180</v>
      </c>
      <c r="K19" s="114">
        <v>1550</v>
      </c>
      <c r="L19" s="119">
        <v>35</v>
      </c>
      <c r="M19" s="120">
        <v>54250</v>
      </c>
      <c r="N19" s="136">
        <v>51000</v>
      </c>
      <c r="O19" s="119">
        <v>2483</v>
      </c>
      <c r="P19" s="122">
        <v>7</v>
      </c>
      <c r="Q19" s="114">
        <v>4200</v>
      </c>
      <c r="R19" s="115">
        <v>600</v>
      </c>
      <c r="S19" s="116">
        <f t="shared" si="0"/>
        <v>598057</v>
      </c>
    </row>
    <row r="20" spans="1:20" ht="26.1" customHeight="1">
      <c r="A20" s="117" t="s">
        <v>357</v>
      </c>
      <c r="B20" s="105" t="s">
        <v>305</v>
      </c>
      <c r="C20" s="103" t="s">
        <v>306</v>
      </c>
      <c r="D20" s="104" t="s">
        <v>358</v>
      </c>
      <c r="E20" s="104" t="s">
        <v>353</v>
      </c>
      <c r="F20" s="106" t="s">
        <v>344</v>
      </c>
      <c r="G20" s="107">
        <v>4009</v>
      </c>
      <c r="H20" s="108">
        <v>474797</v>
      </c>
      <c r="I20" s="118">
        <v>6300</v>
      </c>
      <c r="J20" s="118">
        <v>6876</v>
      </c>
      <c r="K20" s="110">
        <v>2280</v>
      </c>
      <c r="L20" s="111">
        <v>35</v>
      </c>
      <c r="M20" s="112">
        <v>68475</v>
      </c>
      <c r="N20" s="112">
        <v>34000</v>
      </c>
      <c r="O20" s="110">
        <v>8458</v>
      </c>
      <c r="P20" s="122">
        <v>20</v>
      </c>
      <c r="Q20" s="114">
        <v>12000</v>
      </c>
      <c r="R20" s="115">
        <v>600</v>
      </c>
      <c r="S20" s="116">
        <f t="shared" si="0"/>
        <v>591048</v>
      </c>
      <c r="T20" s="90"/>
    </row>
    <row r="21" spans="1:20" ht="26.1" customHeight="1">
      <c r="A21" s="117" t="s">
        <v>359</v>
      </c>
      <c r="B21" s="105" t="s">
        <v>305</v>
      </c>
      <c r="C21" s="105" t="s">
        <v>17</v>
      </c>
      <c r="D21" s="124" t="s">
        <v>360</v>
      </c>
      <c r="E21" s="124" t="s">
        <v>361</v>
      </c>
      <c r="F21" s="106">
        <v>100.12</v>
      </c>
      <c r="G21" s="107">
        <v>3907</v>
      </c>
      <c r="H21" s="108">
        <v>474797</v>
      </c>
      <c r="I21" s="118">
        <v>6300</v>
      </c>
      <c r="J21" s="118">
        <v>6876</v>
      </c>
      <c r="K21" s="110">
        <v>2280</v>
      </c>
      <c r="L21" s="111">
        <v>35</v>
      </c>
      <c r="M21" s="112">
        <v>59507</v>
      </c>
      <c r="N21" s="112">
        <v>25500</v>
      </c>
      <c r="O21" s="110">
        <v>8458</v>
      </c>
      <c r="P21" s="122">
        <v>22</v>
      </c>
      <c r="Q21" s="114">
        <v>13200</v>
      </c>
      <c r="R21" s="115">
        <v>600</v>
      </c>
      <c r="S21" s="116">
        <f t="shared" si="0"/>
        <v>573580</v>
      </c>
      <c r="T21" s="90"/>
    </row>
    <row r="22" spans="1:20" ht="26.1" customHeight="1">
      <c r="A22" s="137" t="s">
        <v>362</v>
      </c>
      <c r="B22" s="105" t="s">
        <v>317</v>
      </c>
      <c r="C22" s="105" t="s">
        <v>17</v>
      </c>
      <c r="D22" s="138" t="s">
        <v>301</v>
      </c>
      <c r="E22" s="124" t="s">
        <v>363</v>
      </c>
      <c r="F22" s="126">
        <v>94.12</v>
      </c>
      <c r="G22" s="107">
        <v>2350</v>
      </c>
      <c r="H22" s="129">
        <v>160938</v>
      </c>
      <c r="I22" s="118">
        <v>11230</v>
      </c>
      <c r="J22" s="118">
        <v>6180</v>
      </c>
      <c r="K22" s="114">
        <v>2220</v>
      </c>
      <c r="L22" s="119">
        <v>35</v>
      </c>
      <c r="M22" s="120">
        <v>77700</v>
      </c>
      <c r="N22" s="118">
        <v>51000</v>
      </c>
      <c r="O22" s="119">
        <v>2483</v>
      </c>
      <c r="P22" s="126">
        <v>12</v>
      </c>
      <c r="Q22" s="114">
        <v>7200</v>
      </c>
      <c r="R22" s="115">
        <v>600</v>
      </c>
      <c r="S22" s="116">
        <f t="shared" si="0"/>
        <v>307648</v>
      </c>
    </row>
    <row r="23" spans="1:20" ht="26.1" customHeight="1">
      <c r="A23" s="117" t="s">
        <v>362</v>
      </c>
      <c r="B23" s="105" t="s">
        <v>305</v>
      </c>
      <c r="C23" s="103" t="s">
        <v>306</v>
      </c>
      <c r="D23" s="124" t="s">
        <v>302</v>
      </c>
      <c r="E23" s="124" t="s">
        <v>364</v>
      </c>
      <c r="F23" s="139" t="s">
        <v>332</v>
      </c>
      <c r="G23" s="107">
        <v>4104</v>
      </c>
      <c r="H23" s="108">
        <v>474797</v>
      </c>
      <c r="I23" s="118">
        <v>6300</v>
      </c>
      <c r="J23" s="118">
        <v>6876</v>
      </c>
      <c r="K23" s="114">
        <v>3400</v>
      </c>
      <c r="L23" s="119">
        <v>35</v>
      </c>
      <c r="M23" s="120">
        <v>119000</v>
      </c>
      <c r="N23" s="118">
        <v>8500</v>
      </c>
      <c r="O23" s="114">
        <v>8458</v>
      </c>
      <c r="P23" s="122">
        <v>16</v>
      </c>
      <c r="Q23" s="114">
        <v>9600</v>
      </c>
      <c r="R23" s="115">
        <v>600</v>
      </c>
      <c r="S23" s="116">
        <f t="shared" si="0"/>
        <v>616073</v>
      </c>
    </row>
    <row r="24" spans="1:20" ht="26.1" customHeight="1">
      <c r="A24" s="140" t="s">
        <v>365</v>
      </c>
      <c r="B24" s="105" t="s">
        <v>305</v>
      </c>
      <c r="C24" s="103" t="s">
        <v>306</v>
      </c>
      <c r="D24" s="124" t="s">
        <v>366</v>
      </c>
      <c r="E24" s="104" t="s">
        <v>367</v>
      </c>
      <c r="F24" s="106">
        <v>96.12</v>
      </c>
      <c r="G24" s="107">
        <v>4009</v>
      </c>
      <c r="H24" s="108">
        <v>474797</v>
      </c>
      <c r="I24" s="118">
        <v>6300</v>
      </c>
      <c r="J24" s="118">
        <v>6876</v>
      </c>
      <c r="K24" s="110">
        <v>2280</v>
      </c>
      <c r="L24" s="111">
        <v>35</v>
      </c>
      <c r="M24" s="112">
        <v>59507</v>
      </c>
      <c r="N24" s="112">
        <v>51000</v>
      </c>
      <c r="O24" s="110">
        <v>8458</v>
      </c>
      <c r="P24" s="113">
        <v>20</v>
      </c>
      <c r="Q24" s="114">
        <v>12000</v>
      </c>
      <c r="R24" s="115">
        <v>600</v>
      </c>
      <c r="S24" s="116">
        <f t="shared" si="0"/>
        <v>599080</v>
      </c>
      <c r="T24" s="90"/>
    </row>
    <row r="25" spans="1:20" ht="26.1" customHeight="1">
      <c r="A25" s="117" t="s">
        <v>368</v>
      </c>
      <c r="B25" s="105" t="s">
        <v>305</v>
      </c>
      <c r="C25" s="103" t="s">
        <v>306</v>
      </c>
      <c r="D25" s="124" t="s">
        <v>369</v>
      </c>
      <c r="E25" s="104" t="s">
        <v>370</v>
      </c>
      <c r="F25" s="126" t="s">
        <v>324</v>
      </c>
      <c r="G25" s="107">
        <v>4009</v>
      </c>
      <c r="H25" s="108">
        <v>474797</v>
      </c>
      <c r="I25" s="118">
        <v>6300</v>
      </c>
      <c r="J25" s="118">
        <v>6876</v>
      </c>
      <c r="K25" s="110">
        <v>2280</v>
      </c>
      <c r="L25" s="111">
        <v>35</v>
      </c>
      <c r="M25" s="112">
        <v>35907</v>
      </c>
      <c r="N25" s="112">
        <v>36833</v>
      </c>
      <c r="O25" s="110">
        <v>8458</v>
      </c>
      <c r="P25" s="122">
        <v>20</v>
      </c>
      <c r="Q25" s="114">
        <v>12000</v>
      </c>
      <c r="R25" s="115">
        <v>600</v>
      </c>
      <c r="S25" s="116">
        <f t="shared" si="0"/>
        <v>561313</v>
      </c>
      <c r="T25" s="90"/>
    </row>
    <row r="26" spans="1:20" ht="26.1" customHeight="1">
      <c r="A26" s="117" t="s">
        <v>371</v>
      </c>
      <c r="B26" s="105" t="s">
        <v>317</v>
      </c>
      <c r="C26" s="105" t="s">
        <v>372</v>
      </c>
      <c r="D26" s="124" t="s">
        <v>303</v>
      </c>
      <c r="E26" s="124" t="s">
        <v>373</v>
      </c>
      <c r="F26" s="139">
        <v>97.11</v>
      </c>
      <c r="G26" s="126">
        <v>1998</v>
      </c>
      <c r="H26" s="141">
        <v>474797</v>
      </c>
      <c r="I26" s="142">
        <v>11230</v>
      </c>
      <c r="J26" s="142">
        <v>6180</v>
      </c>
      <c r="K26" s="114">
        <v>1350</v>
      </c>
      <c r="L26" s="119">
        <v>35</v>
      </c>
      <c r="M26" s="120">
        <v>47250</v>
      </c>
      <c r="N26" s="143">
        <v>35417</v>
      </c>
      <c r="O26" s="119">
        <v>2483</v>
      </c>
      <c r="P26" s="122">
        <v>7</v>
      </c>
      <c r="Q26" s="114">
        <v>4200</v>
      </c>
      <c r="R26" s="115">
        <v>600</v>
      </c>
      <c r="S26" s="116">
        <f t="shared" si="0"/>
        <v>575474</v>
      </c>
    </row>
    <row r="27" spans="1:20" ht="26.1" customHeight="1">
      <c r="A27" s="117" t="s">
        <v>374</v>
      </c>
      <c r="B27" s="105" t="s">
        <v>305</v>
      </c>
      <c r="C27" s="103" t="s">
        <v>306</v>
      </c>
      <c r="D27" s="124" t="s">
        <v>375</v>
      </c>
      <c r="E27" s="104" t="s">
        <v>376</v>
      </c>
      <c r="F27" s="126" t="s">
        <v>324</v>
      </c>
      <c r="G27" s="107">
        <v>4009</v>
      </c>
      <c r="H27" s="108">
        <v>474797</v>
      </c>
      <c r="I27" s="118">
        <v>6300</v>
      </c>
      <c r="J27" s="118">
        <v>6876</v>
      </c>
      <c r="K27" s="110">
        <v>2280</v>
      </c>
      <c r="L27" s="111">
        <v>35</v>
      </c>
      <c r="M27" s="112">
        <v>80747</v>
      </c>
      <c r="N27" s="112">
        <v>36833</v>
      </c>
      <c r="O27" s="110">
        <v>8458</v>
      </c>
      <c r="P27" s="122">
        <v>20</v>
      </c>
      <c r="Q27" s="114">
        <v>12000</v>
      </c>
      <c r="R27" s="115">
        <v>600</v>
      </c>
      <c r="S27" s="116">
        <f t="shared" si="0"/>
        <v>606153</v>
      </c>
      <c r="T27" s="90"/>
    </row>
    <row r="28" spans="1:20" ht="26.1" customHeight="1">
      <c r="A28" s="117" t="s">
        <v>377</v>
      </c>
      <c r="B28" s="105" t="s">
        <v>305</v>
      </c>
      <c r="C28" s="103" t="s">
        <v>306</v>
      </c>
      <c r="D28" s="124" t="s">
        <v>378</v>
      </c>
      <c r="E28" s="104" t="s">
        <v>379</v>
      </c>
      <c r="F28" s="106">
        <v>96.12</v>
      </c>
      <c r="G28" s="107">
        <v>4009</v>
      </c>
      <c r="H28" s="108">
        <v>474797</v>
      </c>
      <c r="I28" s="118">
        <v>6300</v>
      </c>
      <c r="J28" s="118">
        <v>6876</v>
      </c>
      <c r="K28" s="110">
        <v>2280</v>
      </c>
      <c r="L28" s="111">
        <v>35</v>
      </c>
      <c r="M28" s="112">
        <v>80747</v>
      </c>
      <c r="N28" s="112">
        <v>51000</v>
      </c>
      <c r="O28" s="110">
        <v>8458</v>
      </c>
      <c r="P28" s="113">
        <v>20</v>
      </c>
      <c r="Q28" s="114">
        <v>12000</v>
      </c>
      <c r="R28" s="115">
        <v>600</v>
      </c>
      <c r="S28" s="116">
        <f t="shared" si="0"/>
        <v>620320</v>
      </c>
      <c r="T28" s="90"/>
    </row>
    <row r="29" spans="1:20" ht="26.1" customHeight="1">
      <c r="A29" s="117" t="s">
        <v>380</v>
      </c>
      <c r="B29" s="105" t="s">
        <v>305</v>
      </c>
      <c r="C29" s="103" t="s">
        <v>306</v>
      </c>
      <c r="D29" s="104" t="s">
        <v>381</v>
      </c>
      <c r="E29" s="104" t="s">
        <v>382</v>
      </c>
      <c r="F29" s="126" t="s">
        <v>324</v>
      </c>
      <c r="G29" s="107">
        <v>7684</v>
      </c>
      <c r="H29" s="108">
        <v>474797</v>
      </c>
      <c r="I29" s="144">
        <v>11700</v>
      </c>
      <c r="J29" s="144">
        <v>10998</v>
      </c>
      <c r="K29" s="110">
        <v>2280</v>
      </c>
      <c r="L29" s="111">
        <v>35</v>
      </c>
      <c r="M29" s="112">
        <v>100099</v>
      </c>
      <c r="N29" s="112">
        <v>36833</v>
      </c>
      <c r="O29" s="110">
        <v>8458</v>
      </c>
      <c r="P29" s="113">
        <v>43</v>
      </c>
      <c r="Q29" s="114">
        <v>25800</v>
      </c>
      <c r="R29" s="115">
        <v>600</v>
      </c>
      <c r="S29" s="116">
        <f t="shared" si="0"/>
        <v>635027</v>
      </c>
      <c r="T29" s="90"/>
    </row>
    <row r="30" spans="1:20" ht="26.1" customHeight="1">
      <c r="A30" s="117" t="s">
        <v>383</v>
      </c>
      <c r="B30" s="105" t="s">
        <v>305</v>
      </c>
      <c r="C30" s="103" t="s">
        <v>306</v>
      </c>
      <c r="D30" s="124" t="s">
        <v>384</v>
      </c>
      <c r="E30" s="104" t="s">
        <v>385</v>
      </c>
      <c r="F30" s="106" t="s">
        <v>344</v>
      </c>
      <c r="G30" s="107">
        <v>4009</v>
      </c>
      <c r="H30" s="108">
        <v>474797</v>
      </c>
      <c r="I30" s="118">
        <v>6300</v>
      </c>
      <c r="J30" s="118">
        <v>6876</v>
      </c>
      <c r="K30" s="110">
        <v>2280</v>
      </c>
      <c r="L30" s="111">
        <v>35</v>
      </c>
      <c r="M30" s="112">
        <v>34963</v>
      </c>
      <c r="N30" s="112">
        <v>34000</v>
      </c>
      <c r="O30" s="110">
        <v>8458</v>
      </c>
      <c r="P30" s="122">
        <v>20</v>
      </c>
      <c r="Q30" s="114">
        <v>12000</v>
      </c>
      <c r="R30" s="115">
        <v>600</v>
      </c>
      <c r="S30" s="116">
        <f t="shared" si="0"/>
        <v>557536</v>
      </c>
      <c r="T30" s="90"/>
    </row>
    <row r="31" spans="1:20" ht="26.1" customHeight="1">
      <c r="A31" s="117" t="s">
        <v>386</v>
      </c>
      <c r="B31" s="105" t="s">
        <v>305</v>
      </c>
      <c r="C31" s="103" t="s">
        <v>306</v>
      </c>
      <c r="D31" s="124" t="s">
        <v>387</v>
      </c>
      <c r="E31" s="104" t="s">
        <v>388</v>
      </c>
      <c r="F31" s="145" t="s">
        <v>324</v>
      </c>
      <c r="G31" s="107">
        <v>4009</v>
      </c>
      <c r="H31" s="108">
        <v>474797</v>
      </c>
      <c r="I31" s="118">
        <v>6300</v>
      </c>
      <c r="J31" s="118">
        <v>6876</v>
      </c>
      <c r="K31" s="110">
        <v>2280</v>
      </c>
      <c r="L31" s="111">
        <v>35</v>
      </c>
      <c r="M31" s="112">
        <v>38739</v>
      </c>
      <c r="N31" s="112">
        <v>36833</v>
      </c>
      <c r="O31" s="110">
        <v>8458</v>
      </c>
      <c r="P31" s="122">
        <v>20</v>
      </c>
      <c r="Q31" s="114">
        <v>12000</v>
      </c>
      <c r="R31" s="115">
        <v>600</v>
      </c>
      <c r="S31" s="116">
        <f t="shared" si="0"/>
        <v>564145</v>
      </c>
      <c r="T31" s="90"/>
    </row>
    <row r="32" spans="1:20" ht="26.1" customHeight="1">
      <c r="A32" s="117" t="s">
        <v>389</v>
      </c>
      <c r="B32" s="105" t="s">
        <v>305</v>
      </c>
      <c r="C32" s="103" t="s">
        <v>306</v>
      </c>
      <c r="D32" s="124" t="s">
        <v>390</v>
      </c>
      <c r="E32" s="104" t="s">
        <v>391</v>
      </c>
      <c r="F32" s="106" t="s">
        <v>344</v>
      </c>
      <c r="G32" s="107">
        <v>4009</v>
      </c>
      <c r="H32" s="108">
        <v>474797</v>
      </c>
      <c r="I32" s="118">
        <v>6300</v>
      </c>
      <c r="J32" s="118">
        <v>6876</v>
      </c>
      <c r="K32" s="110">
        <v>2280</v>
      </c>
      <c r="L32" s="111">
        <v>35</v>
      </c>
      <c r="M32" s="112">
        <v>75555</v>
      </c>
      <c r="N32" s="112">
        <v>34000</v>
      </c>
      <c r="O32" s="110">
        <v>8458</v>
      </c>
      <c r="P32" s="122">
        <v>20</v>
      </c>
      <c r="Q32" s="114">
        <v>12000</v>
      </c>
      <c r="R32" s="115">
        <v>600</v>
      </c>
      <c r="S32" s="116">
        <f t="shared" si="0"/>
        <v>598128</v>
      </c>
      <c r="T32" s="90"/>
    </row>
    <row r="33" spans="1:20" ht="26.1" customHeight="1">
      <c r="A33" s="117" t="s">
        <v>392</v>
      </c>
      <c r="B33" s="105" t="s">
        <v>305</v>
      </c>
      <c r="C33" s="105" t="s">
        <v>17</v>
      </c>
      <c r="D33" s="124" t="s">
        <v>393</v>
      </c>
      <c r="E33" s="124" t="s">
        <v>394</v>
      </c>
      <c r="F33" s="106">
        <v>100.12</v>
      </c>
      <c r="G33" s="107">
        <v>3907</v>
      </c>
      <c r="H33" s="108">
        <v>474797</v>
      </c>
      <c r="I33" s="118">
        <v>6300</v>
      </c>
      <c r="J33" s="118">
        <v>6876</v>
      </c>
      <c r="K33" s="110">
        <v>2280</v>
      </c>
      <c r="L33" s="111">
        <v>35</v>
      </c>
      <c r="M33" s="112">
        <v>59507</v>
      </c>
      <c r="N33" s="112">
        <v>25500</v>
      </c>
      <c r="O33" s="110">
        <v>8458</v>
      </c>
      <c r="P33" s="122">
        <v>22</v>
      </c>
      <c r="Q33" s="114">
        <v>13200</v>
      </c>
      <c r="R33" s="115">
        <v>600</v>
      </c>
      <c r="S33" s="116">
        <f t="shared" si="0"/>
        <v>573580</v>
      </c>
      <c r="T33" s="90"/>
    </row>
    <row r="34" spans="1:20" ht="26.1" customHeight="1">
      <c r="A34" s="117" t="s">
        <v>395</v>
      </c>
      <c r="B34" s="105" t="s">
        <v>305</v>
      </c>
      <c r="C34" s="103" t="s">
        <v>306</v>
      </c>
      <c r="D34" s="104" t="s">
        <v>396</v>
      </c>
      <c r="E34" s="104" t="s">
        <v>397</v>
      </c>
      <c r="F34" s="106">
        <v>98.12</v>
      </c>
      <c r="G34" s="107">
        <v>4009</v>
      </c>
      <c r="H34" s="108">
        <v>474797</v>
      </c>
      <c r="I34" s="118">
        <v>6300</v>
      </c>
      <c r="J34" s="118">
        <v>6876</v>
      </c>
      <c r="K34" s="114">
        <v>2050</v>
      </c>
      <c r="L34" s="119">
        <v>35</v>
      </c>
      <c r="M34" s="120">
        <v>71750</v>
      </c>
      <c r="N34" s="121">
        <v>34000</v>
      </c>
      <c r="O34" s="114">
        <v>8458</v>
      </c>
      <c r="P34" s="122">
        <v>16</v>
      </c>
      <c r="Q34" s="114">
        <v>9600</v>
      </c>
      <c r="R34" s="115">
        <v>600</v>
      </c>
      <c r="S34" s="116">
        <f t="shared" si="0"/>
        <v>594323</v>
      </c>
    </row>
    <row r="35" spans="1:20" ht="26.1" customHeight="1">
      <c r="A35" s="117" t="s">
        <v>398</v>
      </c>
      <c r="B35" s="105" t="s">
        <v>305</v>
      </c>
      <c r="C35" s="103" t="s">
        <v>306</v>
      </c>
      <c r="D35" s="104" t="s">
        <v>399</v>
      </c>
      <c r="E35" s="104" t="s">
        <v>400</v>
      </c>
      <c r="F35" s="106" t="s">
        <v>344</v>
      </c>
      <c r="G35" s="107">
        <v>7684</v>
      </c>
      <c r="H35" s="108">
        <v>474797</v>
      </c>
      <c r="I35" s="109">
        <v>11700</v>
      </c>
      <c r="J35" s="109">
        <v>10998</v>
      </c>
      <c r="K35" s="110">
        <v>2280</v>
      </c>
      <c r="L35" s="111">
        <v>35</v>
      </c>
      <c r="M35" s="112">
        <v>86883</v>
      </c>
      <c r="N35" s="112">
        <v>34000</v>
      </c>
      <c r="O35" s="110">
        <v>8458</v>
      </c>
      <c r="P35" s="122">
        <v>43</v>
      </c>
      <c r="Q35" s="114">
        <v>25800</v>
      </c>
      <c r="R35" s="115">
        <v>600</v>
      </c>
      <c r="S35" s="116">
        <f t="shared" si="0"/>
        <v>618978</v>
      </c>
      <c r="T35" s="90"/>
    </row>
    <row r="37" spans="1:20">
      <c r="A37" s="151" t="s">
        <v>16</v>
      </c>
    </row>
  </sheetData>
  <mergeCells count="17">
    <mergeCell ref="C2:C3"/>
    <mergeCell ref="D2:D3"/>
    <mergeCell ref="A1:S1"/>
    <mergeCell ref="K2:M2"/>
    <mergeCell ref="N2:N3"/>
    <mergeCell ref="O2:O3"/>
    <mergeCell ref="P2:Q3"/>
    <mergeCell ref="A2:A3"/>
    <mergeCell ref="B2:B3"/>
    <mergeCell ref="E2:E3"/>
    <mergeCell ref="F2:F3"/>
    <mergeCell ref="S2:S3"/>
    <mergeCell ref="G2:G3"/>
    <mergeCell ref="H2:H3"/>
    <mergeCell ref="I2:I3"/>
    <mergeCell ref="J2:J3"/>
    <mergeCell ref="R2:R3"/>
  </mergeCells>
  <phoneticPr fontId="9" type="noConversion"/>
  <pageMargins left="0.35433070866141736" right="0.15748031496062992" top="0.33" bottom="0.39370078740157483" header="0" footer="0.11811023622047245"/>
  <pageSetup paperSize="9" scale="7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C108"/>
  <sheetViews>
    <sheetView tabSelected="1" zoomScale="105" zoomScaleNormal="60" workbookViewId="0">
      <pane xSplit="13" ySplit="5" topLeftCell="S6" activePane="bottomRight" state="frozen"/>
      <selection pane="topRight" activeCell="L1" sqref="L1"/>
      <selection pane="bottomLeft" activeCell="A6" sqref="A6"/>
      <selection pane="bottomRight" activeCell="AH107" sqref="AH107"/>
    </sheetView>
  </sheetViews>
  <sheetFormatPr defaultRowHeight="19.5"/>
  <cols>
    <col min="1" max="1" width="2.375" style="34" customWidth="1"/>
    <col min="2" max="2" width="4.375" style="34" customWidth="1"/>
    <col min="3" max="3" width="5.375" style="19" customWidth="1"/>
    <col min="4" max="4" width="5.875" style="19" customWidth="1"/>
    <col min="5" max="8" width="5.125" style="19" customWidth="1"/>
    <col min="9" max="9" width="4.875" style="34" customWidth="1"/>
    <col min="10" max="10" width="6" style="34" customWidth="1"/>
    <col min="11" max="11" width="6.5" style="34" customWidth="1"/>
    <col min="12" max="12" width="10.625" style="39" customWidth="1"/>
    <col min="13" max="13" width="10.125" style="192" customWidth="1"/>
    <col min="14" max="14" width="11.25" style="34" customWidth="1"/>
    <col min="15" max="16" width="8.375" style="36" customWidth="1"/>
    <col min="17" max="17" width="5.5" style="36" customWidth="1"/>
    <col min="18" max="26" width="8.375" style="36" customWidth="1"/>
    <col min="27" max="27" width="6.875" style="37" customWidth="1"/>
    <col min="28" max="28" width="8.375" style="5" customWidth="1"/>
    <col min="29" max="34" width="7.875" style="5" customWidth="1"/>
    <col min="35" max="35" width="3.625" style="5" customWidth="1"/>
    <col min="36" max="36" width="6.75" style="5" customWidth="1"/>
    <col min="37" max="37" width="4.375" style="5" customWidth="1"/>
    <col min="38" max="38" width="4.75" style="5" customWidth="1"/>
    <col min="39" max="39" width="6.875" style="81" customWidth="1"/>
    <col min="40" max="40" width="8.5" style="5" customWidth="1"/>
    <col min="41" max="41" width="7.75" style="5" customWidth="1"/>
    <col min="42" max="42" width="6.375" style="5" customWidth="1"/>
    <col min="43" max="43" width="7.75" style="5" customWidth="1"/>
    <col min="44" max="44" width="7.125" style="37" customWidth="1"/>
    <col min="45" max="49" width="6.875" style="37" customWidth="1"/>
    <col min="50" max="50" width="7.25" style="37" customWidth="1"/>
    <col min="51" max="51" width="5.875" style="37" customWidth="1"/>
    <col min="52" max="53" width="6.75" style="37" customWidth="1"/>
    <col min="54" max="54" width="7.75" style="37" customWidth="1"/>
    <col min="55" max="55" width="5.75" style="11" customWidth="1"/>
    <col min="56" max="16384" width="9" style="11"/>
  </cols>
  <sheetData>
    <row r="1" spans="1:55" ht="21">
      <c r="A1" s="277" t="s">
        <v>416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</row>
    <row r="2" spans="1:55" s="12" customFormat="1" ht="24" customHeight="1">
      <c r="A2" s="280" t="s">
        <v>243</v>
      </c>
      <c r="B2" s="238" t="s">
        <v>270</v>
      </c>
      <c r="C2" s="283" t="s">
        <v>244</v>
      </c>
      <c r="D2" s="231" t="s">
        <v>245</v>
      </c>
      <c r="E2" s="251" t="s">
        <v>283</v>
      </c>
      <c r="F2" s="233" t="s">
        <v>412</v>
      </c>
      <c r="G2" s="233" t="s">
        <v>413</v>
      </c>
      <c r="H2" s="233" t="s">
        <v>278</v>
      </c>
      <c r="I2" s="236" t="s">
        <v>246</v>
      </c>
      <c r="J2" s="231" t="s">
        <v>247</v>
      </c>
      <c r="K2" s="236" t="s">
        <v>279</v>
      </c>
      <c r="L2" s="261" t="s">
        <v>248</v>
      </c>
      <c r="M2" s="265" t="s">
        <v>249</v>
      </c>
      <c r="N2" s="248" t="s">
        <v>2</v>
      </c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50" t="s">
        <v>4</v>
      </c>
      <c r="Z2" s="250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88" t="s">
        <v>14</v>
      </c>
      <c r="BA2" s="88"/>
      <c r="BB2" s="82" t="s">
        <v>3</v>
      </c>
      <c r="BC2" s="274" t="s">
        <v>250</v>
      </c>
    </row>
    <row r="3" spans="1:55" ht="16.5" customHeight="1">
      <c r="A3" s="281"/>
      <c r="B3" s="239"/>
      <c r="C3" s="284"/>
      <c r="D3" s="232"/>
      <c r="E3" s="252"/>
      <c r="F3" s="234"/>
      <c r="G3" s="234"/>
      <c r="H3" s="234"/>
      <c r="I3" s="237"/>
      <c r="J3" s="232"/>
      <c r="K3" s="237"/>
      <c r="L3" s="262"/>
      <c r="M3" s="266" t="s">
        <v>249</v>
      </c>
      <c r="N3" s="263" t="s">
        <v>251</v>
      </c>
      <c r="O3" s="259" t="s">
        <v>290</v>
      </c>
      <c r="P3" s="257" t="s">
        <v>291</v>
      </c>
      <c r="Q3" s="255" t="s">
        <v>261</v>
      </c>
      <c r="R3" s="255" t="s">
        <v>287</v>
      </c>
      <c r="S3" s="242" t="s">
        <v>414</v>
      </c>
      <c r="T3" s="242" t="s">
        <v>288</v>
      </c>
      <c r="U3" s="245" t="s">
        <v>289</v>
      </c>
      <c r="V3" s="245" t="s">
        <v>411</v>
      </c>
      <c r="W3" s="268" t="s">
        <v>410</v>
      </c>
      <c r="X3" s="253" t="s">
        <v>300</v>
      </c>
      <c r="Y3" s="255" t="s">
        <v>281</v>
      </c>
      <c r="Z3" s="255" t="s">
        <v>271</v>
      </c>
      <c r="AA3" s="255" t="s">
        <v>294</v>
      </c>
      <c r="AB3" s="255" t="s">
        <v>295</v>
      </c>
      <c r="AC3" s="255" t="s">
        <v>272</v>
      </c>
      <c r="AD3" s="255" t="s">
        <v>252</v>
      </c>
      <c r="AE3" s="255" t="s">
        <v>262</v>
      </c>
      <c r="AF3" s="255" t="s">
        <v>253</v>
      </c>
      <c r="AG3" s="255" t="s">
        <v>254</v>
      </c>
      <c r="AH3" s="255" t="s">
        <v>299</v>
      </c>
      <c r="AI3" s="278" t="s">
        <v>296</v>
      </c>
      <c r="AJ3" s="255" t="s">
        <v>292</v>
      </c>
      <c r="AK3" s="255" t="s">
        <v>403</v>
      </c>
      <c r="AL3" s="255" t="s">
        <v>404</v>
      </c>
      <c r="AM3" s="255" t="s">
        <v>297</v>
      </c>
      <c r="AN3" s="269" t="s">
        <v>402</v>
      </c>
      <c r="AO3" s="267" t="s">
        <v>269</v>
      </c>
      <c r="AP3" s="287" t="s">
        <v>263</v>
      </c>
      <c r="AQ3" s="269" t="s">
        <v>280</v>
      </c>
      <c r="AR3" s="244" t="s">
        <v>407</v>
      </c>
      <c r="AS3" s="244" t="s">
        <v>408</v>
      </c>
      <c r="AT3" s="255" t="s">
        <v>255</v>
      </c>
      <c r="AU3" s="285" t="s">
        <v>96</v>
      </c>
      <c r="AV3" s="272" t="s">
        <v>284</v>
      </c>
      <c r="AW3" s="272" t="s">
        <v>285</v>
      </c>
      <c r="AX3" s="244" t="s">
        <v>409</v>
      </c>
      <c r="AY3" s="244" t="s">
        <v>256</v>
      </c>
      <c r="AZ3" s="270" t="s">
        <v>15</v>
      </c>
      <c r="BA3" s="170"/>
      <c r="BB3" s="270" t="s">
        <v>15</v>
      </c>
      <c r="BC3" s="275"/>
    </row>
    <row r="4" spans="1:55" ht="63" customHeight="1">
      <c r="A4" s="282"/>
      <c r="B4" s="240"/>
      <c r="C4" s="284"/>
      <c r="D4" s="232"/>
      <c r="E4" s="252"/>
      <c r="F4" s="235"/>
      <c r="G4" s="235"/>
      <c r="H4" s="235"/>
      <c r="I4" s="237"/>
      <c r="J4" s="232"/>
      <c r="K4" s="237"/>
      <c r="L4" s="262"/>
      <c r="M4" s="266"/>
      <c r="N4" s="264"/>
      <c r="O4" s="260"/>
      <c r="P4" s="258"/>
      <c r="Q4" s="256"/>
      <c r="R4" s="256"/>
      <c r="S4" s="243"/>
      <c r="T4" s="243"/>
      <c r="U4" s="246"/>
      <c r="V4" s="247"/>
      <c r="W4" s="256"/>
      <c r="X4" s="254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79" t="s">
        <v>1</v>
      </c>
      <c r="AJ4" s="256" t="s">
        <v>293</v>
      </c>
      <c r="AK4" s="256" t="s">
        <v>405</v>
      </c>
      <c r="AL4" s="256" t="s">
        <v>406</v>
      </c>
      <c r="AM4" s="256" t="s">
        <v>298</v>
      </c>
      <c r="AN4" s="256"/>
      <c r="AO4" s="243"/>
      <c r="AP4" s="288"/>
      <c r="AQ4" s="256"/>
      <c r="AR4" s="244"/>
      <c r="AS4" s="244"/>
      <c r="AT4" s="289"/>
      <c r="AU4" s="286"/>
      <c r="AV4" s="273"/>
      <c r="AW4" s="273"/>
      <c r="AX4" s="244"/>
      <c r="AY4" s="244"/>
      <c r="AZ4" s="271"/>
      <c r="BA4" s="179" t="s">
        <v>286</v>
      </c>
      <c r="BB4" s="271"/>
      <c r="BC4" s="276"/>
    </row>
    <row r="5" spans="1:55" s="19" customFormat="1" ht="24.75" customHeight="1">
      <c r="A5" s="13">
        <f t="shared" ref="A5:K5" si="0">SUM(A6:A107)</f>
        <v>2</v>
      </c>
      <c r="B5" s="164">
        <f t="shared" si="0"/>
        <v>94</v>
      </c>
      <c r="C5" s="164">
        <f t="shared" si="0"/>
        <v>1104</v>
      </c>
      <c r="D5" s="14">
        <f t="shared" si="0"/>
        <v>2110</v>
      </c>
      <c r="E5" s="15">
        <f t="shared" si="0"/>
        <v>2</v>
      </c>
      <c r="F5" s="201">
        <f t="shared" si="0"/>
        <v>130</v>
      </c>
      <c r="G5" s="201">
        <f t="shared" si="0"/>
        <v>7</v>
      </c>
      <c r="H5" s="201">
        <f t="shared" si="0"/>
        <v>69</v>
      </c>
      <c r="I5" s="16">
        <f t="shared" si="0"/>
        <v>103</v>
      </c>
      <c r="J5" s="16">
        <f t="shared" si="0"/>
        <v>2215</v>
      </c>
      <c r="K5" s="16">
        <f t="shared" si="0"/>
        <v>1203</v>
      </c>
      <c r="L5" s="17" t="s">
        <v>37</v>
      </c>
      <c r="M5" s="158">
        <f t="shared" ref="M5:BC5" si="1">SUM(M6:M108)</f>
        <v>2724316000</v>
      </c>
      <c r="N5" s="18">
        <f t="shared" si="1"/>
        <v>2448842137</v>
      </c>
      <c r="O5" s="18">
        <f t="shared" si="1"/>
        <v>4394520</v>
      </c>
      <c r="P5" s="18">
        <f t="shared" si="1"/>
        <v>5100000</v>
      </c>
      <c r="Q5" s="18">
        <f t="shared" ref="Q5:W5" si="2">SUM(Q6:Q108)</f>
        <v>39240</v>
      </c>
      <c r="R5" s="18">
        <f t="shared" si="2"/>
        <v>2068500</v>
      </c>
      <c r="S5" s="18">
        <f t="shared" si="2"/>
        <v>17400000</v>
      </c>
      <c r="T5" s="18">
        <f t="shared" si="2"/>
        <v>31656579</v>
      </c>
      <c r="U5" s="18">
        <f t="shared" si="2"/>
        <v>25021389</v>
      </c>
      <c r="V5" s="18">
        <f t="shared" si="2"/>
        <v>1404000</v>
      </c>
      <c r="W5" s="18">
        <f t="shared" si="2"/>
        <v>17661134</v>
      </c>
      <c r="X5" s="173">
        <f t="shared" si="1"/>
        <v>1211398</v>
      </c>
      <c r="Y5" s="173">
        <f t="shared" si="1"/>
        <v>2963527</v>
      </c>
      <c r="Z5" s="173">
        <f t="shared" si="1"/>
        <v>25013870</v>
      </c>
      <c r="AA5" s="18">
        <f t="shared" si="1"/>
        <v>11545162</v>
      </c>
      <c r="AB5" s="18">
        <f t="shared" si="1"/>
        <v>5661848</v>
      </c>
      <c r="AC5" s="18">
        <f t="shared" si="1"/>
        <v>32668800</v>
      </c>
      <c r="AD5" s="18">
        <f t="shared" si="1"/>
        <v>3322500</v>
      </c>
      <c r="AE5" s="18">
        <f>SUM(AE6:AE107)</f>
        <v>27148000</v>
      </c>
      <c r="AF5" s="18">
        <f t="shared" si="1"/>
        <v>6782400</v>
      </c>
      <c r="AG5" s="173">
        <f t="shared" si="1"/>
        <v>1757280</v>
      </c>
      <c r="AH5" s="173">
        <f t="shared" si="1"/>
        <v>174000</v>
      </c>
      <c r="AI5" s="18">
        <f t="shared" si="1"/>
        <v>0</v>
      </c>
      <c r="AJ5" s="18">
        <f t="shared" si="1"/>
        <v>135000</v>
      </c>
      <c r="AK5" s="18">
        <f t="shared" si="1"/>
        <v>0</v>
      </c>
      <c r="AL5" s="173">
        <f t="shared" si="1"/>
        <v>240000</v>
      </c>
      <c r="AM5" s="173">
        <f t="shared" si="1"/>
        <v>198000</v>
      </c>
      <c r="AN5" s="173">
        <f t="shared" si="1"/>
        <v>17222983</v>
      </c>
      <c r="AO5" s="173">
        <f>SUM(AO6:AO107)</f>
        <v>4286000</v>
      </c>
      <c r="AP5" s="18">
        <f t="shared" si="1"/>
        <v>360000</v>
      </c>
      <c r="AQ5" s="18">
        <f t="shared" si="1"/>
        <v>7230000</v>
      </c>
      <c r="AR5" s="173">
        <f t="shared" si="1"/>
        <v>1179360</v>
      </c>
      <c r="AS5" s="173">
        <f t="shared" si="1"/>
        <v>240000</v>
      </c>
      <c r="AT5" s="173">
        <f t="shared" si="1"/>
        <v>102420</v>
      </c>
      <c r="AU5" s="18">
        <f t="shared" si="1"/>
        <v>2217600</v>
      </c>
      <c r="AV5" s="173">
        <f t="shared" si="1"/>
        <v>3266200</v>
      </c>
      <c r="AW5" s="173">
        <f t="shared" si="1"/>
        <v>1633100</v>
      </c>
      <c r="AX5" s="173">
        <f t="shared" si="1"/>
        <v>492000</v>
      </c>
      <c r="AY5" s="173">
        <f t="shared" si="1"/>
        <v>54000</v>
      </c>
      <c r="AZ5" s="18">
        <f t="shared" si="1"/>
        <v>2306400</v>
      </c>
      <c r="BA5" s="173">
        <f t="shared" si="1"/>
        <v>2040000</v>
      </c>
      <c r="BB5" s="18">
        <f t="shared" si="1"/>
        <v>9225600</v>
      </c>
      <c r="BC5" s="18">
        <f t="shared" si="1"/>
        <v>51053</v>
      </c>
    </row>
    <row r="6" spans="1:55">
      <c r="A6" s="20"/>
      <c r="B6" s="165">
        <f>SUM('[1]102國小班級數+體育+特教'!$AW6)</f>
        <v>1</v>
      </c>
      <c r="C6" s="163">
        <f ca="1">人事費!B5</f>
        <v>14</v>
      </c>
      <c r="D6" s="191">
        <f ca="1">人事費!D5</f>
        <v>26</v>
      </c>
      <c r="E6" s="21">
        <f ca="1">人事費!E5</f>
        <v>0</v>
      </c>
      <c r="F6" s="163">
        <f ca="1">人事費!F5</f>
        <v>1</v>
      </c>
      <c r="G6" s="163">
        <f ca="1">人事費!G5</f>
        <v>0</v>
      </c>
      <c r="H6" s="163">
        <f ca="1">人事費!H5</f>
        <v>1</v>
      </c>
      <c r="I6" s="172">
        <f ca="1">人事費!I5</f>
        <v>1</v>
      </c>
      <c r="J6" s="22">
        <f>SUM(D6,E6,I6)</f>
        <v>27</v>
      </c>
      <c r="K6" s="169">
        <v>45</v>
      </c>
      <c r="L6" s="23" t="s">
        <v>38</v>
      </c>
      <c r="M6" s="155">
        <f t="shared" ref="M6:M37" si="3">SUM(N6:BC6)</f>
        <v>33532000</v>
      </c>
      <c r="N6" s="203">
        <f ca="1">人事費!L5</f>
        <v>30808998</v>
      </c>
      <c r="O6" s="181">
        <f>+C6*14*260</f>
        <v>50960</v>
      </c>
      <c r="P6" s="182">
        <f>20*250*12</f>
        <v>60000</v>
      </c>
      <c r="Q6" s="77"/>
      <c r="R6" s="184">
        <v>24500</v>
      </c>
      <c r="S6" s="187"/>
      <c r="T6" s="187"/>
      <c r="U6" s="154">
        <v>561168</v>
      </c>
      <c r="V6" s="154">
        <f t="shared" ref="V6:V37" si="4">F6*900*12</f>
        <v>10800</v>
      </c>
      <c r="W6" s="167">
        <v>223559</v>
      </c>
      <c r="X6" s="154">
        <f>+E6*700000</f>
        <v>0</v>
      </c>
      <c r="Y6" s="154"/>
      <c r="Z6" s="154">
        <v>242784</v>
      </c>
      <c r="AA6" s="167">
        <v>164250</v>
      </c>
      <c r="AB6" s="205">
        <v>0</v>
      </c>
      <c r="AC6" s="166">
        <f t="shared" ref="AC6:AC22" si="5">20000*12+C6*600*12+A6*10000*12</f>
        <v>340800</v>
      </c>
      <c r="AD6" s="167">
        <f t="shared" ref="AD6:AD68" si="6">+J6*1500</f>
        <v>40500</v>
      </c>
      <c r="AE6" s="166">
        <f>IF(C6&gt;48,((3*30)+(3*27)+(6*24)+(12*18)+(24*14)+((C6-48)*12)),IF(C6&gt;24,((3*30)+(3*27)+(6*24)+(12*18)+((C6-24)*14)),IF(C6&gt;12,((3*30)+(3*27)+(6*24)+((C6-12)*18)),IF(C6&gt;6,((3*30)+(3*27)+((C6-6)*24)),IF(C6&gt;3,((3*30)+((C6-3)*27)),C6*30)))))*1000</f>
        <v>351000</v>
      </c>
      <c r="AF6" s="166">
        <f t="shared" ref="AF6:AF37" si="7">60000+C6*600</f>
        <v>68400</v>
      </c>
      <c r="AG6" s="167">
        <v>30000</v>
      </c>
      <c r="AH6" s="167">
        <v>3000</v>
      </c>
      <c r="AI6" s="25"/>
      <c r="AJ6" s="25"/>
      <c r="AK6" s="25"/>
      <c r="AL6" s="204"/>
      <c r="AM6" s="184"/>
      <c r="AN6" s="167"/>
      <c r="AO6" s="167">
        <v>2000</v>
      </c>
      <c r="AP6" s="4"/>
      <c r="AQ6" s="167">
        <f>+K6*6000</f>
        <v>270000</v>
      </c>
      <c r="AR6" s="204"/>
      <c r="AS6" s="204"/>
      <c r="AT6" s="204"/>
      <c r="AU6" s="166">
        <f t="shared" ref="AU6:AU37" si="8">12000+C6*900</f>
        <v>24600</v>
      </c>
      <c r="AV6" s="175">
        <f ca="1">+人事費!C5*200</f>
        <v>52400</v>
      </c>
      <c r="AW6" s="175">
        <f ca="1">+人事費!C5*100</f>
        <v>26200</v>
      </c>
      <c r="AX6" s="213"/>
      <c r="AY6" s="213"/>
      <c r="AZ6" s="177">
        <v>31200</v>
      </c>
      <c r="BA6" s="177">
        <v>20000</v>
      </c>
      <c r="BB6" s="186">
        <v>124800</v>
      </c>
      <c r="BC6" s="75">
        <v>81</v>
      </c>
    </row>
    <row r="7" spans="1:55">
      <c r="A7" s="20">
        <v>1</v>
      </c>
      <c r="B7" s="165">
        <f>SUM('[1]102國小班級數+體育+特教'!$AW7)</f>
        <v>6</v>
      </c>
      <c r="C7" s="163">
        <f ca="1">人事費!B6</f>
        <v>66</v>
      </c>
      <c r="D7" s="191">
        <f ca="1">人事費!D6</f>
        <v>117</v>
      </c>
      <c r="E7" s="21">
        <f ca="1">人事費!E6</f>
        <v>2</v>
      </c>
      <c r="F7" s="163">
        <f ca="1">人事費!F6</f>
        <v>6</v>
      </c>
      <c r="G7" s="163">
        <f ca="1">人事費!G6</f>
        <v>2</v>
      </c>
      <c r="H7" s="163">
        <f ca="1">人事費!H6</f>
        <v>0</v>
      </c>
      <c r="I7" s="172">
        <f ca="1">人事費!I6</f>
        <v>4</v>
      </c>
      <c r="J7" s="22">
        <f t="shared" ref="J7:J69" si="9">SUM(D7,E7,I7)</f>
        <v>123</v>
      </c>
      <c r="K7" s="169">
        <v>104</v>
      </c>
      <c r="L7" s="28" t="s">
        <v>39</v>
      </c>
      <c r="M7" s="155">
        <f t="shared" si="3"/>
        <v>149630000</v>
      </c>
      <c r="N7" s="188">
        <f ca="1">人事費!L6</f>
        <v>135644099</v>
      </c>
      <c r="O7" s="156">
        <f>+C7*20*260</f>
        <v>343200</v>
      </c>
      <c r="P7" s="181"/>
      <c r="Q7" s="157"/>
      <c r="R7" s="184">
        <v>129500</v>
      </c>
      <c r="S7" s="187"/>
      <c r="T7" s="187">
        <v>1122336</v>
      </c>
      <c r="U7" s="154">
        <f>561168*4</f>
        <v>2244672</v>
      </c>
      <c r="V7" s="154">
        <f t="shared" si="4"/>
        <v>64800</v>
      </c>
      <c r="W7" s="167">
        <v>638739</v>
      </c>
      <c r="X7" s="188">
        <v>1211398</v>
      </c>
      <c r="Y7" s="154">
        <v>232813</v>
      </c>
      <c r="Z7" s="154">
        <v>1603400</v>
      </c>
      <c r="AA7" s="167">
        <v>252900</v>
      </c>
      <c r="AB7" s="167">
        <v>75600</v>
      </c>
      <c r="AC7" s="167">
        <f t="shared" si="5"/>
        <v>835200</v>
      </c>
      <c r="AD7" s="167">
        <f t="shared" si="6"/>
        <v>184500</v>
      </c>
      <c r="AE7" s="167">
        <f t="shared" ref="AE7:AE69" si="10">IF(C7&gt;48,((3*30)+(3*27)+(6*24)+(12*18)+(24*14)+((C7-48)*12)),IF(C7&gt;24,((3*30)+(3*27)+(6*24)+(12*18)+((C7-24)*14)),IF(C7&gt;12,((3*30)+(3*27)+(6*24)+((C7-12)*18)),IF(C7&gt;6,((3*30)+(3*27)+((C7-6)*24)),IF(C7&gt;3,((3*30)+((C7-3)*27)),C7*30)))))*1000</f>
        <v>1083000</v>
      </c>
      <c r="AF7" s="167">
        <f t="shared" si="7"/>
        <v>99600</v>
      </c>
      <c r="AG7" s="167">
        <v>90000</v>
      </c>
      <c r="AH7" s="167">
        <v>9000</v>
      </c>
      <c r="AI7" s="153"/>
      <c r="AJ7" s="204">
        <v>45000</v>
      </c>
      <c r="AK7" s="25"/>
      <c r="AL7" s="204"/>
      <c r="AM7" s="184"/>
      <c r="AN7" s="167"/>
      <c r="AO7" s="166">
        <v>1100000</v>
      </c>
      <c r="AP7" s="180">
        <v>30000</v>
      </c>
      <c r="AQ7" s="167">
        <f t="shared" ref="AQ7:AQ69" si="11">+K7*6000</f>
        <v>624000</v>
      </c>
      <c r="AR7" s="204">
        <v>393120</v>
      </c>
      <c r="AS7" s="204">
        <v>72000</v>
      </c>
      <c r="AT7" s="184">
        <v>28080</v>
      </c>
      <c r="AU7" s="166">
        <f t="shared" si="8"/>
        <v>71400</v>
      </c>
      <c r="AV7" s="175">
        <f ca="1">+人事費!C6*200</f>
        <v>326000</v>
      </c>
      <c r="AW7" s="175">
        <f ca="1">+人事費!C6*100</f>
        <v>163000</v>
      </c>
      <c r="AX7" s="184">
        <v>168000</v>
      </c>
      <c r="AY7" s="204">
        <v>16200</v>
      </c>
      <c r="AZ7" s="178">
        <v>141600</v>
      </c>
      <c r="BA7" s="178">
        <v>20000</v>
      </c>
      <c r="BB7" s="186">
        <v>566400</v>
      </c>
      <c r="BC7" s="75">
        <v>443</v>
      </c>
    </row>
    <row r="8" spans="1:55" s="27" customFormat="1">
      <c r="A8" s="26"/>
      <c r="B8" s="165">
        <f>SUM('[1]102國小班級數+體育+特教'!$AW8)</f>
        <v>1</v>
      </c>
      <c r="C8" s="163">
        <f ca="1">人事費!B7</f>
        <v>25</v>
      </c>
      <c r="D8" s="191">
        <f ca="1">人事費!D7</f>
        <v>46</v>
      </c>
      <c r="E8" s="21">
        <f ca="1">人事費!E7</f>
        <v>0</v>
      </c>
      <c r="F8" s="163">
        <f ca="1">人事費!F7</f>
        <v>2</v>
      </c>
      <c r="G8" s="163">
        <f ca="1">人事費!G7</f>
        <v>0</v>
      </c>
      <c r="H8" s="163">
        <f ca="1">人事費!H7</f>
        <v>1</v>
      </c>
      <c r="I8" s="172">
        <f ca="1">人事費!I7</f>
        <v>2</v>
      </c>
      <c r="J8" s="22">
        <f t="shared" si="9"/>
        <v>48</v>
      </c>
      <c r="K8" s="169">
        <v>34</v>
      </c>
      <c r="L8" s="28" t="s">
        <v>40</v>
      </c>
      <c r="M8" s="155">
        <f t="shared" si="3"/>
        <v>59883000</v>
      </c>
      <c r="N8" s="188">
        <f ca="1">人事費!L7</f>
        <v>55557374</v>
      </c>
      <c r="O8" s="181">
        <f>+C8*14*260</f>
        <v>91000</v>
      </c>
      <c r="P8" s="181"/>
      <c r="Q8" s="157"/>
      <c r="R8" s="184">
        <v>56000</v>
      </c>
      <c r="S8" s="188">
        <v>600000</v>
      </c>
      <c r="T8" s="188"/>
      <c r="U8" s="215">
        <f>561168*1</f>
        <v>561168</v>
      </c>
      <c r="V8" s="215">
        <f t="shared" si="4"/>
        <v>21600</v>
      </c>
      <c r="W8" s="214">
        <v>223559</v>
      </c>
      <c r="X8" s="188">
        <f t="shared" ref="X8:X39" si="12">+E8*700000</f>
        <v>0</v>
      </c>
      <c r="Y8" s="154"/>
      <c r="Z8" s="154">
        <v>679026</v>
      </c>
      <c r="AA8" s="167">
        <v>164250</v>
      </c>
      <c r="AB8" s="206">
        <v>0</v>
      </c>
      <c r="AC8" s="167">
        <f t="shared" si="5"/>
        <v>420000</v>
      </c>
      <c r="AD8" s="167">
        <f t="shared" si="6"/>
        <v>72000</v>
      </c>
      <c r="AE8" s="167">
        <f t="shared" si="10"/>
        <v>545000</v>
      </c>
      <c r="AF8" s="167">
        <f t="shared" si="7"/>
        <v>75000</v>
      </c>
      <c r="AG8" s="167">
        <v>60000</v>
      </c>
      <c r="AH8" s="167">
        <v>6000</v>
      </c>
      <c r="AI8" s="25"/>
      <c r="AJ8" s="25"/>
      <c r="AK8" s="25"/>
      <c r="AL8" s="204"/>
      <c r="AM8" s="184"/>
      <c r="AN8" s="167"/>
      <c r="AO8" s="167">
        <v>30000</v>
      </c>
      <c r="AP8" s="180">
        <v>30000</v>
      </c>
      <c r="AQ8" s="167">
        <f t="shared" si="11"/>
        <v>204000</v>
      </c>
      <c r="AR8" s="204"/>
      <c r="AS8" s="204"/>
      <c r="AT8" s="204"/>
      <c r="AU8" s="166">
        <f t="shared" si="8"/>
        <v>34500</v>
      </c>
      <c r="AV8" s="175">
        <f ca="1">+人事費!C7*200</f>
        <v>111800</v>
      </c>
      <c r="AW8" s="175">
        <f ca="1">+人事費!C7*100</f>
        <v>55900</v>
      </c>
      <c r="AX8" s="213"/>
      <c r="AY8" s="213"/>
      <c r="AZ8" s="177">
        <v>52800</v>
      </c>
      <c r="BA8" s="177">
        <v>20000</v>
      </c>
      <c r="BB8" s="186">
        <v>211200</v>
      </c>
      <c r="BC8" s="76">
        <v>823</v>
      </c>
    </row>
    <row r="9" spans="1:55">
      <c r="A9" s="20"/>
      <c r="B9" s="165">
        <f>SUM('[1]102國小班級數+體育+特教'!$AW9)</f>
        <v>1</v>
      </c>
      <c r="C9" s="163">
        <f ca="1">人事費!B8</f>
        <v>18</v>
      </c>
      <c r="D9" s="191">
        <f ca="1">人事費!D8</f>
        <v>34</v>
      </c>
      <c r="E9" s="21">
        <f ca="1">人事費!E8</f>
        <v>0</v>
      </c>
      <c r="F9" s="163">
        <f ca="1">人事費!F8</f>
        <v>2</v>
      </c>
      <c r="G9" s="163">
        <f ca="1">人事費!G8</f>
        <v>0</v>
      </c>
      <c r="H9" s="163">
        <f ca="1">人事費!H8</f>
        <v>1</v>
      </c>
      <c r="I9" s="172">
        <f ca="1">人事費!I8</f>
        <v>1</v>
      </c>
      <c r="J9" s="22">
        <f t="shared" si="9"/>
        <v>35</v>
      </c>
      <c r="K9" s="169">
        <v>23</v>
      </c>
      <c r="L9" s="28" t="s">
        <v>41</v>
      </c>
      <c r="M9" s="155">
        <f t="shared" si="3"/>
        <v>43284000</v>
      </c>
      <c r="N9" s="188">
        <f ca="1">人事費!L8</f>
        <v>39457717</v>
      </c>
      <c r="O9" s="181">
        <f t="shared" ref="O9:O69" si="13">+C9*14*260</f>
        <v>65520</v>
      </c>
      <c r="P9" s="181"/>
      <c r="Q9" s="157"/>
      <c r="R9" s="184">
        <v>38500</v>
      </c>
      <c r="S9" s="187">
        <v>600000</v>
      </c>
      <c r="T9" s="187"/>
      <c r="U9" s="215">
        <f>561168*1</f>
        <v>561168</v>
      </c>
      <c r="V9" s="215">
        <f t="shared" si="4"/>
        <v>21600</v>
      </c>
      <c r="W9" s="214">
        <v>223559</v>
      </c>
      <c r="X9" s="188">
        <f t="shared" si="12"/>
        <v>0</v>
      </c>
      <c r="Y9" s="154"/>
      <c r="Z9" s="154"/>
      <c r="AA9" s="154">
        <v>68250</v>
      </c>
      <c r="AB9" s="167">
        <v>96000</v>
      </c>
      <c r="AC9" s="167">
        <f t="shared" si="5"/>
        <v>369600</v>
      </c>
      <c r="AD9" s="167">
        <f t="shared" si="6"/>
        <v>52500</v>
      </c>
      <c r="AE9" s="167">
        <f t="shared" si="10"/>
        <v>423000</v>
      </c>
      <c r="AF9" s="167">
        <f t="shared" si="7"/>
        <v>70800</v>
      </c>
      <c r="AG9" s="167">
        <v>60000</v>
      </c>
      <c r="AH9" s="167">
        <v>6000</v>
      </c>
      <c r="AI9" s="25"/>
      <c r="AJ9" s="25"/>
      <c r="AK9" s="25"/>
      <c r="AL9" s="204"/>
      <c r="AM9" s="184"/>
      <c r="AN9" s="167">
        <f ca="1">SUM('國教科-車輛費用'!S5)</f>
        <v>603073</v>
      </c>
      <c r="AO9" s="167">
        <v>130000</v>
      </c>
      <c r="AP9" s="4"/>
      <c r="AQ9" s="167">
        <f t="shared" si="11"/>
        <v>138000</v>
      </c>
      <c r="AR9" s="204"/>
      <c r="AS9" s="204"/>
      <c r="AT9" s="204"/>
      <c r="AU9" s="166">
        <f t="shared" si="8"/>
        <v>28200</v>
      </c>
      <c r="AV9" s="175">
        <f ca="1">+人事費!C8*200</f>
        <v>46600</v>
      </c>
      <c r="AW9" s="175">
        <f ca="1">+人事費!C8*100</f>
        <v>23300</v>
      </c>
      <c r="AX9" s="213"/>
      <c r="AY9" s="213"/>
      <c r="AZ9" s="177">
        <v>36000</v>
      </c>
      <c r="BA9" s="178">
        <v>20000</v>
      </c>
      <c r="BB9" s="186">
        <v>144000</v>
      </c>
      <c r="BC9" s="75">
        <v>613</v>
      </c>
    </row>
    <row r="10" spans="1:55">
      <c r="A10" s="20"/>
      <c r="B10" s="165">
        <f>SUM('[1]102國小班級數+體育+特教'!$AW10)</f>
        <v>0</v>
      </c>
      <c r="C10" s="163">
        <f ca="1">人事費!B9</f>
        <v>44</v>
      </c>
      <c r="D10" s="191">
        <f ca="1">人事費!D9</f>
        <v>80</v>
      </c>
      <c r="E10" s="21">
        <f ca="1">人事費!E9</f>
        <v>0</v>
      </c>
      <c r="F10" s="163">
        <f ca="1">人事費!F9</f>
        <v>0</v>
      </c>
      <c r="G10" s="163">
        <f ca="1">人事費!G9</f>
        <v>0</v>
      </c>
      <c r="H10" s="163">
        <f ca="1">人事費!H9</f>
        <v>0</v>
      </c>
      <c r="I10" s="172">
        <f ca="1">人事費!I9</f>
        <v>4</v>
      </c>
      <c r="J10" s="22">
        <f t="shared" si="9"/>
        <v>84</v>
      </c>
      <c r="K10" s="169">
        <v>68</v>
      </c>
      <c r="L10" s="28" t="s">
        <v>42</v>
      </c>
      <c r="M10" s="155">
        <f t="shared" si="3"/>
        <v>96153000</v>
      </c>
      <c r="N10" s="188">
        <f ca="1">人事費!L9</f>
        <v>92159535</v>
      </c>
      <c r="O10" s="156">
        <f>+C10*20*260</f>
        <v>228800</v>
      </c>
      <c r="P10" s="181"/>
      <c r="Q10" s="157"/>
      <c r="R10" s="184">
        <v>84000</v>
      </c>
      <c r="S10" s="187"/>
      <c r="T10" s="187"/>
      <c r="U10" s="154"/>
      <c r="V10" s="154">
        <f t="shared" si="4"/>
        <v>0</v>
      </c>
      <c r="W10" s="167">
        <v>0</v>
      </c>
      <c r="X10" s="188">
        <f t="shared" si="12"/>
        <v>0</v>
      </c>
      <c r="Y10" s="154"/>
      <c r="Z10" s="154">
        <v>388134</v>
      </c>
      <c r="AA10" s="154">
        <v>164250</v>
      </c>
      <c r="AB10" s="205">
        <v>0</v>
      </c>
      <c r="AC10" s="167">
        <f t="shared" si="5"/>
        <v>556800</v>
      </c>
      <c r="AD10" s="167">
        <f t="shared" si="6"/>
        <v>126000</v>
      </c>
      <c r="AE10" s="167">
        <f t="shared" si="10"/>
        <v>811000</v>
      </c>
      <c r="AF10" s="167">
        <f t="shared" si="7"/>
        <v>86400</v>
      </c>
      <c r="AG10" s="167">
        <v>60000</v>
      </c>
      <c r="AH10" s="167">
        <v>6000</v>
      </c>
      <c r="AI10" s="25"/>
      <c r="AJ10" s="25"/>
      <c r="AK10" s="74"/>
      <c r="AL10" s="204"/>
      <c r="AM10" s="184"/>
      <c r="AN10" s="167"/>
      <c r="AO10" s="167">
        <v>130000</v>
      </c>
      <c r="AP10" s="180">
        <v>30000</v>
      </c>
      <c r="AQ10" s="167">
        <f t="shared" si="11"/>
        <v>408000</v>
      </c>
      <c r="AR10" s="204"/>
      <c r="AS10" s="204"/>
      <c r="AT10" s="204"/>
      <c r="AU10" s="166">
        <f t="shared" si="8"/>
        <v>51600</v>
      </c>
      <c r="AV10" s="175">
        <f ca="1">+人事費!C9*200</f>
        <v>225400</v>
      </c>
      <c r="AW10" s="175">
        <f ca="1">+人事費!C9*100</f>
        <v>112700</v>
      </c>
      <c r="AX10" s="213"/>
      <c r="AY10" s="213"/>
      <c r="AZ10" s="177">
        <v>100800</v>
      </c>
      <c r="BA10" s="177">
        <v>20000</v>
      </c>
      <c r="BB10" s="186">
        <v>403200</v>
      </c>
      <c r="BC10" s="75">
        <v>381</v>
      </c>
    </row>
    <row r="11" spans="1:55">
      <c r="A11" s="20"/>
      <c r="B11" s="165">
        <f>SUM('[1]102國小班級數+體育+特教'!$AW11)</f>
        <v>1</v>
      </c>
      <c r="C11" s="163">
        <f ca="1">人事費!B10</f>
        <v>7</v>
      </c>
      <c r="D11" s="191">
        <f ca="1">人事費!D10</f>
        <v>14</v>
      </c>
      <c r="E11" s="21">
        <f ca="1">人事費!E10</f>
        <v>0</v>
      </c>
      <c r="F11" s="163">
        <f ca="1">人事費!F10</f>
        <v>2</v>
      </c>
      <c r="G11" s="163">
        <f ca="1">人事費!G10</f>
        <v>0</v>
      </c>
      <c r="H11" s="163">
        <f ca="1">人事費!H10</f>
        <v>1</v>
      </c>
      <c r="I11" s="172">
        <f ca="1">人事費!I10</f>
        <v>0</v>
      </c>
      <c r="J11" s="22">
        <f t="shared" si="9"/>
        <v>14</v>
      </c>
      <c r="K11" s="169">
        <v>15</v>
      </c>
      <c r="L11" s="28" t="s">
        <v>102</v>
      </c>
      <c r="M11" s="155">
        <f t="shared" si="3"/>
        <v>19842000</v>
      </c>
      <c r="N11" s="188">
        <f ca="1">人事費!L10</f>
        <v>17256654</v>
      </c>
      <c r="O11" s="181">
        <f t="shared" si="13"/>
        <v>25480</v>
      </c>
      <c r="P11" s="181">
        <f>20*250*12</f>
        <v>60000</v>
      </c>
      <c r="Q11" s="157"/>
      <c r="R11" s="184">
        <v>14000</v>
      </c>
      <c r="S11" s="187"/>
      <c r="T11" s="187"/>
      <c r="U11" s="154">
        <f>561168*2</f>
        <v>1122336</v>
      </c>
      <c r="V11" s="154">
        <f t="shared" si="4"/>
        <v>21600</v>
      </c>
      <c r="W11" s="167">
        <v>223559</v>
      </c>
      <c r="X11" s="188">
        <f t="shared" si="12"/>
        <v>0</v>
      </c>
      <c r="Y11" s="154">
        <v>130338</v>
      </c>
      <c r="Z11" s="154"/>
      <c r="AA11" s="154">
        <v>164250</v>
      </c>
      <c r="AB11" s="205">
        <v>0</v>
      </c>
      <c r="AC11" s="167">
        <f t="shared" si="5"/>
        <v>290400</v>
      </c>
      <c r="AD11" s="167">
        <f t="shared" si="6"/>
        <v>21000</v>
      </c>
      <c r="AE11" s="167">
        <f t="shared" si="10"/>
        <v>195000</v>
      </c>
      <c r="AF11" s="167">
        <f t="shared" si="7"/>
        <v>64200</v>
      </c>
      <c r="AG11" s="167">
        <v>30000</v>
      </c>
      <c r="AH11" s="167">
        <v>3000</v>
      </c>
      <c r="AI11" s="25"/>
      <c r="AJ11" s="25"/>
      <c r="AK11" s="74"/>
      <c r="AL11" s="204"/>
      <c r="AM11" s="184"/>
      <c r="AN11" s="167"/>
      <c r="AO11" s="167"/>
      <c r="AP11" s="4"/>
      <c r="AQ11" s="167">
        <f t="shared" si="11"/>
        <v>90000</v>
      </c>
      <c r="AR11" s="213"/>
      <c r="AS11" s="213"/>
      <c r="AT11" s="213"/>
      <c r="AU11" s="166">
        <f t="shared" si="8"/>
        <v>18300</v>
      </c>
      <c r="AV11" s="175">
        <f ca="1">+人事費!C10*200</f>
        <v>13200</v>
      </c>
      <c r="AW11" s="175">
        <f ca="1">+人事費!C10*100</f>
        <v>6600</v>
      </c>
      <c r="AX11" s="213"/>
      <c r="AY11" s="213"/>
      <c r="AZ11" s="177">
        <v>14400</v>
      </c>
      <c r="BA11" s="178">
        <v>20000</v>
      </c>
      <c r="BB11" s="186">
        <v>57600</v>
      </c>
      <c r="BC11" s="75">
        <v>83</v>
      </c>
    </row>
    <row r="12" spans="1:55">
      <c r="A12" s="20"/>
      <c r="B12" s="165">
        <f>SUM('[1]102國小班級數+體育+特教'!$AW12)</f>
        <v>0</v>
      </c>
      <c r="C12" s="163">
        <f ca="1">人事費!B11</f>
        <v>9</v>
      </c>
      <c r="D12" s="191">
        <f ca="1">人事費!D11</f>
        <v>18</v>
      </c>
      <c r="E12" s="21">
        <f ca="1">人事費!E11</f>
        <v>0</v>
      </c>
      <c r="F12" s="163">
        <f ca="1">人事費!F11</f>
        <v>0</v>
      </c>
      <c r="G12" s="163">
        <f ca="1">人事費!G11</f>
        <v>0</v>
      </c>
      <c r="H12" s="163">
        <f ca="1">人事費!H11</f>
        <v>0</v>
      </c>
      <c r="I12" s="172">
        <f ca="1">人事費!I11</f>
        <v>1</v>
      </c>
      <c r="J12" s="22">
        <f t="shared" si="9"/>
        <v>19</v>
      </c>
      <c r="K12" s="169">
        <v>26</v>
      </c>
      <c r="L12" s="28" t="s">
        <v>103</v>
      </c>
      <c r="M12" s="155">
        <f t="shared" si="3"/>
        <v>21422000</v>
      </c>
      <c r="N12" s="188">
        <f ca="1">人事費!L11</f>
        <v>19952701</v>
      </c>
      <c r="O12" s="181">
        <f t="shared" si="13"/>
        <v>32760</v>
      </c>
      <c r="P12" s="181">
        <f>20*250*12</f>
        <v>60000</v>
      </c>
      <c r="Q12" s="157"/>
      <c r="R12" s="184">
        <v>17500</v>
      </c>
      <c r="S12" s="187"/>
      <c r="T12" s="187"/>
      <c r="U12" s="154"/>
      <c r="V12" s="154">
        <f t="shared" si="4"/>
        <v>0</v>
      </c>
      <c r="W12" s="167">
        <v>0</v>
      </c>
      <c r="X12" s="188">
        <f t="shared" si="12"/>
        <v>0</v>
      </c>
      <c r="Y12" s="154"/>
      <c r="Z12" s="154"/>
      <c r="AA12" s="154">
        <v>88050</v>
      </c>
      <c r="AB12" s="205">
        <v>76200</v>
      </c>
      <c r="AC12" s="167">
        <f t="shared" si="5"/>
        <v>304800</v>
      </c>
      <c r="AD12" s="167">
        <f t="shared" si="6"/>
        <v>28500</v>
      </c>
      <c r="AE12" s="167">
        <f t="shared" si="10"/>
        <v>243000</v>
      </c>
      <c r="AF12" s="167">
        <f t="shared" si="7"/>
        <v>65400</v>
      </c>
      <c r="AG12" s="167">
        <v>30000</v>
      </c>
      <c r="AH12" s="167">
        <v>3000</v>
      </c>
      <c r="AI12" s="25"/>
      <c r="AJ12" s="25"/>
      <c r="AK12" s="74"/>
      <c r="AL12" s="204">
        <v>100000</v>
      </c>
      <c r="AM12" s="184"/>
      <c r="AN12" s="167"/>
      <c r="AO12" s="167">
        <v>60000</v>
      </c>
      <c r="AP12" s="4"/>
      <c r="AQ12" s="167">
        <v>168000</v>
      </c>
      <c r="AR12" s="213"/>
      <c r="AS12" s="213"/>
      <c r="AT12" s="213"/>
      <c r="AU12" s="166">
        <f t="shared" si="8"/>
        <v>20100</v>
      </c>
      <c r="AV12" s="175">
        <f ca="1">+人事費!C11*200</f>
        <v>28800</v>
      </c>
      <c r="AW12" s="175">
        <f ca="1">+人事費!C11*100</f>
        <v>14400</v>
      </c>
      <c r="AX12" s="213"/>
      <c r="AY12" s="213"/>
      <c r="AZ12" s="177">
        <v>21600</v>
      </c>
      <c r="BA12" s="177">
        <v>20000</v>
      </c>
      <c r="BB12" s="186">
        <v>86400</v>
      </c>
      <c r="BC12" s="75">
        <v>789</v>
      </c>
    </row>
    <row r="13" spans="1:55">
      <c r="A13" s="20"/>
      <c r="B13" s="165">
        <f>SUM('[1]102國小班級數+體育+特教'!$AW13)</f>
        <v>2</v>
      </c>
      <c r="C13" s="163">
        <f ca="1">人事費!B12</f>
        <v>19</v>
      </c>
      <c r="D13" s="191">
        <f ca="1">人事費!D12</f>
        <v>37</v>
      </c>
      <c r="E13" s="21">
        <f ca="1">人事費!E12</f>
        <v>0</v>
      </c>
      <c r="F13" s="163">
        <f ca="1">人事費!F12</f>
        <v>1</v>
      </c>
      <c r="G13" s="163">
        <f ca="1">人事費!G12</f>
        <v>0</v>
      </c>
      <c r="H13" s="163">
        <f ca="1">人事費!H12</f>
        <v>1</v>
      </c>
      <c r="I13" s="172">
        <f ca="1">人事費!I12</f>
        <v>1</v>
      </c>
      <c r="J13" s="22">
        <f t="shared" si="9"/>
        <v>38</v>
      </c>
      <c r="K13" s="169">
        <v>21</v>
      </c>
      <c r="L13" s="28" t="s">
        <v>104</v>
      </c>
      <c r="M13" s="155">
        <f t="shared" si="3"/>
        <v>49294000</v>
      </c>
      <c r="N13" s="188">
        <f ca="1">人事費!L12</f>
        <v>46245491</v>
      </c>
      <c r="O13" s="181">
        <f t="shared" si="13"/>
        <v>69160</v>
      </c>
      <c r="P13" s="181"/>
      <c r="Q13" s="157"/>
      <c r="R13" s="184">
        <v>52500</v>
      </c>
      <c r="S13" s="187"/>
      <c r="T13" s="187"/>
      <c r="U13" s="154">
        <v>561168</v>
      </c>
      <c r="V13" s="154">
        <f t="shared" si="4"/>
        <v>10800</v>
      </c>
      <c r="W13" s="167">
        <v>223559</v>
      </c>
      <c r="X13" s="188">
        <f t="shared" si="12"/>
        <v>0</v>
      </c>
      <c r="Y13" s="154"/>
      <c r="Z13" s="154">
        <v>239610</v>
      </c>
      <c r="AA13" s="154">
        <v>96000</v>
      </c>
      <c r="AB13" s="167">
        <v>68250</v>
      </c>
      <c r="AC13" s="167">
        <f t="shared" si="5"/>
        <v>376800</v>
      </c>
      <c r="AD13" s="167">
        <f t="shared" si="6"/>
        <v>57000</v>
      </c>
      <c r="AE13" s="167">
        <f t="shared" si="10"/>
        <v>441000</v>
      </c>
      <c r="AF13" s="167">
        <f t="shared" si="7"/>
        <v>71400</v>
      </c>
      <c r="AG13" s="167">
        <v>30000</v>
      </c>
      <c r="AH13" s="167">
        <v>3000</v>
      </c>
      <c r="AI13" s="153"/>
      <c r="AJ13" s="25"/>
      <c r="AK13" s="74"/>
      <c r="AL13" s="204"/>
      <c r="AM13" s="184"/>
      <c r="AN13" s="167"/>
      <c r="AO13" s="167">
        <v>210000</v>
      </c>
      <c r="AP13" s="180">
        <v>30000</v>
      </c>
      <c r="AQ13" s="167">
        <f t="shared" si="11"/>
        <v>126000</v>
      </c>
      <c r="AR13" s="213"/>
      <c r="AS13" s="213"/>
      <c r="AT13" s="213"/>
      <c r="AU13" s="166">
        <f t="shared" si="8"/>
        <v>29100</v>
      </c>
      <c r="AV13" s="175">
        <f ca="1">+人事費!C12*200</f>
        <v>86000</v>
      </c>
      <c r="AW13" s="175">
        <f ca="1">+人事費!C12*100</f>
        <v>43000</v>
      </c>
      <c r="AX13" s="213"/>
      <c r="AY13" s="213"/>
      <c r="AZ13" s="177">
        <v>40800</v>
      </c>
      <c r="BA13" s="178">
        <v>20000</v>
      </c>
      <c r="BB13" s="186">
        <v>163200</v>
      </c>
      <c r="BC13" s="75">
        <v>162</v>
      </c>
    </row>
    <row r="14" spans="1:55">
      <c r="A14" s="20"/>
      <c r="B14" s="165">
        <f>SUM('[1]102國小班級數+體育+特教'!$AW14)</f>
        <v>2</v>
      </c>
      <c r="C14" s="163">
        <f ca="1">人事費!B13</f>
        <v>23</v>
      </c>
      <c r="D14" s="191">
        <f ca="1">人事費!D13</f>
        <v>42</v>
      </c>
      <c r="E14" s="21">
        <f ca="1">人事費!E13</f>
        <v>0</v>
      </c>
      <c r="F14" s="163">
        <f ca="1">人事費!F13</f>
        <v>2</v>
      </c>
      <c r="G14" s="163">
        <f ca="1">人事費!G13</f>
        <v>0</v>
      </c>
      <c r="H14" s="163">
        <f ca="1">人事費!H13</f>
        <v>1</v>
      </c>
      <c r="I14" s="172">
        <f ca="1">人事費!I13</f>
        <v>1</v>
      </c>
      <c r="J14" s="22">
        <f t="shared" si="9"/>
        <v>43</v>
      </c>
      <c r="K14" s="169">
        <v>31</v>
      </c>
      <c r="L14" s="28" t="s">
        <v>43</v>
      </c>
      <c r="M14" s="155">
        <f t="shared" si="3"/>
        <v>54619000</v>
      </c>
      <c r="N14" s="188">
        <f ca="1">人事費!L13</f>
        <v>50533332</v>
      </c>
      <c r="O14" s="181">
        <f t="shared" si="13"/>
        <v>83720</v>
      </c>
      <c r="P14" s="181"/>
      <c r="Q14" s="157"/>
      <c r="R14" s="184">
        <v>56000</v>
      </c>
      <c r="S14" s="187"/>
      <c r="T14" s="187"/>
      <c r="U14" s="154">
        <f>561168*2</f>
        <v>1122336</v>
      </c>
      <c r="V14" s="154">
        <f t="shared" si="4"/>
        <v>21600</v>
      </c>
      <c r="W14" s="167">
        <v>223559</v>
      </c>
      <c r="X14" s="188">
        <f t="shared" si="12"/>
        <v>0</v>
      </c>
      <c r="Y14" s="154"/>
      <c r="Z14" s="154">
        <v>605598</v>
      </c>
      <c r="AA14" s="154">
        <v>164250</v>
      </c>
      <c r="AB14" s="205">
        <v>0</v>
      </c>
      <c r="AC14" s="167">
        <f>20000*12+C14*600*12+A14*10000*12</f>
        <v>405600</v>
      </c>
      <c r="AD14" s="167">
        <f t="shared" si="6"/>
        <v>64500</v>
      </c>
      <c r="AE14" s="167">
        <f t="shared" si="10"/>
        <v>513000</v>
      </c>
      <c r="AF14" s="167">
        <f t="shared" si="7"/>
        <v>73800</v>
      </c>
      <c r="AG14" s="167">
        <v>60000</v>
      </c>
      <c r="AH14" s="167">
        <v>6000</v>
      </c>
      <c r="AI14" s="25"/>
      <c r="AJ14" s="25"/>
      <c r="AK14" s="74"/>
      <c r="AL14" s="204"/>
      <c r="AM14" s="184"/>
      <c r="AN14" s="167"/>
      <c r="AO14" s="167"/>
      <c r="AP14" s="180">
        <v>30000</v>
      </c>
      <c r="AQ14" s="167">
        <f t="shared" si="11"/>
        <v>186000</v>
      </c>
      <c r="AR14" s="213"/>
      <c r="AS14" s="213"/>
      <c r="AT14" s="213"/>
      <c r="AU14" s="166">
        <f t="shared" si="8"/>
        <v>32700</v>
      </c>
      <c r="AV14" s="175">
        <f ca="1">+人事費!C13*200</f>
        <v>110000</v>
      </c>
      <c r="AW14" s="175">
        <f ca="1">+人事費!C13*100</f>
        <v>55000</v>
      </c>
      <c r="AX14" s="213"/>
      <c r="AY14" s="213"/>
      <c r="AZ14" s="177">
        <v>50400</v>
      </c>
      <c r="BA14" s="177">
        <v>20000</v>
      </c>
      <c r="BB14" s="186">
        <v>201600</v>
      </c>
      <c r="BC14" s="75">
        <v>5</v>
      </c>
    </row>
    <row r="15" spans="1:55">
      <c r="A15" s="20"/>
      <c r="B15" s="165">
        <f>SUM('[1]102國小班級數+體育+特教'!$AW15)</f>
        <v>1</v>
      </c>
      <c r="C15" s="163">
        <f ca="1">人事費!B14</f>
        <v>7</v>
      </c>
      <c r="D15" s="191">
        <f ca="1">人事費!D14</f>
        <v>14</v>
      </c>
      <c r="E15" s="21">
        <f ca="1">人事費!E14</f>
        <v>0</v>
      </c>
      <c r="F15" s="163">
        <f ca="1">人事費!F14</f>
        <v>2</v>
      </c>
      <c r="G15" s="163">
        <f ca="1">人事費!G14</f>
        <v>0</v>
      </c>
      <c r="H15" s="163">
        <f ca="1">人事費!H14</f>
        <v>1</v>
      </c>
      <c r="I15" s="172">
        <f ca="1">人事費!I14</f>
        <v>1</v>
      </c>
      <c r="J15" s="22">
        <f t="shared" si="9"/>
        <v>15</v>
      </c>
      <c r="K15" s="169">
        <v>13</v>
      </c>
      <c r="L15" s="28" t="s">
        <v>75</v>
      </c>
      <c r="M15" s="155">
        <f t="shared" si="3"/>
        <v>19840000</v>
      </c>
      <c r="N15" s="188">
        <f ca="1">人事費!L14</f>
        <v>17419804</v>
      </c>
      <c r="O15" s="181">
        <f t="shared" si="13"/>
        <v>25480</v>
      </c>
      <c r="P15" s="181">
        <f>20*250*12</f>
        <v>60000</v>
      </c>
      <c r="Q15" s="157"/>
      <c r="R15" s="184">
        <v>14000</v>
      </c>
      <c r="S15" s="187"/>
      <c r="T15" s="187"/>
      <c r="U15" s="154">
        <f>561168*2</f>
        <v>1122336</v>
      </c>
      <c r="V15" s="154">
        <f t="shared" si="4"/>
        <v>21600</v>
      </c>
      <c r="W15" s="167">
        <v>223559</v>
      </c>
      <c r="X15" s="188">
        <f t="shared" si="12"/>
        <v>0</v>
      </c>
      <c r="Y15" s="154"/>
      <c r="Z15" s="154"/>
      <c r="AA15" s="154">
        <v>65850</v>
      </c>
      <c r="AB15" s="167">
        <v>98400</v>
      </c>
      <c r="AC15" s="167">
        <f t="shared" si="5"/>
        <v>290400</v>
      </c>
      <c r="AD15" s="167">
        <f t="shared" si="6"/>
        <v>22500</v>
      </c>
      <c r="AE15" s="167">
        <f t="shared" si="10"/>
        <v>195000</v>
      </c>
      <c r="AF15" s="167">
        <f t="shared" si="7"/>
        <v>64200</v>
      </c>
      <c r="AG15" s="167">
        <v>0</v>
      </c>
      <c r="AH15" s="167">
        <v>0</v>
      </c>
      <c r="AI15" s="25"/>
      <c r="AJ15" s="25"/>
      <c r="AK15" s="74"/>
      <c r="AL15" s="204"/>
      <c r="AM15" s="184"/>
      <c r="AN15" s="167"/>
      <c r="AO15" s="167"/>
      <c r="AP15" s="4"/>
      <c r="AQ15" s="167">
        <f t="shared" si="11"/>
        <v>78000</v>
      </c>
      <c r="AR15" s="213"/>
      <c r="AS15" s="213"/>
      <c r="AT15" s="213"/>
      <c r="AU15" s="166">
        <f t="shared" si="8"/>
        <v>18300</v>
      </c>
      <c r="AV15" s="175">
        <f ca="1">+人事費!C14*200</f>
        <v>18400</v>
      </c>
      <c r="AW15" s="175">
        <f ca="1">+人事費!C14*100</f>
        <v>9200</v>
      </c>
      <c r="AX15" s="213"/>
      <c r="AY15" s="213"/>
      <c r="AZ15" s="177">
        <v>14400</v>
      </c>
      <c r="BA15" s="178">
        <v>20000</v>
      </c>
      <c r="BB15" s="186">
        <v>57600</v>
      </c>
      <c r="BC15" s="75">
        <v>971</v>
      </c>
    </row>
    <row r="16" spans="1:55">
      <c r="A16" s="20"/>
      <c r="B16" s="165">
        <f>SUM('[1]102國小班級數+體育+特教'!$AW16)</f>
        <v>2</v>
      </c>
      <c r="C16" s="163">
        <f ca="1">人事費!B15</f>
        <v>30</v>
      </c>
      <c r="D16" s="191">
        <f ca="1">人事費!D15</f>
        <v>56</v>
      </c>
      <c r="E16" s="21">
        <f ca="1">人事費!E15</f>
        <v>0</v>
      </c>
      <c r="F16" s="163">
        <f ca="1">人事費!F15</f>
        <v>1</v>
      </c>
      <c r="G16" s="163">
        <f ca="1">人事費!G15</f>
        <v>0</v>
      </c>
      <c r="H16" s="163">
        <f ca="1">人事費!H15</f>
        <v>1</v>
      </c>
      <c r="I16" s="172">
        <f ca="1">人事費!I15</f>
        <v>2</v>
      </c>
      <c r="J16" s="22">
        <f t="shared" si="9"/>
        <v>58</v>
      </c>
      <c r="K16" s="169">
        <v>28</v>
      </c>
      <c r="L16" s="28" t="s">
        <v>44</v>
      </c>
      <c r="M16" s="155">
        <f t="shared" si="3"/>
        <v>66920000</v>
      </c>
      <c r="N16" s="188">
        <f ca="1">人事費!L15</f>
        <v>62888646</v>
      </c>
      <c r="O16" s="156">
        <f>+C16*20*260</f>
        <v>156000</v>
      </c>
      <c r="P16" s="181"/>
      <c r="Q16" s="157"/>
      <c r="R16" s="184">
        <v>56000</v>
      </c>
      <c r="S16" s="187"/>
      <c r="T16" s="187"/>
      <c r="U16" s="154">
        <v>561168</v>
      </c>
      <c r="V16" s="154">
        <f t="shared" si="4"/>
        <v>10800</v>
      </c>
      <c r="W16" s="167">
        <v>223559</v>
      </c>
      <c r="X16" s="188">
        <f t="shared" si="12"/>
        <v>0</v>
      </c>
      <c r="Y16" s="154"/>
      <c r="Z16" s="154">
        <v>481236</v>
      </c>
      <c r="AA16" s="154">
        <v>64650</v>
      </c>
      <c r="AB16" s="167">
        <v>99600</v>
      </c>
      <c r="AC16" s="167">
        <f t="shared" si="5"/>
        <v>456000</v>
      </c>
      <c r="AD16" s="167">
        <f t="shared" si="6"/>
        <v>87000</v>
      </c>
      <c r="AE16" s="167">
        <f t="shared" si="10"/>
        <v>615000</v>
      </c>
      <c r="AF16" s="167">
        <f t="shared" si="7"/>
        <v>78000</v>
      </c>
      <c r="AG16" s="167">
        <v>72000</v>
      </c>
      <c r="AH16" s="167">
        <v>6000</v>
      </c>
      <c r="AI16" s="25"/>
      <c r="AJ16" s="25"/>
      <c r="AK16" s="74"/>
      <c r="AL16" s="204"/>
      <c r="AM16" s="184"/>
      <c r="AN16" s="167"/>
      <c r="AO16" s="167">
        <v>300000</v>
      </c>
      <c r="AP16" s="180">
        <v>30000</v>
      </c>
      <c r="AQ16" s="167">
        <f t="shared" si="11"/>
        <v>168000</v>
      </c>
      <c r="AR16" s="213"/>
      <c r="AS16" s="213"/>
      <c r="AT16" s="213"/>
      <c r="AU16" s="166">
        <f t="shared" si="8"/>
        <v>39000</v>
      </c>
      <c r="AV16" s="175">
        <f ca="1">+人事費!C15*200</f>
        <v>129600</v>
      </c>
      <c r="AW16" s="175">
        <f ca="1">+人事費!C15*100</f>
        <v>64800</v>
      </c>
      <c r="AX16" s="213"/>
      <c r="AY16" s="213"/>
      <c r="AZ16" s="177">
        <v>62400</v>
      </c>
      <c r="BA16" s="177">
        <v>20000</v>
      </c>
      <c r="BB16" s="186">
        <v>249600</v>
      </c>
      <c r="BC16" s="75">
        <v>941</v>
      </c>
    </row>
    <row r="17" spans="1:55">
      <c r="A17" s="20"/>
      <c r="B17" s="165">
        <f>SUM('[1]102國小班級數+體育+特教'!$AW17)</f>
        <v>1</v>
      </c>
      <c r="C17" s="163">
        <f ca="1">人事費!B16</f>
        <v>7</v>
      </c>
      <c r="D17" s="191">
        <f ca="1">人事費!D16</f>
        <v>13</v>
      </c>
      <c r="E17" s="21">
        <f ca="1">人事費!E16</f>
        <v>0</v>
      </c>
      <c r="F17" s="163">
        <f ca="1">人事費!F16</f>
        <v>1</v>
      </c>
      <c r="G17" s="163">
        <f ca="1">人事費!G16</f>
        <v>0</v>
      </c>
      <c r="H17" s="163">
        <f ca="1">人事費!H16</f>
        <v>1</v>
      </c>
      <c r="I17" s="172">
        <f ca="1">人事費!I16</f>
        <v>1</v>
      </c>
      <c r="J17" s="22">
        <f t="shared" si="9"/>
        <v>14</v>
      </c>
      <c r="K17" s="169">
        <v>12</v>
      </c>
      <c r="L17" s="28" t="s">
        <v>76</v>
      </c>
      <c r="M17" s="155">
        <f t="shared" si="3"/>
        <v>18258000</v>
      </c>
      <c r="N17" s="188">
        <f ca="1">人事費!L16</f>
        <v>16341207</v>
      </c>
      <c r="O17" s="181">
        <f t="shared" si="13"/>
        <v>25480</v>
      </c>
      <c r="P17" s="181">
        <f>20*250*12</f>
        <v>60000</v>
      </c>
      <c r="Q17" s="157"/>
      <c r="R17" s="184">
        <v>14000</v>
      </c>
      <c r="S17" s="187"/>
      <c r="T17" s="187">
        <v>561168</v>
      </c>
      <c r="U17" s="154"/>
      <c r="V17" s="154">
        <f t="shared" si="4"/>
        <v>10800</v>
      </c>
      <c r="W17" s="167">
        <v>223559</v>
      </c>
      <c r="X17" s="188">
        <f t="shared" si="12"/>
        <v>0</v>
      </c>
      <c r="Y17" s="154"/>
      <c r="Z17" s="154"/>
      <c r="AA17" s="154">
        <v>68250</v>
      </c>
      <c r="AB17" s="167">
        <v>96000</v>
      </c>
      <c r="AC17" s="167">
        <f t="shared" si="5"/>
        <v>290400</v>
      </c>
      <c r="AD17" s="167">
        <f t="shared" si="6"/>
        <v>21000</v>
      </c>
      <c r="AE17" s="167">
        <f t="shared" si="10"/>
        <v>195000</v>
      </c>
      <c r="AF17" s="167">
        <f t="shared" si="7"/>
        <v>64200</v>
      </c>
      <c r="AG17" s="167">
        <v>0</v>
      </c>
      <c r="AH17" s="167">
        <v>0</v>
      </c>
      <c r="AI17" s="25"/>
      <c r="AJ17" s="25"/>
      <c r="AK17" s="74"/>
      <c r="AL17" s="204">
        <v>90000</v>
      </c>
      <c r="AM17" s="184"/>
      <c r="AN17" s="167"/>
      <c r="AO17" s="167"/>
      <c r="AP17" s="4"/>
      <c r="AQ17" s="167">
        <f t="shared" si="11"/>
        <v>72000</v>
      </c>
      <c r="AR17" s="213"/>
      <c r="AS17" s="213"/>
      <c r="AT17" s="213"/>
      <c r="AU17" s="166">
        <f t="shared" si="8"/>
        <v>18300</v>
      </c>
      <c r="AV17" s="175">
        <f ca="1">+人事費!C16*200</f>
        <v>9600</v>
      </c>
      <c r="AW17" s="175">
        <f ca="1">+人事費!C16*100</f>
        <v>4800</v>
      </c>
      <c r="AX17" s="213"/>
      <c r="AY17" s="213"/>
      <c r="AZ17" s="177">
        <v>14400</v>
      </c>
      <c r="BA17" s="178">
        <v>20000</v>
      </c>
      <c r="BB17" s="186">
        <v>57600</v>
      </c>
      <c r="BC17" s="75">
        <v>236</v>
      </c>
    </row>
    <row r="18" spans="1:55">
      <c r="A18" s="20"/>
      <c r="B18" s="165">
        <f>SUM('[1]102國小班級數+體育+特教'!$AW18)</f>
        <v>1</v>
      </c>
      <c r="C18" s="163">
        <f ca="1">人事費!B17</f>
        <v>17</v>
      </c>
      <c r="D18" s="191">
        <f ca="1">人事費!D17</f>
        <v>32</v>
      </c>
      <c r="E18" s="21">
        <f ca="1">人事費!E17</f>
        <v>0</v>
      </c>
      <c r="F18" s="163">
        <f ca="1">人事費!F17</f>
        <v>2</v>
      </c>
      <c r="G18" s="163">
        <f ca="1">人事費!G17</f>
        <v>0</v>
      </c>
      <c r="H18" s="163">
        <f ca="1">人事費!H17</f>
        <v>1</v>
      </c>
      <c r="I18" s="172">
        <f ca="1">人事費!I17</f>
        <v>1</v>
      </c>
      <c r="J18" s="22">
        <f t="shared" si="9"/>
        <v>33</v>
      </c>
      <c r="K18" s="169">
        <v>6</v>
      </c>
      <c r="L18" s="28" t="s">
        <v>107</v>
      </c>
      <c r="M18" s="155">
        <f t="shared" si="3"/>
        <v>39616000</v>
      </c>
      <c r="N18" s="188">
        <f ca="1">人事費!L17</f>
        <v>36050960</v>
      </c>
      <c r="O18" s="181">
        <f t="shared" si="13"/>
        <v>61880</v>
      </c>
      <c r="P18" s="181">
        <f>20*250*12</f>
        <v>60000</v>
      </c>
      <c r="Q18" s="157"/>
      <c r="R18" s="184">
        <v>14000</v>
      </c>
      <c r="S18" s="187">
        <v>600000</v>
      </c>
      <c r="T18" s="187">
        <v>561168</v>
      </c>
      <c r="U18" s="154"/>
      <c r="V18" s="154">
        <f t="shared" si="4"/>
        <v>21600</v>
      </c>
      <c r="W18" s="167">
        <v>223559</v>
      </c>
      <c r="X18" s="188">
        <f t="shared" si="12"/>
        <v>0</v>
      </c>
      <c r="Y18" s="154"/>
      <c r="Z18" s="154"/>
      <c r="AA18" s="154">
        <v>164250</v>
      </c>
      <c r="AB18" s="205">
        <v>0</v>
      </c>
      <c r="AC18" s="167">
        <f t="shared" si="5"/>
        <v>362400</v>
      </c>
      <c r="AD18" s="167">
        <f t="shared" si="6"/>
        <v>49500</v>
      </c>
      <c r="AE18" s="167">
        <f t="shared" si="10"/>
        <v>405000</v>
      </c>
      <c r="AF18" s="167">
        <f t="shared" si="7"/>
        <v>70200</v>
      </c>
      <c r="AG18" s="167">
        <v>30000</v>
      </c>
      <c r="AH18" s="167">
        <v>3000</v>
      </c>
      <c r="AI18" s="74"/>
      <c r="AJ18" s="25"/>
      <c r="AK18" s="74"/>
      <c r="AL18" s="204"/>
      <c r="AM18" s="184"/>
      <c r="AN18" s="167">
        <f ca="1">SUM('國教科-車輛費用'!S6)</f>
        <v>610073</v>
      </c>
      <c r="AO18" s="167">
        <v>3000</v>
      </c>
      <c r="AP18" s="4"/>
      <c r="AQ18" s="167">
        <f t="shared" si="11"/>
        <v>36000</v>
      </c>
      <c r="AR18" s="213"/>
      <c r="AS18" s="213"/>
      <c r="AT18" s="213"/>
      <c r="AU18" s="166">
        <f t="shared" si="8"/>
        <v>27300</v>
      </c>
      <c r="AV18" s="175">
        <f ca="1">+人事費!C17*200</f>
        <v>57200</v>
      </c>
      <c r="AW18" s="175">
        <f ca="1">+人事費!C17*100</f>
        <v>28600</v>
      </c>
      <c r="AX18" s="213"/>
      <c r="AY18" s="213"/>
      <c r="AZ18" s="177">
        <v>31200</v>
      </c>
      <c r="BA18" s="177">
        <v>20000</v>
      </c>
      <c r="BB18" s="186">
        <v>124800</v>
      </c>
      <c r="BC18" s="75">
        <v>310</v>
      </c>
    </row>
    <row r="19" spans="1:55">
      <c r="A19" s="20"/>
      <c r="B19" s="165">
        <f>SUM('[1]102國小班級數+體育+特教'!$AW19)</f>
        <v>3</v>
      </c>
      <c r="C19" s="163">
        <f ca="1">人事費!B18</f>
        <v>26</v>
      </c>
      <c r="D19" s="191">
        <f ca="1">人事費!D18</f>
        <v>45</v>
      </c>
      <c r="E19" s="21">
        <f ca="1">人事費!E18</f>
        <v>0</v>
      </c>
      <c r="F19" s="163">
        <f ca="1">人事費!F18</f>
        <v>4</v>
      </c>
      <c r="G19" s="163">
        <f ca="1">人事費!G18</f>
        <v>1</v>
      </c>
      <c r="H19" s="163">
        <f ca="1">人事費!H18</f>
        <v>0</v>
      </c>
      <c r="I19" s="172">
        <f ca="1">人事費!I18</f>
        <v>0</v>
      </c>
      <c r="J19" s="22">
        <f t="shared" si="9"/>
        <v>45</v>
      </c>
      <c r="K19" s="169">
        <v>12</v>
      </c>
      <c r="L19" s="28" t="s">
        <v>415</v>
      </c>
      <c r="M19" s="155">
        <f t="shared" si="3"/>
        <v>58508000</v>
      </c>
      <c r="N19" s="188">
        <f ca="1">人事費!L18</f>
        <v>53249461</v>
      </c>
      <c r="O19" s="156">
        <f>+C19*20*260</f>
        <v>135200</v>
      </c>
      <c r="P19" s="181"/>
      <c r="Q19" s="157"/>
      <c r="R19" s="184">
        <v>59500</v>
      </c>
      <c r="S19" s="187">
        <v>1800000</v>
      </c>
      <c r="T19" s="187">
        <v>561168</v>
      </c>
      <c r="U19" s="154"/>
      <c r="V19" s="154">
        <f t="shared" si="4"/>
        <v>43200</v>
      </c>
      <c r="W19" s="167">
        <v>319370</v>
      </c>
      <c r="X19" s="188">
        <f t="shared" si="12"/>
        <v>0</v>
      </c>
      <c r="Y19" s="154"/>
      <c r="Z19" s="154">
        <v>396180</v>
      </c>
      <c r="AA19" s="154">
        <v>68250</v>
      </c>
      <c r="AB19" s="167">
        <v>96000</v>
      </c>
      <c r="AC19" s="167">
        <f t="shared" si="5"/>
        <v>427200</v>
      </c>
      <c r="AD19" s="167">
        <f t="shared" si="6"/>
        <v>67500</v>
      </c>
      <c r="AE19" s="167">
        <f t="shared" si="10"/>
        <v>559000</v>
      </c>
      <c r="AF19" s="167">
        <f t="shared" si="7"/>
        <v>75600</v>
      </c>
      <c r="AG19" s="167">
        <v>60000</v>
      </c>
      <c r="AH19" s="167">
        <v>6000</v>
      </c>
      <c r="AI19" s="25"/>
      <c r="AJ19" s="25"/>
      <c r="AK19" s="74"/>
      <c r="AL19" s="25"/>
      <c r="AM19" s="184"/>
      <c r="AN19" s="167"/>
      <c r="AO19" s="167"/>
      <c r="AP19" s="180">
        <v>30000</v>
      </c>
      <c r="AQ19" s="167">
        <f t="shared" si="11"/>
        <v>72000</v>
      </c>
      <c r="AR19" s="213"/>
      <c r="AS19" s="213"/>
      <c r="AT19" s="213"/>
      <c r="AU19" s="166">
        <f t="shared" si="8"/>
        <v>35400</v>
      </c>
      <c r="AV19" s="175">
        <f ca="1">+人事費!C18*200</f>
        <v>108200</v>
      </c>
      <c r="AW19" s="175">
        <f ca="1">+人事費!C18*100</f>
        <v>54100</v>
      </c>
      <c r="AX19" s="213"/>
      <c r="AY19" s="213"/>
      <c r="AZ19" s="177">
        <v>52800</v>
      </c>
      <c r="BA19" s="178">
        <v>20000</v>
      </c>
      <c r="BB19" s="186">
        <v>211200</v>
      </c>
      <c r="BC19" s="75">
        <v>671</v>
      </c>
    </row>
    <row r="20" spans="1:55">
      <c r="A20" s="20"/>
      <c r="B20" s="165">
        <f>SUM('[1]102國小班級數+體育+特教'!$AW20)</f>
        <v>1</v>
      </c>
      <c r="C20" s="163">
        <f ca="1">人事費!B19</f>
        <v>7</v>
      </c>
      <c r="D20" s="191">
        <f ca="1">人事費!D19</f>
        <v>14</v>
      </c>
      <c r="E20" s="21">
        <f ca="1">人事費!E19</f>
        <v>0</v>
      </c>
      <c r="F20" s="163">
        <f ca="1">人事費!F19</f>
        <v>2</v>
      </c>
      <c r="G20" s="163">
        <f ca="1">人事費!G19</f>
        <v>0</v>
      </c>
      <c r="H20" s="163">
        <f ca="1">人事費!H19</f>
        <v>1</v>
      </c>
      <c r="I20" s="172">
        <f ca="1">人事費!I19</f>
        <v>1</v>
      </c>
      <c r="J20" s="22">
        <f t="shared" si="9"/>
        <v>15</v>
      </c>
      <c r="K20" s="169">
        <v>12</v>
      </c>
      <c r="L20" s="28" t="s">
        <v>45</v>
      </c>
      <c r="M20" s="155">
        <f t="shared" si="3"/>
        <v>18570000</v>
      </c>
      <c r="N20" s="188">
        <f ca="1">人事費!L19</f>
        <v>15912317</v>
      </c>
      <c r="O20" s="181">
        <f t="shared" si="13"/>
        <v>25480</v>
      </c>
      <c r="P20" s="181">
        <f>20*250*12</f>
        <v>60000</v>
      </c>
      <c r="Q20" s="157"/>
      <c r="R20" s="184">
        <v>10500</v>
      </c>
      <c r="S20" s="187">
        <v>600000</v>
      </c>
      <c r="T20" s="187">
        <v>561168</v>
      </c>
      <c r="U20" s="154"/>
      <c r="V20" s="154">
        <f t="shared" si="4"/>
        <v>21600</v>
      </c>
      <c r="W20" s="167">
        <v>223559</v>
      </c>
      <c r="X20" s="188">
        <f t="shared" si="12"/>
        <v>0</v>
      </c>
      <c r="Y20" s="154">
        <v>206041</v>
      </c>
      <c r="Z20" s="154"/>
      <c r="AA20" s="154">
        <v>164250</v>
      </c>
      <c r="AB20" s="205">
        <v>0</v>
      </c>
      <c r="AC20" s="167">
        <f t="shared" si="5"/>
        <v>290400</v>
      </c>
      <c r="AD20" s="167">
        <f t="shared" si="6"/>
        <v>22500</v>
      </c>
      <c r="AE20" s="167">
        <f t="shared" si="10"/>
        <v>195000</v>
      </c>
      <c r="AF20" s="167">
        <f t="shared" si="7"/>
        <v>64200</v>
      </c>
      <c r="AG20" s="167">
        <v>0</v>
      </c>
      <c r="AH20" s="167">
        <v>0</v>
      </c>
      <c r="AI20" s="25"/>
      <c r="AJ20" s="25"/>
      <c r="AK20" s="74"/>
      <c r="AL20" s="25"/>
      <c r="AM20" s="184"/>
      <c r="AN20" s="167"/>
      <c r="AO20" s="167"/>
      <c r="AP20" s="4"/>
      <c r="AQ20" s="167">
        <f t="shared" si="11"/>
        <v>72000</v>
      </c>
      <c r="AR20" s="213"/>
      <c r="AS20" s="213"/>
      <c r="AT20" s="213"/>
      <c r="AU20" s="166">
        <f t="shared" si="8"/>
        <v>18300</v>
      </c>
      <c r="AV20" s="175">
        <f ca="1">+人事費!C19*200</f>
        <v>20400</v>
      </c>
      <c r="AW20" s="175">
        <f ca="1">+人事費!C19*100</f>
        <v>10200</v>
      </c>
      <c r="AX20" s="213"/>
      <c r="AY20" s="213"/>
      <c r="AZ20" s="177">
        <v>14400</v>
      </c>
      <c r="BA20" s="177">
        <v>20000</v>
      </c>
      <c r="BB20" s="186">
        <v>57600</v>
      </c>
      <c r="BC20" s="75">
        <v>85</v>
      </c>
    </row>
    <row r="21" spans="1:55">
      <c r="A21" s="20"/>
      <c r="B21" s="165">
        <f>SUM('[1]102國小班級數+體育+特教'!$AW21)</f>
        <v>0</v>
      </c>
      <c r="C21" s="163">
        <f ca="1">人事費!B20</f>
        <v>6</v>
      </c>
      <c r="D21" s="191">
        <f ca="1">人事費!D20</f>
        <v>13</v>
      </c>
      <c r="E21" s="21">
        <f ca="1">人事費!E20</f>
        <v>0</v>
      </c>
      <c r="F21" s="163">
        <f ca="1">人事費!F20</f>
        <v>0</v>
      </c>
      <c r="G21" s="163">
        <f ca="1">人事費!G20</f>
        <v>0</v>
      </c>
      <c r="H21" s="163">
        <f ca="1">人事費!H20</f>
        <v>0</v>
      </c>
      <c r="I21" s="172">
        <f ca="1">人事費!I20</f>
        <v>2</v>
      </c>
      <c r="J21" s="22">
        <f t="shared" si="9"/>
        <v>15</v>
      </c>
      <c r="K21" s="169">
        <v>12</v>
      </c>
      <c r="L21" s="28" t="s">
        <v>46</v>
      </c>
      <c r="M21" s="155">
        <f t="shared" si="3"/>
        <v>19152000</v>
      </c>
      <c r="N21" s="188">
        <f ca="1">人事費!L20</f>
        <v>17579673</v>
      </c>
      <c r="O21" s="181">
        <f t="shared" si="13"/>
        <v>21840</v>
      </c>
      <c r="P21" s="181">
        <f>20*250*12</f>
        <v>60000</v>
      </c>
      <c r="Q21" s="157"/>
      <c r="R21" s="184">
        <v>21000</v>
      </c>
      <c r="S21" s="187"/>
      <c r="T21" s="187"/>
      <c r="U21" s="154"/>
      <c r="V21" s="154">
        <f t="shared" si="4"/>
        <v>0</v>
      </c>
      <c r="W21" s="167">
        <v>0</v>
      </c>
      <c r="X21" s="188">
        <f t="shared" si="12"/>
        <v>0</v>
      </c>
      <c r="Y21" s="154"/>
      <c r="Z21" s="154">
        <v>491040</v>
      </c>
      <c r="AA21" s="154">
        <v>56250</v>
      </c>
      <c r="AB21" s="167">
        <v>108000</v>
      </c>
      <c r="AC21" s="167">
        <f t="shared" si="5"/>
        <v>283200</v>
      </c>
      <c r="AD21" s="167">
        <f t="shared" si="6"/>
        <v>22500</v>
      </c>
      <c r="AE21" s="167">
        <f t="shared" si="10"/>
        <v>171000</v>
      </c>
      <c r="AF21" s="167">
        <f t="shared" si="7"/>
        <v>63600</v>
      </c>
      <c r="AG21" s="167">
        <v>0</v>
      </c>
      <c r="AH21" s="167">
        <v>0</v>
      </c>
      <c r="AI21" s="25"/>
      <c r="AJ21" s="25"/>
      <c r="AK21" s="74"/>
      <c r="AL21" s="25">
        <v>50000</v>
      </c>
      <c r="AM21" s="184"/>
      <c r="AN21" s="167"/>
      <c r="AO21" s="167">
        <v>10000</v>
      </c>
      <c r="AP21" s="4"/>
      <c r="AQ21" s="167">
        <f t="shared" si="11"/>
        <v>72000</v>
      </c>
      <c r="AR21" s="213"/>
      <c r="AS21" s="213"/>
      <c r="AT21" s="213"/>
      <c r="AU21" s="166">
        <f t="shared" si="8"/>
        <v>17400</v>
      </c>
      <c r="AV21" s="175">
        <f ca="1">+人事費!C20*200</f>
        <v>21000</v>
      </c>
      <c r="AW21" s="175">
        <f ca="1">+人事費!C20*100</f>
        <v>10500</v>
      </c>
      <c r="AX21" s="213"/>
      <c r="AY21" s="213"/>
      <c r="AZ21" s="177">
        <v>14400</v>
      </c>
      <c r="BA21" s="178">
        <v>20000</v>
      </c>
      <c r="BB21" s="186">
        <v>57600</v>
      </c>
      <c r="BC21" s="75">
        <v>997</v>
      </c>
    </row>
    <row r="22" spans="1:55">
      <c r="A22" s="20"/>
      <c r="B22" s="165">
        <f>SUM('[1]102國小班級數+體育+特教'!$AW22)</f>
        <v>1</v>
      </c>
      <c r="C22" s="163">
        <f ca="1">人事費!B21</f>
        <v>18</v>
      </c>
      <c r="D22" s="191">
        <f ca="1">人事費!D21</f>
        <v>33</v>
      </c>
      <c r="E22" s="21">
        <f ca="1">人事費!E21</f>
        <v>0</v>
      </c>
      <c r="F22" s="163">
        <f ca="1">人事費!F21</f>
        <v>2</v>
      </c>
      <c r="G22" s="163">
        <f ca="1">人事費!G21</f>
        <v>0</v>
      </c>
      <c r="H22" s="163">
        <f ca="1">人事費!H21</f>
        <v>1</v>
      </c>
      <c r="I22" s="172">
        <f ca="1">人事費!I21</f>
        <v>1</v>
      </c>
      <c r="J22" s="22">
        <f t="shared" si="9"/>
        <v>34</v>
      </c>
      <c r="K22" s="169">
        <v>23</v>
      </c>
      <c r="L22" s="28" t="s">
        <v>111</v>
      </c>
      <c r="M22" s="155">
        <f t="shared" si="3"/>
        <v>44559000</v>
      </c>
      <c r="N22" s="188">
        <f ca="1">人事費!L21</f>
        <v>40441645</v>
      </c>
      <c r="O22" s="181">
        <f t="shared" si="13"/>
        <v>65520</v>
      </c>
      <c r="P22" s="181"/>
      <c r="Q22" s="157"/>
      <c r="R22" s="184">
        <v>42000</v>
      </c>
      <c r="S22" s="187">
        <v>600000</v>
      </c>
      <c r="T22" s="187">
        <v>561168</v>
      </c>
      <c r="U22" s="154"/>
      <c r="V22" s="154">
        <f t="shared" si="4"/>
        <v>21600</v>
      </c>
      <c r="W22" s="167">
        <v>223559</v>
      </c>
      <c r="X22" s="188">
        <f t="shared" si="12"/>
        <v>0</v>
      </c>
      <c r="Y22" s="154"/>
      <c r="Z22" s="154">
        <v>923802</v>
      </c>
      <c r="AA22" s="154">
        <v>68250</v>
      </c>
      <c r="AB22" s="167">
        <v>96000</v>
      </c>
      <c r="AC22" s="167">
        <f t="shared" si="5"/>
        <v>369600</v>
      </c>
      <c r="AD22" s="167">
        <f t="shared" si="6"/>
        <v>51000</v>
      </c>
      <c r="AE22" s="167">
        <f t="shared" si="10"/>
        <v>423000</v>
      </c>
      <c r="AF22" s="167">
        <f t="shared" si="7"/>
        <v>70800</v>
      </c>
      <c r="AG22" s="167">
        <v>30000</v>
      </c>
      <c r="AH22" s="167">
        <v>3000</v>
      </c>
      <c r="AI22" s="25"/>
      <c r="AJ22" s="25"/>
      <c r="AK22" s="25"/>
      <c r="AL22" s="25"/>
      <c r="AM22" s="184"/>
      <c r="AN22" s="167"/>
      <c r="AO22" s="167">
        <v>90000</v>
      </c>
      <c r="AP22" s="4"/>
      <c r="AQ22" s="167">
        <f t="shared" si="11"/>
        <v>138000</v>
      </c>
      <c r="AR22" s="213"/>
      <c r="AS22" s="213"/>
      <c r="AT22" s="213"/>
      <c r="AU22" s="166">
        <f t="shared" si="8"/>
        <v>28200</v>
      </c>
      <c r="AV22" s="175">
        <f ca="1">+人事費!C21*200</f>
        <v>66000</v>
      </c>
      <c r="AW22" s="175">
        <f ca="1">+人事費!C21*100</f>
        <v>33000</v>
      </c>
      <c r="AX22" s="213"/>
      <c r="AY22" s="213"/>
      <c r="AZ22" s="177">
        <v>38400</v>
      </c>
      <c r="BA22" s="177">
        <v>20000</v>
      </c>
      <c r="BB22" s="186">
        <v>153600</v>
      </c>
      <c r="BC22" s="75">
        <v>856</v>
      </c>
    </row>
    <row r="23" spans="1:55" s="27" customFormat="1">
      <c r="A23" s="26">
        <v>0</v>
      </c>
      <c r="B23" s="165">
        <f>SUM('[1]102國小班級數+體育+特教'!$AW23)</f>
        <v>1</v>
      </c>
      <c r="C23" s="163">
        <f ca="1">人事費!B22</f>
        <v>45</v>
      </c>
      <c r="D23" s="191">
        <f ca="1">人事費!D22</f>
        <v>83</v>
      </c>
      <c r="E23" s="21">
        <f ca="1">人事費!E22</f>
        <v>0</v>
      </c>
      <c r="F23" s="163">
        <f ca="1">人事費!F22</f>
        <v>2</v>
      </c>
      <c r="G23" s="163">
        <f ca="1">人事費!G22</f>
        <v>0</v>
      </c>
      <c r="H23" s="163">
        <f ca="1">人事費!H22</f>
        <v>1</v>
      </c>
      <c r="I23" s="172">
        <f ca="1">人事費!I22</f>
        <v>2</v>
      </c>
      <c r="J23" s="22">
        <f t="shared" si="9"/>
        <v>85</v>
      </c>
      <c r="K23" s="169">
        <v>54</v>
      </c>
      <c r="L23" s="28" t="s">
        <v>47</v>
      </c>
      <c r="M23" s="155">
        <f t="shared" si="3"/>
        <v>95911000</v>
      </c>
      <c r="N23" s="154">
        <f ca="1">人事費!L22</f>
        <v>89426665</v>
      </c>
      <c r="O23" s="156">
        <f>+C23*20*260</f>
        <v>234000</v>
      </c>
      <c r="P23" s="181"/>
      <c r="Q23" s="157"/>
      <c r="R23" s="184">
        <v>77000</v>
      </c>
      <c r="S23" s="188"/>
      <c r="T23" s="188"/>
      <c r="U23" s="154">
        <f>561168*2</f>
        <v>1122336</v>
      </c>
      <c r="V23" s="154">
        <f t="shared" si="4"/>
        <v>21600</v>
      </c>
      <c r="W23" s="167">
        <v>223559</v>
      </c>
      <c r="X23" s="188">
        <f t="shared" si="12"/>
        <v>0</v>
      </c>
      <c r="Y23" s="154"/>
      <c r="Z23" s="154">
        <v>622734</v>
      </c>
      <c r="AA23" s="154">
        <v>164250</v>
      </c>
      <c r="AB23" s="206">
        <v>0</v>
      </c>
      <c r="AC23" s="167">
        <f>20000*12+C23*600*12</f>
        <v>564000</v>
      </c>
      <c r="AD23" s="167">
        <f t="shared" si="6"/>
        <v>127500</v>
      </c>
      <c r="AE23" s="167">
        <f t="shared" si="10"/>
        <v>825000</v>
      </c>
      <c r="AF23" s="167">
        <f t="shared" si="7"/>
        <v>87000</v>
      </c>
      <c r="AG23" s="167">
        <v>60000</v>
      </c>
      <c r="AH23" s="167">
        <v>6000</v>
      </c>
      <c r="AI23" s="25"/>
      <c r="AJ23" s="204">
        <v>45000</v>
      </c>
      <c r="AK23" s="25"/>
      <c r="AL23" s="25"/>
      <c r="AM23" s="184"/>
      <c r="AN23" s="167"/>
      <c r="AO23" s="166">
        <v>500000</v>
      </c>
      <c r="AP23" s="180">
        <v>30000</v>
      </c>
      <c r="AQ23" s="167">
        <f t="shared" si="11"/>
        <v>324000</v>
      </c>
      <c r="AR23" s="204">
        <v>449280</v>
      </c>
      <c r="AS23" s="204">
        <v>96000</v>
      </c>
      <c r="AT23" s="184">
        <v>28080</v>
      </c>
      <c r="AU23" s="166">
        <f t="shared" si="8"/>
        <v>52500</v>
      </c>
      <c r="AV23" s="175">
        <f ca="1">+人事費!C22*200</f>
        <v>157400</v>
      </c>
      <c r="AW23" s="175">
        <f ca="1">+人事費!C22*100</f>
        <v>78700</v>
      </c>
      <c r="AX23" s="184">
        <v>162000</v>
      </c>
      <c r="AY23" s="204">
        <v>21600</v>
      </c>
      <c r="AZ23" s="178">
        <v>76800</v>
      </c>
      <c r="BA23" s="178">
        <v>20000</v>
      </c>
      <c r="BB23" s="186">
        <v>307200</v>
      </c>
      <c r="BC23" s="76">
        <v>796</v>
      </c>
    </row>
    <row r="24" spans="1:55">
      <c r="A24" s="20"/>
      <c r="B24" s="165">
        <f>SUM('[1]102國小班級數+體育+特教'!$AW24)</f>
        <v>3</v>
      </c>
      <c r="C24" s="163">
        <f ca="1">人事費!B23</f>
        <v>30</v>
      </c>
      <c r="D24" s="189">
        <f ca="1">人事費!D23</f>
        <v>53</v>
      </c>
      <c r="E24" s="21">
        <f ca="1">人事費!E23</f>
        <v>0</v>
      </c>
      <c r="F24" s="163">
        <f ca="1">人事費!F23</f>
        <v>3</v>
      </c>
      <c r="G24" s="163">
        <f ca="1">人事費!G23</f>
        <v>1</v>
      </c>
      <c r="H24" s="163">
        <f ca="1">人事費!H23</f>
        <v>0</v>
      </c>
      <c r="I24" s="172">
        <f ca="1">人事費!I23</f>
        <v>2</v>
      </c>
      <c r="J24" s="22">
        <f t="shared" si="9"/>
        <v>55</v>
      </c>
      <c r="K24" s="169">
        <v>27</v>
      </c>
      <c r="L24" s="28" t="s">
        <v>113</v>
      </c>
      <c r="M24" s="155">
        <f t="shared" si="3"/>
        <v>67784000</v>
      </c>
      <c r="N24" s="188">
        <f ca="1">人事費!L23</f>
        <v>63057660</v>
      </c>
      <c r="O24" s="156">
        <f>+C24*20*260</f>
        <v>156000</v>
      </c>
      <c r="P24" s="181"/>
      <c r="Q24" s="157"/>
      <c r="R24" s="184">
        <v>66500</v>
      </c>
      <c r="S24" s="187"/>
      <c r="T24" s="187"/>
      <c r="U24" s="154">
        <f>561168*3</f>
        <v>1683504</v>
      </c>
      <c r="V24" s="154">
        <f t="shared" si="4"/>
        <v>32400</v>
      </c>
      <c r="W24" s="167">
        <v>319370</v>
      </c>
      <c r="X24" s="188">
        <f t="shared" si="12"/>
        <v>0</v>
      </c>
      <c r="Y24" s="154">
        <v>101021</v>
      </c>
      <c r="Z24" s="154">
        <v>129388</v>
      </c>
      <c r="AA24" s="154">
        <v>164250</v>
      </c>
      <c r="AB24" s="205">
        <v>0</v>
      </c>
      <c r="AC24" s="167">
        <f t="shared" ref="AC24:AC41" si="14">20000*12+C24*600*12+A24*10000*12</f>
        <v>456000</v>
      </c>
      <c r="AD24" s="168">
        <f t="shared" si="6"/>
        <v>82500</v>
      </c>
      <c r="AE24" s="167">
        <f t="shared" si="10"/>
        <v>615000</v>
      </c>
      <c r="AF24" s="167">
        <f t="shared" si="7"/>
        <v>78000</v>
      </c>
      <c r="AG24" s="167">
        <v>60000</v>
      </c>
      <c r="AH24" s="167">
        <v>6000</v>
      </c>
      <c r="AI24" s="25"/>
      <c r="AJ24" s="25"/>
      <c r="AK24" s="25"/>
      <c r="AL24" s="25"/>
      <c r="AM24" s="184"/>
      <c r="AN24" s="167"/>
      <c r="AO24" s="167"/>
      <c r="AP24" s="180">
        <v>30000</v>
      </c>
      <c r="AQ24" s="167">
        <f t="shared" si="11"/>
        <v>162000</v>
      </c>
      <c r="AR24" s="213"/>
      <c r="AS24" s="213"/>
      <c r="AT24" s="213"/>
      <c r="AU24" s="166">
        <f t="shared" si="8"/>
        <v>39000</v>
      </c>
      <c r="AV24" s="175">
        <f ca="1">+人事費!C23*200</f>
        <v>142200</v>
      </c>
      <c r="AW24" s="175">
        <f ca="1">+人事費!C23*100</f>
        <v>71100</v>
      </c>
      <c r="AX24" s="213"/>
      <c r="AY24" s="213"/>
      <c r="AZ24" s="177">
        <v>62400</v>
      </c>
      <c r="BA24" s="177">
        <v>20000</v>
      </c>
      <c r="BB24" s="186">
        <v>249600</v>
      </c>
      <c r="BC24" s="75">
        <v>107</v>
      </c>
    </row>
    <row r="25" spans="1:55" s="27" customFormat="1">
      <c r="A25" s="26"/>
      <c r="B25" s="165">
        <f>SUM('[1]102國小班級數+體育+特教'!$AW25)</f>
        <v>1</v>
      </c>
      <c r="C25" s="163">
        <f ca="1">人事費!B24</f>
        <v>8</v>
      </c>
      <c r="D25" s="191">
        <f ca="1">人事費!D24</f>
        <v>15</v>
      </c>
      <c r="E25" s="21">
        <f ca="1">人事費!E24</f>
        <v>0</v>
      </c>
      <c r="F25" s="163">
        <f ca="1">人事費!F24</f>
        <v>2</v>
      </c>
      <c r="G25" s="163">
        <f ca="1">人事費!G24</f>
        <v>0</v>
      </c>
      <c r="H25" s="163">
        <f ca="1">人事費!H24</f>
        <v>1</v>
      </c>
      <c r="I25" s="172">
        <f ca="1">人事費!I24</f>
        <v>0</v>
      </c>
      <c r="J25" s="22">
        <f t="shared" si="9"/>
        <v>15</v>
      </c>
      <c r="K25" s="169">
        <v>19</v>
      </c>
      <c r="L25" s="28" t="s">
        <v>114</v>
      </c>
      <c r="M25" s="155">
        <f t="shared" si="3"/>
        <v>20570000</v>
      </c>
      <c r="N25" s="188">
        <f ca="1">人事費!L24</f>
        <v>17382445</v>
      </c>
      <c r="O25" s="181">
        <f t="shared" si="13"/>
        <v>29120</v>
      </c>
      <c r="P25" s="181">
        <f>20*250*12</f>
        <v>60000</v>
      </c>
      <c r="Q25" s="157"/>
      <c r="R25" s="184">
        <v>21000</v>
      </c>
      <c r="S25" s="187">
        <v>600000</v>
      </c>
      <c r="T25" s="187">
        <v>561168</v>
      </c>
      <c r="U25" s="154"/>
      <c r="V25" s="154">
        <f t="shared" si="4"/>
        <v>21600</v>
      </c>
      <c r="W25" s="167">
        <v>223559</v>
      </c>
      <c r="X25" s="188">
        <f t="shared" si="12"/>
        <v>0</v>
      </c>
      <c r="Y25" s="154"/>
      <c r="Z25" s="154"/>
      <c r="AA25" s="154">
        <v>68250</v>
      </c>
      <c r="AB25" s="167">
        <v>96000</v>
      </c>
      <c r="AC25" s="167">
        <f t="shared" si="14"/>
        <v>297600</v>
      </c>
      <c r="AD25" s="167">
        <f t="shared" si="6"/>
        <v>22500</v>
      </c>
      <c r="AE25" s="167">
        <f t="shared" si="10"/>
        <v>219000</v>
      </c>
      <c r="AF25" s="167">
        <f t="shared" si="7"/>
        <v>64800</v>
      </c>
      <c r="AG25" s="167">
        <v>30000</v>
      </c>
      <c r="AH25" s="167">
        <v>3000</v>
      </c>
      <c r="AI25" s="25"/>
      <c r="AJ25" s="25"/>
      <c r="AK25" s="25"/>
      <c r="AL25" s="25"/>
      <c r="AM25" s="184"/>
      <c r="AN25" s="167">
        <f ca="1">SUM('國教科-車輛費用'!S7)</f>
        <v>597888</v>
      </c>
      <c r="AO25" s="167"/>
      <c r="AP25" s="4"/>
      <c r="AQ25" s="167">
        <f t="shared" si="11"/>
        <v>114000</v>
      </c>
      <c r="AR25" s="213"/>
      <c r="AS25" s="213"/>
      <c r="AT25" s="213"/>
      <c r="AU25" s="166">
        <f t="shared" si="8"/>
        <v>19200</v>
      </c>
      <c r="AV25" s="175">
        <f ca="1">+人事費!C24*200</f>
        <v>23200</v>
      </c>
      <c r="AW25" s="175">
        <f ca="1">+人事費!C24*100</f>
        <v>11600</v>
      </c>
      <c r="AX25" s="213"/>
      <c r="AY25" s="213"/>
      <c r="AZ25" s="177">
        <v>16800</v>
      </c>
      <c r="BA25" s="178">
        <v>20000</v>
      </c>
      <c r="BB25" s="186">
        <v>67200</v>
      </c>
      <c r="BC25" s="76">
        <v>70</v>
      </c>
    </row>
    <row r="26" spans="1:55">
      <c r="A26" s="20"/>
      <c r="B26" s="165">
        <f>SUM('[1]102國小班級數+體育+特教'!$AW26)</f>
        <v>1</v>
      </c>
      <c r="C26" s="163">
        <f ca="1">人事費!B25</f>
        <v>18</v>
      </c>
      <c r="D26" s="191">
        <f ca="1">人事費!D25</f>
        <v>31</v>
      </c>
      <c r="E26" s="21">
        <f ca="1">人事費!E25</f>
        <v>0</v>
      </c>
      <c r="F26" s="163">
        <f ca="1">人事費!F25</f>
        <v>1</v>
      </c>
      <c r="G26" s="163">
        <f ca="1">人事費!G25</f>
        <v>0</v>
      </c>
      <c r="H26" s="163">
        <f ca="1">人事費!H25</f>
        <v>1</v>
      </c>
      <c r="I26" s="172">
        <f ca="1">人事費!I25</f>
        <v>0</v>
      </c>
      <c r="J26" s="22">
        <f t="shared" si="9"/>
        <v>31</v>
      </c>
      <c r="K26" s="169">
        <v>24</v>
      </c>
      <c r="L26" s="28" t="s">
        <v>115</v>
      </c>
      <c r="M26" s="155">
        <f t="shared" si="3"/>
        <v>42080000</v>
      </c>
      <c r="N26" s="188">
        <f ca="1">人事費!L25</f>
        <v>38406303</v>
      </c>
      <c r="O26" s="181">
        <f t="shared" si="13"/>
        <v>65520</v>
      </c>
      <c r="P26" s="176">
        <v>60000</v>
      </c>
      <c r="Q26" s="157"/>
      <c r="R26" s="184">
        <v>35000</v>
      </c>
      <c r="S26" s="187"/>
      <c r="T26" s="187"/>
      <c r="U26" s="154">
        <v>561168</v>
      </c>
      <c r="V26" s="154">
        <f t="shared" si="4"/>
        <v>10800</v>
      </c>
      <c r="W26" s="167">
        <v>223559</v>
      </c>
      <c r="X26" s="188">
        <f t="shared" si="12"/>
        <v>0</v>
      </c>
      <c r="Y26" s="154">
        <v>320817</v>
      </c>
      <c r="Z26" s="154">
        <v>614850</v>
      </c>
      <c r="AA26" s="154">
        <v>164250</v>
      </c>
      <c r="AB26" s="205">
        <v>0</v>
      </c>
      <c r="AC26" s="167">
        <f t="shared" si="14"/>
        <v>369600</v>
      </c>
      <c r="AD26" s="167">
        <f t="shared" si="6"/>
        <v>46500</v>
      </c>
      <c r="AE26" s="167">
        <f t="shared" si="10"/>
        <v>423000</v>
      </c>
      <c r="AF26" s="167">
        <f t="shared" si="7"/>
        <v>70800</v>
      </c>
      <c r="AG26" s="167">
        <v>60000</v>
      </c>
      <c r="AH26" s="167">
        <v>6000</v>
      </c>
      <c r="AI26" s="25"/>
      <c r="AJ26" s="25"/>
      <c r="AK26" s="25"/>
      <c r="AL26" s="25"/>
      <c r="AM26" s="184"/>
      <c r="AN26" s="167">
        <f ca="1">SUM('國教科-車輛費用'!S8)</f>
        <v>68860</v>
      </c>
      <c r="AO26" s="167">
        <v>30000</v>
      </c>
      <c r="AP26" s="180">
        <v>30000</v>
      </c>
      <c r="AQ26" s="167">
        <f t="shared" si="11"/>
        <v>144000</v>
      </c>
      <c r="AR26" s="213"/>
      <c r="AS26" s="213"/>
      <c r="AT26" s="213"/>
      <c r="AU26" s="166">
        <f t="shared" si="8"/>
        <v>28200</v>
      </c>
      <c r="AV26" s="175">
        <f ca="1">+人事費!C25*200</f>
        <v>77200</v>
      </c>
      <c r="AW26" s="175">
        <f ca="1">+人事費!C25*100</f>
        <v>38600</v>
      </c>
      <c r="AX26" s="213"/>
      <c r="AY26" s="213"/>
      <c r="AZ26" s="177">
        <v>40800</v>
      </c>
      <c r="BA26" s="177">
        <v>20000</v>
      </c>
      <c r="BB26" s="186">
        <v>163200</v>
      </c>
      <c r="BC26" s="75">
        <v>973</v>
      </c>
    </row>
    <row r="27" spans="1:55">
      <c r="A27" s="20"/>
      <c r="B27" s="165">
        <f>SUM('[1]102國小班級數+體育+特教'!$AW27)</f>
        <v>1</v>
      </c>
      <c r="C27" s="163">
        <f ca="1">人事費!B26</f>
        <v>8</v>
      </c>
      <c r="D27" s="191">
        <f ca="1">人事費!D26</f>
        <v>16</v>
      </c>
      <c r="E27" s="21">
        <f ca="1">人事費!E26</f>
        <v>0</v>
      </c>
      <c r="F27" s="163">
        <f ca="1">人事費!F26</f>
        <v>1</v>
      </c>
      <c r="G27" s="163">
        <f ca="1">人事費!G26</f>
        <v>0</v>
      </c>
      <c r="H27" s="163">
        <f ca="1">人事費!H26</f>
        <v>1</v>
      </c>
      <c r="I27" s="172">
        <f ca="1">人事費!I26</f>
        <v>2</v>
      </c>
      <c r="J27" s="22">
        <f t="shared" si="9"/>
        <v>18</v>
      </c>
      <c r="K27" s="169">
        <v>11</v>
      </c>
      <c r="L27" s="28" t="s">
        <v>116</v>
      </c>
      <c r="M27" s="155">
        <f t="shared" si="3"/>
        <v>22322000</v>
      </c>
      <c r="N27" s="188">
        <f ca="1">人事費!L26</f>
        <v>20032507</v>
      </c>
      <c r="O27" s="181">
        <f t="shared" si="13"/>
        <v>29120</v>
      </c>
      <c r="P27" s="181"/>
      <c r="Q27" s="157"/>
      <c r="R27" s="184">
        <v>24500</v>
      </c>
      <c r="S27" s="187"/>
      <c r="T27" s="187"/>
      <c r="U27" s="154">
        <v>561168</v>
      </c>
      <c r="V27" s="154">
        <f t="shared" si="4"/>
        <v>10800</v>
      </c>
      <c r="W27" s="167">
        <v>223559</v>
      </c>
      <c r="X27" s="188">
        <f t="shared" si="12"/>
        <v>0</v>
      </c>
      <c r="Y27" s="154"/>
      <c r="Z27" s="154">
        <v>392514</v>
      </c>
      <c r="AA27" s="154">
        <v>73000</v>
      </c>
      <c r="AB27" s="205">
        <v>91250</v>
      </c>
      <c r="AC27" s="167">
        <f t="shared" si="14"/>
        <v>297600</v>
      </c>
      <c r="AD27" s="167">
        <f t="shared" si="6"/>
        <v>27000</v>
      </c>
      <c r="AE27" s="167">
        <f t="shared" si="10"/>
        <v>219000</v>
      </c>
      <c r="AF27" s="167">
        <f t="shared" si="7"/>
        <v>64800</v>
      </c>
      <c r="AG27" s="167">
        <v>30000</v>
      </c>
      <c r="AH27" s="167">
        <v>3000</v>
      </c>
      <c r="AI27" s="25"/>
      <c r="AJ27" s="25"/>
      <c r="AK27" s="25"/>
      <c r="AL27" s="25"/>
      <c r="AM27" s="184"/>
      <c r="AN27" s="167"/>
      <c r="AO27" s="167">
        <v>20000</v>
      </c>
      <c r="AP27" s="4"/>
      <c r="AQ27" s="167">
        <f t="shared" si="11"/>
        <v>66000</v>
      </c>
      <c r="AR27" s="213"/>
      <c r="AS27" s="213"/>
      <c r="AT27" s="213"/>
      <c r="AU27" s="166">
        <f t="shared" si="8"/>
        <v>19200</v>
      </c>
      <c r="AV27" s="175">
        <f ca="1">+人事費!C26*200</f>
        <v>21400</v>
      </c>
      <c r="AW27" s="175">
        <f ca="1">+人事費!C26*100</f>
        <v>10700</v>
      </c>
      <c r="AX27" s="213"/>
      <c r="AY27" s="213"/>
      <c r="AZ27" s="177">
        <v>16800</v>
      </c>
      <c r="BA27" s="178">
        <v>20000</v>
      </c>
      <c r="BB27" s="186">
        <v>67200</v>
      </c>
      <c r="BC27" s="75">
        <v>882</v>
      </c>
    </row>
    <row r="28" spans="1:55">
      <c r="A28" s="20"/>
      <c r="B28" s="165">
        <f>SUM('[1]102國小班級數+體育+特教'!$AW28)</f>
        <v>2</v>
      </c>
      <c r="C28" s="163">
        <f ca="1">人事費!B27</f>
        <v>17</v>
      </c>
      <c r="D28" s="191">
        <f ca="1">人事費!D27</f>
        <v>31</v>
      </c>
      <c r="E28" s="21">
        <f ca="1">人事費!E27</f>
        <v>0</v>
      </c>
      <c r="F28" s="163">
        <f ca="1">人事費!F27</f>
        <v>2</v>
      </c>
      <c r="G28" s="163">
        <f ca="1">人事費!G27</f>
        <v>0</v>
      </c>
      <c r="H28" s="163">
        <f ca="1">人事費!H27</f>
        <v>1</v>
      </c>
      <c r="I28" s="172">
        <f ca="1">人事費!I27</f>
        <v>1</v>
      </c>
      <c r="J28" s="22">
        <f t="shared" si="9"/>
        <v>32</v>
      </c>
      <c r="K28" s="169">
        <v>27</v>
      </c>
      <c r="L28" s="28" t="s">
        <v>48</v>
      </c>
      <c r="M28" s="155">
        <f t="shared" si="3"/>
        <v>40357000</v>
      </c>
      <c r="N28" s="188">
        <f ca="1">人事費!L27</f>
        <v>37000110</v>
      </c>
      <c r="O28" s="181">
        <f t="shared" si="13"/>
        <v>61880</v>
      </c>
      <c r="P28" s="181"/>
      <c r="Q28" s="157"/>
      <c r="R28" s="184">
        <v>42000</v>
      </c>
      <c r="S28" s="187"/>
      <c r="T28" s="187"/>
      <c r="U28" s="154">
        <f>561168*2</f>
        <v>1122336</v>
      </c>
      <c r="V28" s="154">
        <f t="shared" si="4"/>
        <v>21600</v>
      </c>
      <c r="W28" s="167">
        <v>223559</v>
      </c>
      <c r="X28" s="188">
        <f t="shared" si="12"/>
        <v>0</v>
      </c>
      <c r="Y28" s="154"/>
      <c r="Z28" s="154">
        <v>249084</v>
      </c>
      <c r="AA28" s="154">
        <v>96000</v>
      </c>
      <c r="AB28" s="167">
        <v>68250</v>
      </c>
      <c r="AC28" s="167">
        <f t="shared" si="14"/>
        <v>362400</v>
      </c>
      <c r="AD28" s="167">
        <f t="shared" si="6"/>
        <v>48000</v>
      </c>
      <c r="AE28" s="167">
        <f t="shared" si="10"/>
        <v>405000</v>
      </c>
      <c r="AF28" s="167">
        <f t="shared" si="7"/>
        <v>70200</v>
      </c>
      <c r="AG28" s="167">
        <v>60000</v>
      </c>
      <c r="AH28" s="167">
        <v>6000</v>
      </c>
      <c r="AI28" s="25"/>
      <c r="AJ28" s="25"/>
      <c r="AK28" s="25"/>
      <c r="AL28" s="25"/>
      <c r="AM28" s="184"/>
      <c r="AN28" s="167"/>
      <c r="AO28" s="167">
        <v>50000</v>
      </c>
      <c r="AP28" s="4"/>
      <c r="AQ28" s="167">
        <f t="shared" si="11"/>
        <v>162000</v>
      </c>
      <c r="AR28" s="213"/>
      <c r="AS28" s="213"/>
      <c r="AT28" s="213"/>
      <c r="AU28" s="166">
        <f t="shared" si="8"/>
        <v>27300</v>
      </c>
      <c r="AV28" s="175">
        <f ca="1">+人事費!C27*200</f>
        <v>62000</v>
      </c>
      <c r="AW28" s="175">
        <f ca="1">+人事費!C27*100</f>
        <v>31000</v>
      </c>
      <c r="AX28" s="213"/>
      <c r="AY28" s="213"/>
      <c r="AZ28" s="177">
        <v>33600</v>
      </c>
      <c r="BA28" s="177">
        <v>20000</v>
      </c>
      <c r="BB28" s="186">
        <v>134400</v>
      </c>
      <c r="BC28" s="75">
        <v>281</v>
      </c>
    </row>
    <row r="29" spans="1:55">
      <c r="A29" s="20"/>
      <c r="B29" s="165">
        <f>SUM('[1]102國小班級數+體育+特教'!$AW29)</f>
        <v>1</v>
      </c>
      <c r="C29" s="163">
        <f ca="1">人事費!B28</f>
        <v>20</v>
      </c>
      <c r="D29" s="191">
        <f ca="1">人事費!D28</f>
        <v>38</v>
      </c>
      <c r="E29" s="21">
        <f ca="1">人事費!E28</f>
        <v>0</v>
      </c>
      <c r="F29" s="163">
        <f ca="1">人事費!F28</f>
        <v>1</v>
      </c>
      <c r="G29" s="163">
        <f ca="1">人事費!G28</f>
        <v>0</v>
      </c>
      <c r="H29" s="163">
        <f ca="1">人事費!H28</f>
        <v>1</v>
      </c>
      <c r="I29" s="172">
        <f ca="1">人事費!I28</f>
        <v>2</v>
      </c>
      <c r="J29" s="22">
        <f t="shared" si="9"/>
        <v>40</v>
      </c>
      <c r="K29" s="169">
        <v>21</v>
      </c>
      <c r="L29" s="28" t="s">
        <v>118</v>
      </c>
      <c r="M29" s="155">
        <f t="shared" si="3"/>
        <v>46833000</v>
      </c>
      <c r="N29" s="188">
        <f ca="1">人事費!L28</f>
        <v>43584678</v>
      </c>
      <c r="O29" s="181">
        <f t="shared" si="13"/>
        <v>72800</v>
      </c>
      <c r="P29" s="181"/>
      <c r="Q29" s="157"/>
      <c r="R29" s="184">
        <v>52500</v>
      </c>
      <c r="S29" s="187"/>
      <c r="T29" s="187"/>
      <c r="U29" s="154">
        <v>561168</v>
      </c>
      <c r="V29" s="154">
        <f t="shared" si="4"/>
        <v>10800</v>
      </c>
      <c r="W29" s="167">
        <v>223559</v>
      </c>
      <c r="X29" s="188">
        <f t="shared" si="12"/>
        <v>0</v>
      </c>
      <c r="Y29" s="154"/>
      <c r="Z29" s="154">
        <v>496382</v>
      </c>
      <c r="AA29" s="154">
        <v>80250</v>
      </c>
      <c r="AB29" s="167">
        <v>84000</v>
      </c>
      <c r="AC29" s="167">
        <f t="shared" si="14"/>
        <v>384000</v>
      </c>
      <c r="AD29" s="167">
        <f t="shared" si="6"/>
        <v>60000</v>
      </c>
      <c r="AE29" s="167">
        <f t="shared" si="10"/>
        <v>459000</v>
      </c>
      <c r="AF29" s="167">
        <f t="shared" si="7"/>
        <v>72000</v>
      </c>
      <c r="AG29" s="167">
        <v>60000</v>
      </c>
      <c r="AH29" s="167">
        <v>6000</v>
      </c>
      <c r="AI29" s="25"/>
      <c r="AJ29" s="25"/>
      <c r="AK29" s="25"/>
      <c r="AL29" s="25"/>
      <c r="AM29" s="184"/>
      <c r="AN29" s="167"/>
      <c r="AO29" s="167">
        <v>60000</v>
      </c>
      <c r="AP29" s="180">
        <v>30000</v>
      </c>
      <c r="AQ29" s="167">
        <f t="shared" si="11"/>
        <v>126000</v>
      </c>
      <c r="AR29" s="213"/>
      <c r="AS29" s="213"/>
      <c r="AT29" s="213"/>
      <c r="AU29" s="166">
        <f t="shared" si="8"/>
        <v>30000</v>
      </c>
      <c r="AV29" s="175">
        <f ca="1">+人事費!C28*200</f>
        <v>87800</v>
      </c>
      <c r="AW29" s="175">
        <f ca="1">+人事費!C28*100</f>
        <v>43900</v>
      </c>
      <c r="AX29" s="213"/>
      <c r="AY29" s="213"/>
      <c r="AZ29" s="177">
        <v>45600</v>
      </c>
      <c r="BA29" s="178">
        <v>20000</v>
      </c>
      <c r="BB29" s="186">
        <v>182400</v>
      </c>
      <c r="BC29" s="75">
        <v>163</v>
      </c>
    </row>
    <row r="30" spans="1:55">
      <c r="A30" s="20"/>
      <c r="B30" s="165">
        <f>SUM('[1]102國小班級數+體育+特教'!$AW30)</f>
        <v>0</v>
      </c>
      <c r="C30" s="163">
        <f ca="1">人事費!B29</f>
        <v>6</v>
      </c>
      <c r="D30" s="191">
        <f ca="1">人事費!D29</f>
        <v>13</v>
      </c>
      <c r="E30" s="21">
        <f ca="1">人事費!E29</f>
        <v>0</v>
      </c>
      <c r="F30" s="163">
        <f ca="1">人事費!F29</f>
        <v>0</v>
      </c>
      <c r="G30" s="163">
        <f ca="1">人事費!G29</f>
        <v>0</v>
      </c>
      <c r="H30" s="163">
        <f ca="1">人事費!H29</f>
        <v>0</v>
      </c>
      <c r="I30" s="172">
        <f ca="1">人事費!I29</f>
        <v>2</v>
      </c>
      <c r="J30" s="22">
        <f t="shared" si="9"/>
        <v>15</v>
      </c>
      <c r="K30" s="169">
        <v>9</v>
      </c>
      <c r="L30" s="28" t="s">
        <v>119</v>
      </c>
      <c r="M30" s="155">
        <f t="shared" si="3"/>
        <v>18424000</v>
      </c>
      <c r="N30" s="188">
        <f ca="1">人事費!L29</f>
        <v>16484000</v>
      </c>
      <c r="O30" s="181">
        <f t="shared" si="13"/>
        <v>21840</v>
      </c>
      <c r="P30" s="181">
        <f t="shared" ref="P30:P58" si="15">20*250*12</f>
        <v>60000</v>
      </c>
      <c r="Q30" s="157"/>
      <c r="R30" s="184">
        <v>10500</v>
      </c>
      <c r="S30" s="187"/>
      <c r="T30" s="187"/>
      <c r="U30" s="154"/>
      <c r="V30" s="154">
        <f t="shared" si="4"/>
        <v>0</v>
      </c>
      <c r="W30" s="167">
        <v>0</v>
      </c>
      <c r="X30" s="188">
        <f t="shared" si="12"/>
        <v>0</v>
      </c>
      <c r="Y30" s="154"/>
      <c r="Z30" s="154">
        <v>268288</v>
      </c>
      <c r="AA30" s="154">
        <v>164250</v>
      </c>
      <c r="AB30" s="205">
        <v>0</v>
      </c>
      <c r="AC30" s="167">
        <f t="shared" si="14"/>
        <v>283200</v>
      </c>
      <c r="AD30" s="167">
        <f t="shared" si="6"/>
        <v>22500</v>
      </c>
      <c r="AE30" s="167">
        <f t="shared" si="10"/>
        <v>171000</v>
      </c>
      <c r="AF30" s="167">
        <f t="shared" si="7"/>
        <v>63600</v>
      </c>
      <c r="AG30" s="167">
        <v>0</v>
      </c>
      <c r="AH30" s="167">
        <v>0</v>
      </c>
      <c r="AI30" s="25"/>
      <c r="AJ30" s="25"/>
      <c r="AK30" s="25"/>
      <c r="AL30" s="25"/>
      <c r="AM30" s="184">
        <v>72000</v>
      </c>
      <c r="AN30" s="167">
        <f ca="1">SUM('國教科-車輛費用'!S9)</f>
        <v>584417</v>
      </c>
      <c r="AO30" s="166">
        <v>40000</v>
      </c>
      <c r="AP30" s="4"/>
      <c r="AQ30" s="167">
        <f t="shared" si="11"/>
        <v>54000</v>
      </c>
      <c r="AR30" s="213"/>
      <c r="AS30" s="213"/>
      <c r="AT30" s="213"/>
      <c r="AU30" s="166">
        <f t="shared" si="8"/>
        <v>17400</v>
      </c>
      <c r="AV30" s="175">
        <f ca="1">+人事費!C29*200</f>
        <v>10000</v>
      </c>
      <c r="AW30" s="175">
        <f ca="1">+人事費!C29*100</f>
        <v>5000</v>
      </c>
      <c r="AX30" s="213"/>
      <c r="AY30" s="213"/>
      <c r="AZ30" s="177">
        <v>14400</v>
      </c>
      <c r="BA30" s="177">
        <v>20000</v>
      </c>
      <c r="BB30" s="186">
        <v>57600</v>
      </c>
      <c r="BC30" s="75">
        <v>5</v>
      </c>
    </row>
    <row r="31" spans="1:55">
      <c r="A31" s="20"/>
      <c r="B31" s="165">
        <f>SUM('[1]102國小班級數+體育+特教'!$AW31)</f>
        <v>1</v>
      </c>
      <c r="C31" s="163">
        <f ca="1">人事費!B30</f>
        <v>10</v>
      </c>
      <c r="D31" s="191">
        <f ca="1">人事費!D30</f>
        <v>19</v>
      </c>
      <c r="E31" s="21">
        <f ca="1">人事費!E30</f>
        <v>0</v>
      </c>
      <c r="F31" s="163">
        <f ca="1">人事費!F30</f>
        <v>1</v>
      </c>
      <c r="G31" s="163">
        <f ca="1">人事費!G30</f>
        <v>0</v>
      </c>
      <c r="H31" s="163">
        <f ca="1">人事費!H30</f>
        <v>1</v>
      </c>
      <c r="I31" s="172">
        <f ca="1">人事費!I30</f>
        <v>0</v>
      </c>
      <c r="J31" s="22">
        <f t="shared" si="9"/>
        <v>19</v>
      </c>
      <c r="K31" s="169">
        <v>8</v>
      </c>
      <c r="L31" s="28" t="s">
        <v>120</v>
      </c>
      <c r="M31" s="155">
        <f t="shared" si="3"/>
        <v>23849000</v>
      </c>
      <c r="N31" s="188">
        <f ca="1">人事費!L30</f>
        <v>21704673</v>
      </c>
      <c r="O31" s="181">
        <f t="shared" si="13"/>
        <v>36400</v>
      </c>
      <c r="P31" s="181">
        <f t="shared" si="15"/>
        <v>60000</v>
      </c>
      <c r="Q31" s="157"/>
      <c r="R31" s="184">
        <v>21000</v>
      </c>
      <c r="S31" s="187"/>
      <c r="T31" s="187"/>
      <c r="U31" s="154">
        <v>561168</v>
      </c>
      <c r="V31" s="154">
        <f t="shared" si="4"/>
        <v>10800</v>
      </c>
      <c r="W31" s="167">
        <v>223559</v>
      </c>
      <c r="X31" s="188">
        <f t="shared" si="12"/>
        <v>0</v>
      </c>
      <c r="Y31" s="154"/>
      <c r="Z31" s="154"/>
      <c r="AA31" s="154">
        <v>164250</v>
      </c>
      <c r="AB31" s="205">
        <v>0</v>
      </c>
      <c r="AC31" s="167">
        <f t="shared" si="14"/>
        <v>312000</v>
      </c>
      <c r="AD31" s="167">
        <f t="shared" si="6"/>
        <v>28500</v>
      </c>
      <c r="AE31" s="167">
        <f t="shared" si="10"/>
        <v>267000</v>
      </c>
      <c r="AF31" s="167">
        <f t="shared" si="7"/>
        <v>66000</v>
      </c>
      <c r="AG31" s="167">
        <v>60000</v>
      </c>
      <c r="AH31" s="167">
        <v>6000</v>
      </c>
      <c r="AI31" s="25"/>
      <c r="AJ31" s="25"/>
      <c r="AK31" s="25"/>
      <c r="AL31" s="25"/>
      <c r="AM31" s="184"/>
      <c r="AN31" s="167"/>
      <c r="AO31" s="167">
        <v>100000</v>
      </c>
      <c r="AP31" s="4"/>
      <c r="AQ31" s="167">
        <v>48000</v>
      </c>
      <c r="AR31" s="213"/>
      <c r="AS31" s="213"/>
      <c r="AT31" s="213"/>
      <c r="AU31" s="166">
        <f t="shared" si="8"/>
        <v>21000</v>
      </c>
      <c r="AV31" s="175">
        <f ca="1">+人事費!C30*200</f>
        <v>28400</v>
      </c>
      <c r="AW31" s="175">
        <f ca="1">+人事費!C30*100</f>
        <v>14200</v>
      </c>
      <c r="AX31" s="213"/>
      <c r="AY31" s="213"/>
      <c r="AZ31" s="177">
        <v>19200</v>
      </c>
      <c r="BA31" s="178">
        <v>20000</v>
      </c>
      <c r="BB31" s="186">
        <v>76800</v>
      </c>
      <c r="BC31" s="75">
        <v>50</v>
      </c>
    </row>
    <row r="32" spans="1:55">
      <c r="A32" s="20"/>
      <c r="B32" s="165">
        <f>SUM('[1]102國小班級數+體育+特教'!$AW32)</f>
        <v>0</v>
      </c>
      <c r="C32" s="163">
        <f ca="1">人事費!B31</f>
        <v>6</v>
      </c>
      <c r="D32" s="191">
        <f ca="1">人事費!D31</f>
        <v>13</v>
      </c>
      <c r="E32" s="21">
        <f ca="1">人事費!E31</f>
        <v>0</v>
      </c>
      <c r="F32" s="163">
        <f ca="1">人事費!F31</f>
        <v>0</v>
      </c>
      <c r="G32" s="163">
        <f ca="1">人事費!G31</f>
        <v>0</v>
      </c>
      <c r="H32" s="163">
        <f ca="1">人事費!H31</f>
        <v>0</v>
      </c>
      <c r="I32" s="172">
        <f ca="1">人事費!I31</f>
        <v>1</v>
      </c>
      <c r="J32" s="22">
        <f t="shared" si="9"/>
        <v>14</v>
      </c>
      <c r="K32" s="169">
        <v>3</v>
      </c>
      <c r="L32" s="28" t="s">
        <v>121</v>
      </c>
      <c r="M32" s="155">
        <f t="shared" si="3"/>
        <v>18371000</v>
      </c>
      <c r="N32" s="188">
        <f ca="1">人事費!L31</f>
        <v>16723526</v>
      </c>
      <c r="O32" s="181">
        <f t="shared" si="13"/>
        <v>21840</v>
      </c>
      <c r="P32" s="181">
        <f t="shared" si="15"/>
        <v>60000</v>
      </c>
      <c r="Q32" s="157"/>
      <c r="R32" s="184">
        <v>17500</v>
      </c>
      <c r="S32" s="187"/>
      <c r="T32" s="187"/>
      <c r="U32" s="154"/>
      <c r="V32" s="154">
        <f t="shared" si="4"/>
        <v>0</v>
      </c>
      <c r="W32" s="167">
        <v>0</v>
      </c>
      <c r="X32" s="188">
        <f t="shared" si="12"/>
        <v>0</v>
      </c>
      <c r="Y32" s="154"/>
      <c r="Z32" s="154">
        <v>661154</v>
      </c>
      <c r="AA32" s="154">
        <v>68250</v>
      </c>
      <c r="AB32" s="205">
        <v>96000</v>
      </c>
      <c r="AC32" s="167">
        <f t="shared" si="14"/>
        <v>283200</v>
      </c>
      <c r="AD32" s="167">
        <f t="shared" si="6"/>
        <v>21000</v>
      </c>
      <c r="AE32" s="167">
        <f t="shared" si="10"/>
        <v>171000</v>
      </c>
      <c r="AF32" s="167">
        <f t="shared" si="7"/>
        <v>63600</v>
      </c>
      <c r="AG32" s="167">
        <v>0</v>
      </c>
      <c r="AH32" s="167">
        <v>0</v>
      </c>
      <c r="AI32" s="25"/>
      <c r="AJ32" s="25"/>
      <c r="AK32" s="25"/>
      <c r="AL32" s="25"/>
      <c r="AM32" s="184"/>
      <c r="AN32" s="167"/>
      <c r="AO32" s="167">
        <v>20000</v>
      </c>
      <c r="AP32" s="4"/>
      <c r="AQ32" s="167">
        <f t="shared" si="11"/>
        <v>18000</v>
      </c>
      <c r="AR32" s="213"/>
      <c r="AS32" s="213"/>
      <c r="AT32" s="213"/>
      <c r="AU32" s="166">
        <f t="shared" si="8"/>
        <v>17400</v>
      </c>
      <c r="AV32" s="175">
        <f ca="1">+人事費!C31*200</f>
        <v>24200</v>
      </c>
      <c r="AW32" s="175">
        <f ca="1">+人事費!C31*100</f>
        <v>12100</v>
      </c>
      <c r="AX32" s="213"/>
      <c r="AY32" s="213"/>
      <c r="AZ32" s="177">
        <v>14400</v>
      </c>
      <c r="BA32" s="177">
        <v>20000</v>
      </c>
      <c r="BB32" s="186">
        <v>57600</v>
      </c>
      <c r="BC32" s="75">
        <v>230</v>
      </c>
    </row>
    <row r="33" spans="1:55">
      <c r="A33" s="20"/>
      <c r="B33" s="165">
        <f>SUM('[1]102國小班級數+體育+特教'!$AW33)</f>
        <v>1</v>
      </c>
      <c r="C33" s="163">
        <f ca="1">人事費!B32</f>
        <v>7</v>
      </c>
      <c r="D33" s="191">
        <f ca="1">人事費!D32</f>
        <v>14</v>
      </c>
      <c r="E33" s="21">
        <f ca="1">人事費!E32</f>
        <v>0</v>
      </c>
      <c r="F33" s="163">
        <f ca="1">人事費!F32</f>
        <v>2</v>
      </c>
      <c r="G33" s="163">
        <f ca="1">人事費!G32</f>
        <v>0</v>
      </c>
      <c r="H33" s="163">
        <f ca="1">人事費!H32</f>
        <v>1</v>
      </c>
      <c r="I33" s="172">
        <f ca="1">人事費!I32</f>
        <v>0</v>
      </c>
      <c r="J33" s="22">
        <f t="shared" si="9"/>
        <v>14</v>
      </c>
      <c r="K33" s="169">
        <v>7</v>
      </c>
      <c r="L33" s="28" t="s">
        <v>49</v>
      </c>
      <c r="M33" s="155">
        <f t="shared" si="3"/>
        <v>19746000</v>
      </c>
      <c r="N33" s="188">
        <f ca="1">人事費!L32</f>
        <v>16987685</v>
      </c>
      <c r="O33" s="181">
        <f t="shared" si="13"/>
        <v>25480</v>
      </c>
      <c r="P33" s="181">
        <f t="shared" si="15"/>
        <v>60000</v>
      </c>
      <c r="Q33" s="157"/>
      <c r="R33" s="184">
        <v>17500</v>
      </c>
      <c r="S33" s="187">
        <v>600000</v>
      </c>
      <c r="T33" s="187">
        <v>561168</v>
      </c>
      <c r="U33" s="154"/>
      <c r="V33" s="154">
        <f t="shared" si="4"/>
        <v>21600</v>
      </c>
      <c r="W33" s="167">
        <v>223559</v>
      </c>
      <c r="X33" s="188">
        <f t="shared" si="12"/>
        <v>0</v>
      </c>
      <c r="Y33" s="154"/>
      <c r="Z33" s="154">
        <v>331526</v>
      </c>
      <c r="AA33" s="154">
        <v>68250</v>
      </c>
      <c r="AB33" s="167">
        <v>96000</v>
      </c>
      <c r="AC33" s="167">
        <f t="shared" si="14"/>
        <v>290400</v>
      </c>
      <c r="AD33" s="167">
        <f t="shared" si="6"/>
        <v>21000</v>
      </c>
      <c r="AE33" s="167">
        <f t="shared" si="10"/>
        <v>195000</v>
      </c>
      <c r="AF33" s="167">
        <f t="shared" si="7"/>
        <v>64200</v>
      </c>
      <c r="AG33" s="167">
        <v>0</v>
      </c>
      <c r="AH33" s="167">
        <v>0</v>
      </c>
      <c r="AI33" s="25"/>
      <c r="AJ33" s="25"/>
      <c r="AK33" s="25"/>
      <c r="AL33" s="25"/>
      <c r="AM33" s="184"/>
      <c r="AN33" s="167"/>
      <c r="AO33" s="167"/>
      <c r="AP33" s="4"/>
      <c r="AQ33" s="167">
        <f t="shared" si="11"/>
        <v>42000</v>
      </c>
      <c r="AR33" s="213"/>
      <c r="AS33" s="213"/>
      <c r="AT33" s="213"/>
      <c r="AU33" s="166">
        <f t="shared" si="8"/>
        <v>18300</v>
      </c>
      <c r="AV33" s="175">
        <f ca="1">+人事費!C32*200</f>
        <v>20000</v>
      </c>
      <c r="AW33" s="175">
        <f ca="1">+人事費!C32*100</f>
        <v>10000</v>
      </c>
      <c r="AX33" s="213"/>
      <c r="AY33" s="213"/>
      <c r="AZ33" s="177">
        <v>14400</v>
      </c>
      <c r="BA33" s="178">
        <v>20000</v>
      </c>
      <c r="BB33" s="186">
        <v>57600</v>
      </c>
      <c r="BC33" s="75">
        <v>332</v>
      </c>
    </row>
    <row r="34" spans="1:55">
      <c r="A34" s="20"/>
      <c r="B34" s="165">
        <f>SUM('[1]102國小班級數+體育+特教'!$AW34)</f>
        <v>1</v>
      </c>
      <c r="C34" s="163">
        <f ca="1">人事費!B33</f>
        <v>11</v>
      </c>
      <c r="D34" s="191">
        <f ca="1">人事費!D33</f>
        <v>21</v>
      </c>
      <c r="E34" s="21">
        <f ca="1">人事費!E33</f>
        <v>0</v>
      </c>
      <c r="F34" s="163">
        <f ca="1">人事費!F33</f>
        <v>2</v>
      </c>
      <c r="G34" s="163">
        <f ca="1">人事費!G33</f>
        <v>0</v>
      </c>
      <c r="H34" s="163">
        <f ca="1">人事費!H33</f>
        <v>1</v>
      </c>
      <c r="I34" s="172">
        <f ca="1">人事費!I33</f>
        <v>1</v>
      </c>
      <c r="J34" s="22">
        <f t="shared" si="9"/>
        <v>22</v>
      </c>
      <c r="K34" s="169">
        <v>8</v>
      </c>
      <c r="L34" s="28" t="s">
        <v>123</v>
      </c>
      <c r="M34" s="155">
        <f t="shared" si="3"/>
        <v>29124000</v>
      </c>
      <c r="N34" s="188">
        <f ca="1">人事費!L33</f>
        <v>26433309</v>
      </c>
      <c r="O34" s="181">
        <f t="shared" si="13"/>
        <v>40040</v>
      </c>
      <c r="P34" s="181">
        <f t="shared" si="15"/>
        <v>60000</v>
      </c>
      <c r="Q34" s="157"/>
      <c r="R34" s="184">
        <v>28000</v>
      </c>
      <c r="S34" s="187">
        <v>600000</v>
      </c>
      <c r="T34" s="187">
        <v>561168</v>
      </c>
      <c r="U34" s="154"/>
      <c r="V34" s="154">
        <f t="shared" si="4"/>
        <v>21600</v>
      </c>
      <c r="W34" s="167">
        <v>223559</v>
      </c>
      <c r="X34" s="188">
        <f t="shared" si="12"/>
        <v>0</v>
      </c>
      <c r="Y34" s="154"/>
      <c r="Z34" s="154"/>
      <c r="AA34" s="154">
        <v>164250</v>
      </c>
      <c r="AB34" s="205">
        <v>0</v>
      </c>
      <c r="AC34" s="168">
        <f t="shared" si="14"/>
        <v>319200</v>
      </c>
      <c r="AD34" s="167">
        <f t="shared" si="6"/>
        <v>33000</v>
      </c>
      <c r="AE34" s="168">
        <f t="shared" si="10"/>
        <v>291000</v>
      </c>
      <c r="AF34" s="168">
        <f t="shared" si="7"/>
        <v>66600</v>
      </c>
      <c r="AG34" s="167">
        <v>30000</v>
      </c>
      <c r="AH34" s="167">
        <v>3000</v>
      </c>
      <c r="AI34" s="25"/>
      <c r="AJ34" s="25"/>
      <c r="AK34" s="25"/>
      <c r="AL34" s="25"/>
      <c r="AM34" s="184"/>
      <c r="AN34" s="167"/>
      <c r="AO34" s="167"/>
      <c r="AP34" s="4"/>
      <c r="AQ34" s="167">
        <f t="shared" si="11"/>
        <v>48000</v>
      </c>
      <c r="AR34" s="213"/>
      <c r="AS34" s="213"/>
      <c r="AT34" s="213"/>
      <c r="AU34" s="166">
        <f t="shared" si="8"/>
        <v>21900</v>
      </c>
      <c r="AV34" s="175">
        <f ca="1">+人事費!C33*200</f>
        <v>33800</v>
      </c>
      <c r="AW34" s="175">
        <f ca="1">+人事費!C33*100</f>
        <v>16900</v>
      </c>
      <c r="AX34" s="213"/>
      <c r="AY34" s="213"/>
      <c r="AZ34" s="177">
        <v>21600</v>
      </c>
      <c r="BA34" s="177">
        <v>20000</v>
      </c>
      <c r="BB34" s="186">
        <v>86400</v>
      </c>
      <c r="BC34" s="75">
        <v>674</v>
      </c>
    </row>
    <row r="35" spans="1:55">
      <c r="A35" s="20"/>
      <c r="B35" s="165">
        <f>SUM('[1]102國小班級數+體育+特教'!$AW35)</f>
        <v>0</v>
      </c>
      <c r="C35" s="163">
        <f ca="1">人事費!B34</f>
        <v>6</v>
      </c>
      <c r="D35" s="191">
        <f ca="1">人事費!D34</f>
        <v>12</v>
      </c>
      <c r="E35" s="21">
        <f ca="1">人事費!E34</f>
        <v>0</v>
      </c>
      <c r="F35" s="163">
        <f ca="1">人事費!F34</f>
        <v>0</v>
      </c>
      <c r="G35" s="163">
        <f ca="1">人事費!G34</f>
        <v>0</v>
      </c>
      <c r="H35" s="163">
        <f ca="1">人事費!H34</f>
        <v>0</v>
      </c>
      <c r="I35" s="172">
        <f ca="1">人事費!I34</f>
        <v>1</v>
      </c>
      <c r="J35" s="22">
        <f t="shared" si="9"/>
        <v>13</v>
      </c>
      <c r="K35" s="169">
        <v>3</v>
      </c>
      <c r="L35" s="28" t="s">
        <v>124</v>
      </c>
      <c r="M35" s="155">
        <f t="shared" si="3"/>
        <v>17051000</v>
      </c>
      <c r="N35" s="188">
        <f ca="1">人事費!L34</f>
        <v>15057571</v>
      </c>
      <c r="O35" s="181">
        <f t="shared" si="13"/>
        <v>21840</v>
      </c>
      <c r="P35" s="181">
        <f t="shared" si="15"/>
        <v>60000</v>
      </c>
      <c r="Q35" s="157"/>
      <c r="R35" s="184">
        <v>17500</v>
      </c>
      <c r="S35" s="187"/>
      <c r="T35" s="187"/>
      <c r="U35" s="154"/>
      <c r="V35" s="154">
        <f t="shared" si="4"/>
        <v>0</v>
      </c>
      <c r="W35" s="167">
        <v>0</v>
      </c>
      <c r="X35" s="188">
        <f t="shared" si="12"/>
        <v>0</v>
      </c>
      <c r="Y35" s="154"/>
      <c r="Z35" s="154">
        <v>490122</v>
      </c>
      <c r="AA35" s="154">
        <v>128250</v>
      </c>
      <c r="AB35" s="205">
        <v>36000</v>
      </c>
      <c r="AC35" s="167">
        <f t="shared" si="14"/>
        <v>283200</v>
      </c>
      <c r="AD35" s="167">
        <f t="shared" si="6"/>
        <v>19500</v>
      </c>
      <c r="AE35" s="167">
        <f t="shared" si="10"/>
        <v>171000</v>
      </c>
      <c r="AF35" s="167">
        <f t="shared" si="7"/>
        <v>63600</v>
      </c>
      <c r="AG35" s="167">
        <v>0</v>
      </c>
      <c r="AH35" s="167">
        <v>0</v>
      </c>
      <c r="AI35" s="25"/>
      <c r="AJ35" s="25"/>
      <c r="AK35" s="25"/>
      <c r="AL35" s="25"/>
      <c r="AM35" s="184"/>
      <c r="AN35" s="167">
        <f ca="1">SUM('國教科-車輛費用'!S10)</f>
        <v>556588</v>
      </c>
      <c r="AO35" s="167">
        <v>3000</v>
      </c>
      <c r="AP35" s="4"/>
      <c r="AQ35" s="167">
        <f t="shared" si="11"/>
        <v>18000</v>
      </c>
      <c r="AR35" s="213"/>
      <c r="AS35" s="213"/>
      <c r="AT35" s="213"/>
      <c r="AU35" s="166">
        <f t="shared" si="8"/>
        <v>17400</v>
      </c>
      <c r="AV35" s="175">
        <f ca="1">+人事費!C34*200</f>
        <v>10000</v>
      </c>
      <c r="AW35" s="175">
        <f ca="1">+人事費!C34*100</f>
        <v>5000</v>
      </c>
      <c r="AX35" s="213"/>
      <c r="AY35" s="213"/>
      <c r="AZ35" s="177">
        <v>14400</v>
      </c>
      <c r="BA35" s="178">
        <v>20000</v>
      </c>
      <c r="BB35" s="186">
        <v>57600</v>
      </c>
      <c r="BC35" s="75">
        <v>429</v>
      </c>
    </row>
    <row r="36" spans="1:55">
      <c r="A36" s="20"/>
      <c r="B36" s="165">
        <f>SUM('[1]102國小班級數+體育+特教'!$AW36)</f>
        <v>1</v>
      </c>
      <c r="C36" s="163">
        <f ca="1">人事費!B35</f>
        <v>7</v>
      </c>
      <c r="D36" s="191">
        <f ca="1">人事費!D35</f>
        <v>13</v>
      </c>
      <c r="E36" s="21">
        <f ca="1">人事費!E35</f>
        <v>0</v>
      </c>
      <c r="F36" s="163">
        <f ca="1">人事費!F35</f>
        <v>1</v>
      </c>
      <c r="G36" s="163">
        <f ca="1">人事費!G35</f>
        <v>0</v>
      </c>
      <c r="H36" s="163">
        <f ca="1">人事費!H35</f>
        <v>1</v>
      </c>
      <c r="I36" s="172">
        <f ca="1">人事費!I35</f>
        <v>1</v>
      </c>
      <c r="J36" s="22">
        <f t="shared" si="9"/>
        <v>14</v>
      </c>
      <c r="K36" s="169">
        <v>5</v>
      </c>
      <c r="L36" s="28" t="s">
        <v>125</v>
      </c>
      <c r="M36" s="155">
        <f t="shared" si="3"/>
        <v>18382000</v>
      </c>
      <c r="N36" s="188">
        <f ca="1">人事費!L35</f>
        <v>16562480</v>
      </c>
      <c r="O36" s="181">
        <f t="shared" si="13"/>
        <v>25480</v>
      </c>
      <c r="P36" s="181">
        <f t="shared" si="15"/>
        <v>60000</v>
      </c>
      <c r="Q36" s="157"/>
      <c r="R36" s="184">
        <v>21000</v>
      </c>
      <c r="S36" s="187"/>
      <c r="T36" s="187">
        <v>561168</v>
      </c>
      <c r="U36" s="154"/>
      <c r="V36" s="154">
        <f t="shared" si="4"/>
        <v>10800</v>
      </c>
      <c r="W36" s="167">
        <v>223559</v>
      </c>
      <c r="X36" s="188">
        <f t="shared" si="12"/>
        <v>0</v>
      </c>
      <c r="Y36" s="154"/>
      <c r="Z36" s="154"/>
      <c r="AA36" s="154">
        <v>164250</v>
      </c>
      <c r="AB36" s="205">
        <v>0</v>
      </c>
      <c r="AC36" s="167">
        <f t="shared" si="14"/>
        <v>290400</v>
      </c>
      <c r="AD36" s="167">
        <f t="shared" si="6"/>
        <v>21000</v>
      </c>
      <c r="AE36" s="167">
        <f t="shared" si="10"/>
        <v>195000</v>
      </c>
      <c r="AF36" s="167">
        <f t="shared" si="7"/>
        <v>64200</v>
      </c>
      <c r="AG36" s="167">
        <v>30000</v>
      </c>
      <c r="AH36" s="167">
        <v>3000</v>
      </c>
      <c r="AI36" s="25"/>
      <c r="AJ36" s="25"/>
      <c r="AK36" s="25"/>
      <c r="AL36" s="25"/>
      <c r="AM36" s="184"/>
      <c r="AN36" s="167"/>
      <c r="AO36" s="167"/>
      <c r="AP36" s="4"/>
      <c r="AQ36" s="167">
        <f t="shared" si="11"/>
        <v>30000</v>
      </c>
      <c r="AR36" s="213"/>
      <c r="AS36" s="213"/>
      <c r="AT36" s="213"/>
      <c r="AU36" s="166">
        <f t="shared" si="8"/>
        <v>18300</v>
      </c>
      <c r="AV36" s="175">
        <f ca="1">+人事費!C35*200</f>
        <v>5600</v>
      </c>
      <c r="AW36" s="175">
        <f ca="1">+人事費!C35*100</f>
        <v>2800</v>
      </c>
      <c r="AX36" s="213"/>
      <c r="AY36" s="213"/>
      <c r="AZ36" s="177">
        <v>14400</v>
      </c>
      <c r="BA36" s="177">
        <v>20000</v>
      </c>
      <c r="BB36" s="186">
        <v>57600</v>
      </c>
      <c r="BC36" s="75">
        <v>963</v>
      </c>
    </row>
    <row r="37" spans="1:55">
      <c r="A37" s="20"/>
      <c r="B37" s="165">
        <f>SUM('[1]102國小班級數+體育+特教'!$AW37)</f>
        <v>0</v>
      </c>
      <c r="C37" s="163">
        <f ca="1">人事費!B36</f>
        <v>6</v>
      </c>
      <c r="D37" s="191">
        <f ca="1">人事費!D36</f>
        <v>12</v>
      </c>
      <c r="E37" s="21">
        <f ca="1">人事費!E36</f>
        <v>0</v>
      </c>
      <c r="F37" s="163">
        <f ca="1">人事費!F36</f>
        <v>0</v>
      </c>
      <c r="G37" s="163">
        <f ca="1">人事費!G36</f>
        <v>0</v>
      </c>
      <c r="H37" s="163">
        <f ca="1">人事費!H36</f>
        <v>0</v>
      </c>
      <c r="I37" s="172">
        <f ca="1">人事費!I36</f>
        <v>1</v>
      </c>
      <c r="J37" s="22">
        <f t="shared" si="9"/>
        <v>13</v>
      </c>
      <c r="K37" s="169">
        <v>6</v>
      </c>
      <c r="L37" s="28" t="s">
        <v>126</v>
      </c>
      <c r="M37" s="155">
        <f t="shared" si="3"/>
        <v>14880000</v>
      </c>
      <c r="N37" s="188">
        <f ca="1">人事費!L36</f>
        <v>13653083</v>
      </c>
      <c r="O37" s="181">
        <f t="shared" si="13"/>
        <v>21840</v>
      </c>
      <c r="P37" s="181">
        <f t="shared" si="15"/>
        <v>60000</v>
      </c>
      <c r="Q37" s="157"/>
      <c r="R37" s="184">
        <v>14000</v>
      </c>
      <c r="S37" s="187"/>
      <c r="T37" s="187"/>
      <c r="U37" s="154"/>
      <c r="V37" s="154">
        <f t="shared" si="4"/>
        <v>0</v>
      </c>
      <c r="W37" s="167">
        <v>0</v>
      </c>
      <c r="X37" s="188">
        <f t="shared" si="12"/>
        <v>0</v>
      </c>
      <c r="Y37" s="154"/>
      <c r="Z37" s="154">
        <v>269992</v>
      </c>
      <c r="AA37" s="154">
        <v>53062</v>
      </c>
      <c r="AB37" s="167">
        <v>111188</v>
      </c>
      <c r="AC37" s="167">
        <f t="shared" si="14"/>
        <v>283200</v>
      </c>
      <c r="AD37" s="167">
        <f t="shared" si="6"/>
        <v>19500</v>
      </c>
      <c r="AE37" s="167">
        <f t="shared" si="10"/>
        <v>171000</v>
      </c>
      <c r="AF37" s="167">
        <f t="shared" si="7"/>
        <v>63600</v>
      </c>
      <c r="AG37" s="167">
        <v>0</v>
      </c>
      <c r="AH37" s="167">
        <v>0</v>
      </c>
      <c r="AI37" s="25"/>
      <c r="AJ37" s="25"/>
      <c r="AK37" s="25"/>
      <c r="AL37" s="25"/>
      <c r="AM37" s="184"/>
      <c r="AN37" s="167"/>
      <c r="AO37" s="167"/>
      <c r="AP37" s="4"/>
      <c r="AQ37" s="167">
        <f t="shared" si="11"/>
        <v>36000</v>
      </c>
      <c r="AR37" s="213"/>
      <c r="AS37" s="213"/>
      <c r="AT37" s="213"/>
      <c r="AU37" s="166">
        <f t="shared" si="8"/>
        <v>17400</v>
      </c>
      <c r="AV37" s="175">
        <f ca="1">+人事費!C36*200</f>
        <v>9400</v>
      </c>
      <c r="AW37" s="175">
        <f ca="1">+人事費!C36*100</f>
        <v>4700</v>
      </c>
      <c r="AX37" s="213"/>
      <c r="AY37" s="213"/>
      <c r="AZ37" s="177">
        <v>14400</v>
      </c>
      <c r="BA37" s="178">
        <v>20000</v>
      </c>
      <c r="BB37" s="186">
        <v>57600</v>
      </c>
      <c r="BC37" s="75">
        <v>35</v>
      </c>
    </row>
    <row r="38" spans="1:55">
      <c r="A38" s="20"/>
      <c r="B38" s="165">
        <f>SUM('[1]102國小班級數+體育+特教'!$AW38)</f>
        <v>1</v>
      </c>
      <c r="C38" s="163">
        <f ca="1">人事費!B37</f>
        <v>15</v>
      </c>
      <c r="D38" s="190">
        <f ca="1">人事費!D37</f>
        <v>31</v>
      </c>
      <c r="E38" s="21">
        <f ca="1">人事費!E37</f>
        <v>0</v>
      </c>
      <c r="F38" s="163">
        <f ca="1">人事費!F37</f>
        <v>1</v>
      </c>
      <c r="G38" s="163">
        <f ca="1">人事費!G37</f>
        <v>0</v>
      </c>
      <c r="H38" s="163">
        <f ca="1">人事費!H37</f>
        <v>1</v>
      </c>
      <c r="I38" s="172">
        <f ca="1">人事費!I37</f>
        <v>2</v>
      </c>
      <c r="J38" s="22">
        <f t="shared" si="9"/>
        <v>33</v>
      </c>
      <c r="K38" s="169">
        <v>30</v>
      </c>
      <c r="L38" s="28" t="s">
        <v>127</v>
      </c>
      <c r="M38" s="155">
        <f t="shared" ref="M38:M68" si="16">SUM(N38:BC38)</f>
        <v>39951000</v>
      </c>
      <c r="N38" s="188">
        <f ca="1">人事費!L37</f>
        <v>35738160</v>
      </c>
      <c r="O38" s="181">
        <f t="shared" si="13"/>
        <v>54600</v>
      </c>
      <c r="P38" s="181">
        <f t="shared" si="15"/>
        <v>60000</v>
      </c>
      <c r="Q38" s="157"/>
      <c r="R38" s="184">
        <v>21000</v>
      </c>
      <c r="S38" s="187"/>
      <c r="T38" s="187"/>
      <c r="U38" s="154">
        <v>561168</v>
      </c>
      <c r="V38" s="154">
        <f t="shared" ref="V38:V69" si="17">F38*900*12</f>
        <v>10800</v>
      </c>
      <c r="W38" s="167">
        <v>223559</v>
      </c>
      <c r="X38" s="188">
        <f t="shared" si="12"/>
        <v>0</v>
      </c>
      <c r="Y38" s="154">
        <v>88305</v>
      </c>
      <c r="Z38" s="154">
        <v>543928</v>
      </c>
      <c r="AA38" s="154">
        <v>222660</v>
      </c>
      <c r="AB38" s="205">
        <v>105840</v>
      </c>
      <c r="AC38" s="167">
        <f t="shared" si="14"/>
        <v>348000</v>
      </c>
      <c r="AD38" s="167">
        <f t="shared" si="6"/>
        <v>49500</v>
      </c>
      <c r="AE38" s="167">
        <f t="shared" si="10"/>
        <v>369000</v>
      </c>
      <c r="AF38" s="167">
        <f t="shared" ref="AF38:AF68" si="18">60000+C38*600</f>
        <v>69000</v>
      </c>
      <c r="AG38" s="167">
        <v>35280</v>
      </c>
      <c r="AH38" s="167">
        <v>3000</v>
      </c>
      <c r="AI38" s="25"/>
      <c r="AJ38" s="25"/>
      <c r="AK38" s="25"/>
      <c r="AL38" s="25"/>
      <c r="AM38" s="184"/>
      <c r="AN38" s="167">
        <f ca="1">SUM('國教科-車輛費用'!S11,'國教科-車輛費用'!S12)</f>
        <v>862271</v>
      </c>
      <c r="AO38" s="167">
        <v>150000</v>
      </c>
      <c r="AP38" s="4"/>
      <c r="AQ38" s="167">
        <f t="shared" si="11"/>
        <v>180000</v>
      </c>
      <c r="AR38" s="213"/>
      <c r="AS38" s="213"/>
      <c r="AT38" s="213"/>
      <c r="AU38" s="166">
        <f t="shared" ref="AU38:AU68" si="19">12000+C38*900</f>
        <v>25500</v>
      </c>
      <c r="AV38" s="175">
        <f ca="1">+人事費!C37*200</f>
        <v>43000</v>
      </c>
      <c r="AW38" s="175">
        <f ca="1">+人事費!C37*100</f>
        <v>21500</v>
      </c>
      <c r="AX38" s="213"/>
      <c r="AY38" s="213"/>
      <c r="AZ38" s="177">
        <v>28800</v>
      </c>
      <c r="BA38" s="177">
        <v>20000</v>
      </c>
      <c r="BB38" s="186">
        <v>115200</v>
      </c>
      <c r="BC38" s="75">
        <v>929</v>
      </c>
    </row>
    <row r="39" spans="1:55">
      <c r="A39" s="20"/>
      <c r="B39" s="165">
        <f>SUM('[1]102國小班級數+體育+特教'!$AW39)</f>
        <v>1</v>
      </c>
      <c r="C39" s="163">
        <f ca="1">人事費!B38</f>
        <v>7</v>
      </c>
      <c r="D39" s="191">
        <f ca="1">人事費!D38</f>
        <v>14</v>
      </c>
      <c r="E39" s="21">
        <f ca="1">人事費!E38</f>
        <v>0</v>
      </c>
      <c r="F39" s="163">
        <f ca="1">人事費!F38</f>
        <v>2</v>
      </c>
      <c r="G39" s="163">
        <f ca="1">人事費!G38</f>
        <v>0</v>
      </c>
      <c r="H39" s="163">
        <f ca="1">人事費!H38</f>
        <v>1</v>
      </c>
      <c r="I39" s="172">
        <f ca="1">人事費!I38</f>
        <v>2</v>
      </c>
      <c r="J39" s="22">
        <f t="shared" si="9"/>
        <v>16</v>
      </c>
      <c r="K39" s="169">
        <v>10</v>
      </c>
      <c r="L39" s="28" t="s">
        <v>79</v>
      </c>
      <c r="M39" s="155">
        <f t="shared" si="16"/>
        <v>21011000</v>
      </c>
      <c r="N39" s="188">
        <f ca="1">人事費!L38</f>
        <v>16950362</v>
      </c>
      <c r="O39" s="181">
        <f t="shared" si="13"/>
        <v>25480</v>
      </c>
      <c r="P39" s="181">
        <f t="shared" si="15"/>
        <v>60000</v>
      </c>
      <c r="Q39" s="157"/>
      <c r="R39" s="184">
        <v>17500</v>
      </c>
      <c r="S39" s="187">
        <v>600000</v>
      </c>
      <c r="T39" s="187">
        <v>561168</v>
      </c>
      <c r="U39" s="154"/>
      <c r="V39" s="154">
        <f t="shared" si="17"/>
        <v>21600</v>
      </c>
      <c r="W39" s="167">
        <v>223559</v>
      </c>
      <c r="X39" s="188">
        <f t="shared" si="12"/>
        <v>0</v>
      </c>
      <c r="Y39" s="154"/>
      <c r="Z39" s="154">
        <v>439252</v>
      </c>
      <c r="AA39" s="154">
        <v>55050</v>
      </c>
      <c r="AB39" s="205">
        <v>109200</v>
      </c>
      <c r="AC39" s="167">
        <f t="shared" si="14"/>
        <v>290400</v>
      </c>
      <c r="AD39" s="167">
        <f t="shared" si="6"/>
        <v>24000</v>
      </c>
      <c r="AE39" s="167">
        <f t="shared" si="10"/>
        <v>195000</v>
      </c>
      <c r="AF39" s="167">
        <f t="shared" si="18"/>
        <v>64200</v>
      </c>
      <c r="AG39" s="167">
        <v>0</v>
      </c>
      <c r="AH39" s="167">
        <v>0</v>
      </c>
      <c r="AI39" s="25"/>
      <c r="AJ39" s="25"/>
      <c r="AK39" s="25"/>
      <c r="AL39" s="25"/>
      <c r="AM39" s="184"/>
      <c r="AN39" s="167">
        <f ca="1">SUM('國教科-車輛費用'!S13,'國教科-車輛費用'!S14)</f>
        <v>1186825</v>
      </c>
      <c r="AO39" s="167"/>
      <c r="AP39" s="4"/>
      <c r="AQ39" s="167">
        <f t="shared" si="11"/>
        <v>60000</v>
      </c>
      <c r="AR39" s="213"/>
      <c r="AS39" s="213"/>
      <c r="AT39" s="213"/>
      <c r="AU39" s="166">
        <f t="shared" si="19"/>
        <v>18300</v>
      </c>
      <c r="AV39" s="175">
        <f ca="1">+人事費!C38*200</f>
        <v>11400</v>
      </c>
      <c r="AW39" s="175">
        <f ca="1">+人事費!C38*100</f>
        <v>5700</v>
      </c>
      <c r="AX39" s="213"/>
      <c r="AY39" s="213"/>
      <c r="AZ39" s="177">
        <v>14400</v>
      </c>
      <c r="BA39" s="178">
        <v>20000</v>
      </c>
      <c r="BB39" s="186">
        <v>57600</v>
      </c>
      <c r="BC39" s="75">
        <v>4</v>
      </c>
    </row>
    <row r="40" spans="1:55" s="27" customFormat="1">
      <c r="A40" s="26"/>
      <c r="B40" s="165">
        <f>SUM('[1]102國小班級數+體育+特教'!$AW40)</f>
        <v>1</v>
      </c>
      <c r="C40" s="163">
        <f ca="1">人事費!B39</f>
        <v>7</v>
      </c>
      <c r="D40" s="191">
        <f ca="1">人事費!D39</f>
        <v>13</v>
      </c>
      <c r="E40" s="21">
        <f ca="1">人事費!E39</f>
        <v>0</v>
      </c>
      <c r="F40" s="163">
        <f ca="1">人事費!F39</f>
        <v>1</v>
      </c>
      <c r="G40" s="163">
        <f ca="1">人事費!G39</f>
        <v>0</v>
      </c>
      <c r="H40" s="163">
        <f ca="1">人事費!H39</f>
        <v>1</v>
      </c>
      <c r="I40" s="172">
        <f ca="1">人事費!I39</f>
        <v>0</v>
      </c>
      <c r="J40" s="22">
        <f t="shared" si="9"/>
        <v>13</v>
      </c>
      <c r="K40" s="169">
        <v>10</v>
      </c>
      <c r="L40" s="29" t="s">
        <v>50</v>
      </c>
      <c r="M40" s="155">
        <f t="shared" si="16"/>
        <v>17882000</v>
      </c>
      <c r="N40" s="188">
        <f ca="1">人事費!L39</f>
        <v>15946154</v>
      </c>
      <c r="O40" s="181">
        <f t="shared" si="13"/>
        <v>25480</v>
      </c>
      <c r="P40" s="181">
        <f t="shared" si="15"/>
        <v>60000</v>
      </c>
      <c r="Q40" s="157"/>
      <c r="R40" s="184">
        <v>14000</v>
      </c>
      <c r="S40" s="188"/>
      <c r="T40" s="188">
        <v>561168</v>
      </c>
      <c r="U40" s="154"/>
      <c r="V40" s="154">
        <f t="shared" si="17"/>
        <v>10800</v>
      </c>
      <c r="W40" s="167">
        <v>223559</v>
      </c>
      <c r="X40" s="188">
        <f t="shared" ref="X40:X70" si="20">+E40*700000</f>
        <v>0</v>
      </c>
      <c r="Y40" s="154"/>
      <c r="Z40" s="154">
        <v>127402</v>
      </c>
      <c r="AA40" s="154">
        <v>164250</v>
      </c>
      <c r="AB40" s="206">
        <v>0</v>
      </c>
      <c r="AC40" s="167">
        <f t="shared" si="14"/>
        <v>290400</v>
      </c>
      <c r="AD40" s="167">
        <f t="shared" si="6"/>
        <v>19500</v>
      </c>
      <c r="AE40" s="167">
        <f t="shared" si="10"/>
        <v>195000</v>
      </c>
      <c r="AF40" s="167">
        <f t="shared" si="18"/>
        <v>64200</v>
      </c>
      <c r="AG40" s="167">
        <v>0</v>
      </c>
      <c r="AH40" s="167">
        <v>0</v>
      </c>
      <c r="AI40" s="25"/>
      <c r="AJ40" s="25"/>
      <c r="AK40" s="25"/>
      <c r="AL40" s="25"/>
      <c r="AM40" s="184"/>
      <c r="AN40" s="167"/>
      <c r="AO40" s="167"/>
      <c r="AP40" s="4"/>
      <c r="AQ40" s="167">
        <f t="shared" si="11"/>
        <v>60000</v>
      </c>
      <c r="AR40" s="213"/>
      <c r="AS40" s="213"/>
      <c r="AT40" s="213"/>
      <c r="AU40" s="166">
        <f t="shared" si="19"/>
        <v>18300</v>
      </c>
      <c r="AV40" s="175">
        <f ca="1">+人事費!C39*200</f>
        <v>6400</v>
      </c>
      <c r="AW40" s="175">
        <f ca="1">+人事費!C39*100</f>
        <v>3200</v>
      </c>
      <c r="AX40" s="213"/>
      <c r="AY40" s="213"/>
      <c r="AZ40" s="177">
        <v>14400</v>
      </c>
      <c r="BA40" s="177">
        <v>20000</v>
      </c>
      <c r="BB40" s="186">
        <v>57600</v>
      </c>
      <c r="BC40" s="76">
        <v>187</v>
      </c>
    </row>
    <row r="41" spans="1:55" s="27" customFormat="1">
      <c r="A41" s="26"/>
      <c r="B41" s="165">
        <f>SUM('[1]102國小班級數+體育+特教'!$AW41)</f>
        <v>1</v>
      </c>
      <c r="C41" s="163">
        <f ca="1">人事費!B40</f>
        <v>7</v>
      </c>
      <c r="D41" s="191">
        <f ca="1">人事費!D40</f>
        <v>13</v>
      </c>
      <c r="E41" s="21">
        <f ca="1">人事費!E40</f>
        <v>0</v>
      </c>
      <c r="F41" s="163">
        <f ca="1">人事費!F40</f>
        <v>1</v>
      </c>
      <c r="G41" s="163">
        <f ca="1">人事費!G40</f>
        <v>0</v>
      </c>
      <c r="H41" s="163">
        <f ca="1">人事費!H40</f>
        <v>1</v>
      </c>
      <c r="I41" s="172">
        <f ca="1">人事費!I40</f>
        <v>1</v>
      </c>
      <c r="J41" s="22">
        <f t="shared" si="9"/>
        <v>14</v>
      </c>
      <c r="K41" s="169">
        <v>8</v>
      </c>
      <c r="L41" s="29" t="s">
        <v>78</v>
      </c>
      <c r="M41" s="155">
        <f t="shared" si="16"/>
        <v>17956000</v>
      </c>
      <c r="N41" s="188">
        <f ca="1">人事費!L40</f>
        <v>15899354</v>
      </c>
      <c r="O41" s="181">
        <f t="shared" si="13"/>
        <v>25480</v>
      </c>
      <c r="P41" s="181">
        <f t="shared" si="15"/>
        <v>60000</v>
      </c>
      <c r="Q41" s="157"/>
      <c r="R41" s="184">
        <v>14000</v>
      </c>
      <c r="S41" s="187"/>
      <c r="T41" s="187">
        <v>561168</v>
      </c>
      <c r="U41" s="154"/>
      <c r="V41" s="154">
        <f t="shared" si="17"/>
        <v>10800</v>
      </c>
      <c r="W41" s="167">
        <v>223559</v>
      </c>
      <c r="X41" s="188">
        <f t="shared" si="20"/>
        <v>0</v>
      </c>
      <c r="Y41" s="154"/>
      <c r="Z41" s="154">
        <v>251338</v>
      </c>
      <c r="AA41" s="154">
        <v>58410</v>
      </c>
      <c r="AB41" s="167">
        <v>105840</v>
      </c>
      <c r="AC41" s="167">
        <f t="shared" si="14"/>
        <v>290400</v>
      </c>
      <c r="AD41" s="167">
        <f t="shared" si="6"/>
        <v>21000</v>
      </c>
      <c r="AE41" s="167">
        <f t="shared" si="10"/>
        <v>195000</v>
      </c>
      <c r="AF41" s="167">
        <f t="shared" si="18"/>
        <v>64200</v>
      </c>
      <c r="AG41" s="167">
        <v>0</v>
      </c>
      <c r="AH41" s="167">
        <v>0</v>
      </c>
      <c r="AI41" s="25"/>
      <c r="AJ41" s="25"/>
      <c r="AK41" s="25"/>
      <c r="AL41" s="25"/>
      <c r="AM41" s="184"/>
      <c r="AN41" s="167"/>
      <c r="AO41" s="167">
        <v>3000</v>
      </c>
      <c r="AP41" s="4"/>
      <c r="AQ41" s="167">
        <f t="shared" si="11"/>
        <v>48000</v>
      </c>
      <c r="AR41" s="213"/>
      <c r="AS41" s="213"/>
      <c r="AT41" s="213"/>
      <c r="AU41" s="166">
        <f t="shared" si="19"/>
        <v>18300</v>
      </c>
      <c r="AV41" s="175">
        <f ca="1">+人事費!C40*200</f>
        <v>9400</v>
      </c>
      <c r="AW41" s="175">
        <f ca="1">+人事費!C40*100</f>
        <v>4700</v>
      </c>
      <c r="AX41" s="213"/>
      <c r="AY41" s="213"/>
      <c r="AZ41" s="177">
        <v>14400</v>
      </c>
      <c r="BA41" s="178">
        <v>20000</v>
      </c>
      <c r="BB41" s="186">
        <v>57600</v>
      </c>
      <c r="BC41" s="76">
        <v>51</v>
      </c>
    </row>
    <row r="42" spans="1:55">
      <c r="A42" s="26"/>
      <c r="B42" s="165">
        <f>SUM('[1]102國小班級數+體育+特教'!$AW42)</f>
        <v>0</v>
      </c>
      <c r="C42" s="163">
        <f ca="1">人事費!B41</f>
        <v>6</v>
      </c>
      <c r="D42" s="191">
        <f ca="1">人事費!D41</f>
        <v>12</v>
      </c>
      <c r="E42" s="21">
        <f ca="1">人事費!E41</f>
        <v>0</v>
      </c>
      <c r="F42" s="163">
        <f ca="1">人事費!F41</f>
        <v>0</v>
      </c>
      <c r="G42" s="163">
        <f ca="1">人事費!G41</f>
        <v>0</v>
      </c>
      <c r="H42" s="163">
        <f ca="1">人事費!H41</f>
        <v>0</v>
      </c>
      <c r="I42" s="172">
        <f ca="1">人事費!I41</f>
        <v>0</v>
      </c>
      <c r="J42" s="22">
        <f t="shared" si="9"/>
        <v>12</v>
      </c>
      <c r="K42" s="169">
        <v>4</v>
      </c>
      <c r="L42" s="29" t="s">
        <v>77</v>
      </c>
      <c r="M42" s="155">
        <f t="shared" si="16"/>
        <v>16332000</v>
      </c>
      <c r="N42" s="188">
        <f ca="1">人事費!L41</f>
        <v>14791951</v>
      </c>
      <c r="O42" s="181">
        <f t="shared" si="13"/>
        <v>21840</v>
      </c>
      <c r="P42" s="181">
        <f t="shared" si="15"/>
        <v>60000</v>
      </c>
      <c r="Q42" s="157"/>
      <c r="R42" s="184">
        <v>10500</v>
      </c>
      <c r="S42" s="187"/>
      <c r="T42" s="187"/>
      <c r="U42" s="154"/>
      <c r="V42" s="154">
        <f t="shared" si="17"/>
        <v>0</v>
      </c>
      <c r="W42" s="167"/>
      <c r="X42" s="188">
        <f t="shared" si="20"/>
        <v>0</v>
      </c>
      <c r="Y42" s="154"/>
      <c r="Z42" s="154"/>
      <c r="AA42" s="154">
        <v>164250</v>
      </c>
      <c r="AB42" s="205">
        <v>0</v>
      </c>
      <c r="AC42" s="167">
        <f>20000*12+C42*600*12</f>
        <v>283200</v>
      </c>
      <c r="AD42" s="167">
        <f t="shared" si="6"/>
        <v>18000</v>
      </c>
      <c r="AE42" s="167">
        <f t="shared" si="10"/>
        <v>171000</v>
      </c>
      <c r="AF42" s="167">
        <f t="shared" si="18"/>
        <v>63600</v>
      </c>
      <c r="AG42" s="167">
        <v>0</v>
      </c>
      <c r="AH42" s="167">
        <v>0</v>
      </c>
      <c r="AI42" s="25"/>
      <c r="AJ42" s="25"/>
      <c r="AK42" s="25"/>
      <c r="AL42" s="25"/>
      <c r="AM42" s="184"/>
      <c r="AN42" s="167">
        <f ca="1">SUM('國教科-車輛費用'!S15)</f>
        <v>600960</v>
      </c>
      <c r="AO42" s="167"/>
      <c r="AP42" s="4"/>
      <c r="AQ42" s="167">
        <f t="shared" si="11"/>
        <v>24000</v>
      </c>
      <c r="AR42" s="213"/>
      <c r="AS42" s="213"/>
      <c r="AT42" s="213"/>
      <c r="AU42" s="166">
        <f t="shared" si="19"/>
        <v>17400</v>
      </c>
      <c r="AV42" s="175">
        <f ca="1">+人事費!C41*200</f>
        <v>8200</v>
      </c>
      <c r="AW42" s="175">
        <f ca="1">+人事費!C41*100</f>
        <v>4100</v>
      </c>
      <c r="AX42" s="213"/>
      <c r="AY42" s="213"/>
      <c r="AZ42" s="177">
        <v>14400</v>
      </c>
      <c r="BA42" s="177">
        <v>20000</v>
      </c>
      <c r="BB42" s="186">
        <v>57600</v>
      </c>
      <c r="BC42" s="75">
        <v>999</v>
      </c>
    </row>
    <row r="43" spans="1:55">
      <c r="A43" s="20"/>
      <c r="B43" s="165">
        <f>SUM('[1]102國小班級數+體育+特教'!$AW43)</f>
        <v>0</v>
      </c>
      <c r="C43" s="163">
        <f ca="1">人事費!B42</f>
        <v>6</v>
      </c>
      <c r="D43" s="191">
        <f ca="1">人事費!D42</f>
        <v>13</v>
      </c>
      <c r="E43" s="21">
        <f ca="1">人事費!E42</f>
        <v>0</v>
      </c>
      <c r="F43" s="163">
        <f ca="1">人事費!F42</f>
        <v>0</v>
      </c>
      <c r="G43" s="163">
        <f ca="1">人事費!G42</f>
        <v>0</v>
      </c>
      <c r="H43" s="163">
        <f ca="1">人事費!H42</f>
        <v>0</v>
      </c>
      <c r="I43" s="172">
        <f ca="1">人事費!I42</f>
        <v>2</v>
      </c>
      <c r="J43" s="22">
        <f t="shared" si="9"/>
        <v>15</v>
      </c>
      <c r="K43" s="169">
        <v>20</v>
      </c>
      <c r="L43" s="28" t="s">
        <v>51</v>
      </c>
      <c r="M43" s="155">
        <f t="shared" si="16"/>
        <v>17607000</v>
      </c>
      <c r="N43" s="188">
        <f ca="1">人事費!L42</f>
        <v>15968193</v>
      </c>
      <c r="O43" s="181">
        <f t="shared" si="13"/>
        <v>21840</v>
      </c>
      <c r="P43" s="181">
        <f t="shared" si="15"/>
        <v>60000</v>
      </c>
      <c r="Q43" s="157"/>
      <c r="R43" s="185">
        <v>17500</v>
      </c>
      <c r="S43" s="187"/>
      <c r="T43" s="187"/>
      <c r="U43" s="154"/>
      <c r="V43" s="154">
        <f t="shared" si="17"/>
        <v>0</v>
      </c>
      <c r="W43" s="167">
        <v>0</v>
      </c>
      <c r="X43" s="188">
        <f t="shared" si="20"/>
        <v>0</v>
      </c>
      <c r="Y43" s="154"/>
      <c r="Z43" s="154">
        <v>457444</v>
      </c>
      <c r="AA43" s="154">
        <v>164250</v>
      </c>
      <c r="AB43" s="205">
        <v>0</v>
      </c>
      <c r="AC43" s="167">
        <f t="shared" ref="AC43:AC77" si="21">20000*12+C43*600*12+A43*10000*12</f>
        <v>283200</v>
      </c>
      <c r="AD43" s="167">
        <f t="shared" si="6"/>
        <v>22500</v>
      </c>
      <c r="AE43" s="167">
        <f t="shared" si="10"/>
        <v>171000</v>
      </c>
      <c r="AF43" s="167">
        <f t="shared" si="18"/>
        <v>63600</v>
      </c>
      <c r="AG43" s="167">
        <v>0</v>
      </c>
      <c r="AH43" s="167">
        <v>0</v>
      </c>
      <c r="AI43" s="25"/>
      <c r="AJ43" s="25"/>
      <c r="AK43" s="25"/>
      <c r="AL43" s="25"/>
      <c r="AM43" s="184"/>
      <c r="AN43" s="212"/>
      <c r="AO43" s="167">
        <v>120000</v>
      </c>
      <c r="AP43" s="4"/>
      <c r="AQ43" s="167">
        <f t="shared" si="11"/>
        <v>120000</v>
      </c>
      <c r="AR43" s="213"/>
      <c r="AS43" s="213"/>
      <c r="AT43" s="213"/>
      <c r="AU43" s="166">
        <f t="shared" si="19"/>
        <v>17400</v>
      </c>
      <c r="AV43" s="175">
        <f ca="1">+人事費!C42*200</f>
        <v>18600</v>
      </c>
      <c r="AW43" s="175">
        <f ca="1">+人事費!C42*100</f>
        <v>9300</v>
      </c>
      <c r="AX43" s="213"/>
      <c r="AY43" s="213"/>
      <c r="AZ43" s="177">
        <v>14400</v>
      </c>
      <c r="BA43" s="178">
        <v>20000</v>
      </c>
      <c r="BB43" s="186">
        <v>57600</v>
      </c>
      <c r="BC43" s="75">
        <v>173</v>
      </c>
    </row>
    <row r="44" spans="1:55">
      <c r="A44" s="20"/>
      <c r="B44" s="165">
        <f>SUM('[1]102國小班級數+體育+特教'!$AW44)</f>
        <v>2</v>
      </c>
      <c r="C44" s="163">
        <f ca="1">人事費!B43</f>
        <v>13</v>
      </c>
      <c r="D44" s="191">
        <f ca="1">人事費!D43</f>
        <v>25</v>
      </c>
      <c r="E44" s="21">
        <f ca="1">人事費!E43</f>
        <v>0</v>
      </c>
      <c r="F44" s="163">
        <f ca="1">人事費!F43</f>
        <v>1</v>
      </c>
      <c r="G44" s="163">
        <f ca="1">人事費!G43</f>
        <v>0</v>
      </c>
      <c r="H44" s="163">
        <f ca="1">人事費!H43</f>
        <v>1</v>
      </c>
      <c r="I44" s="172">
        <f ca="1">人事費!I43</f>
        <v>1</v>
      </c>
      <c r="J44" s="22">
        <f t="shared" si="9"/>
        <v>26</v>
      </c>
      <c r="K44" s="169">
        <v>11</v>
      </c>
      <c r="L44" s="28" t="s">
        <v>52</v>
      </c>
      <c r="M44" s="155">
        <f t="shared" si="16"/>
        <v>30867000</v>
      </c>
      <c r="N44" s="188">
        <f ca="1">人事費!L43</f>
        <v>27681709</v>
      </c>
      <c r="O44" s="181">
        <f t="shared" si="13"/>
        <v>47320</v>
      </c>
      <c r="P44" s="181">
        <f t="shared" si="15"/>
        <v>60000</v>
      </c>
      <c r="Q44" s="157"/>
      <c r="R44" s="184">
        <v>17500</v>
      </c>
      <c r="S44" s="187"/>
      <c r="T44" s="187"/>
      <c r="U44" s="154">
        <v>561168</v>
      </c>
      <c r="V44" s="154">
        <f t="shared" si="17"/>
        <v>10800</v>
      </c>
      <c r="W44" s="167">
        <v>223559</v>
      </c>
      <c r="X44" s="188">
        <f t="shared" si="20"/>
        <v>0</v>
      </c>
      <c r="Y44" s="154"/>
      <c r="Z44" s="154">
        <v>409492</v>
      </c>
      <c r="AA44" s="154">
        <v>164250</v>
      </c>
      <c r="AB44" s="205">
        <v>0</v>
      </c>
      <c r="AC44" s="167">
        <f t="shared" si="21"/>
        <v>333600</v>
      </c>
      <c r="AD44" s="167">
        <f t="shared" si="6"/>
        <v>39000</v>
      </c>
      <c r="AE44" s="167">
        <f t="shared" si="10"/>
        <v>333000</v>
      </c>
      <c r="AF44" s="167">
        <f t="shared" si="18"/>
        <v>67800</v>
      </c>
      <c r="AG44" s="167">
        <v>30000</v>
      </c>
      <c r="AH44" s="167">
        <v>3000</v>
      </c>
      <c r="AI44" s="25"/>
      <c r="AJ44" s="25"/>
      <c r="AK44" s="25"/>
      <c r="AL44" s="25"/>
      <c r="AM44" s="184"/>
      <c r="AN44" s="167">
        <f ca="1">SUM('國教科-車輛費用'!S16)</f>
        <v>603073</v>
      </c>
      <c r="AO44" s="167"/>
      <c r="AP44" s="4"/>
      <c r="AQ44" s="167">
        <f t="shared" si="11"/>
        <v>66000</v>
      </c>
      <c r="AR44" s="213"/>
      <c r="AS44" s="213"/>
      <c r="AT44" s="213"/>
      <c r="AU44" s="166">
        <f t="shared" si="19"/>
        <v>23700</v>
      </c>
      <c r="AV44" s="175">
        <f ca="1">+人事費!C43*200</f>
        <v>34600</v>
      </c>
      <c r="AW44" s="175">
        <f ca="1">+人事費!C43*100</f>
        <v>17300</v>
      </c>
      <c r="AX44" s="213"/>
      <c r="AY44" s="213"/>
      <c r="AZ44" s="177">
        <v>24000</v>
      </c>
      <c r="BA44" s="177">
        <v>20000</v>
      </c>
      <c r="BB44" s="186">
        <v>96000</v>
      </c>
      <c r="BC44" s="75">
        <v>129</v>
      </c>
    </row>
    <row r="45" spans="1:55">
      <c r="A45" s="20"/>
      <c r="B45" s="165">
        <f>SUM('[1]102國小班級數+體育+特教'!$AW45)</f>
        <v>1</v>
      </c>
      <c r="C45" s="163">
        <f ca="1">人事費!B44</f>
        <v>7</v>
      </c>
      <c r="D45" s="191">
        <f ca="1">人事費!D44</f>
        <v>14</v>
      </c>
      <c r="E45" s="21">
        <f ca="1">人事費!E44</f>
        <v>0</v>
      </c>
      <c r="F45" s="163">
        <f ca="1">人事費!F44</f>
        <v>2</v>
      </c>
      <c r="G45" s="163">
        <f ca="1">人事費!G44</f>
        <v>0</v>
      </c>
      <c r="H45" s="163">
        <f ca="1">人事費!H44</f>
        <v>1</v>
      </c>
      <c r="I45" s="172">
        <f ca="1">人事費!I44</f>
        <v>2</v>
      </c>
      <c r="J45" s="22">
        <f t="shared" si="9"/>
        <v>16</v>
      </c>
      <c r="K45" s="169">
        <v>10</v>
      </c>
      <c r="L45" s="29" t="s">
        <v>81</v>
      </c>
      <c r="M45" s="155">
        <f t="shared" si="16"/>
        <v>22517000</v>
      </c>
      <c r="N45" s="188">
        <f ca="1">人事費!L44</f>
        <v>18464999</v>
      </c>
      <c r="O45" s="181">
        <f t="shared" si="13"/>
        <v>25480</v>
      </c>
      <c r="P45" s="181">
        <f t="shared" si="15"/>
        <v>60000</v>
      </c>
      <c r="Q45" s="157"/>
      <c r="R45" s="184">
        <v>17500</v>
      </c>
      <c r="S45" s="187">
        <v>600000</v>
      </c>
      <c r="T45" s="187">
        <v>561168</v>
      </c>
      <c r="U45" s="154"/>
      <c r="V45" s="154">
        <f t="shared" si="17"/>
        <v>21600</v>
      </c>
      <c r="W45" s="167">
        <v>223559</v>
      </c>
      <c r="X45" s="188">
        <f t="shared" si="20"/>
        <v>0</v>
      </c>
      <c r="Y45" s="154"/>
      <c r="Z45" s="154">
        <v>963600</v>
      </c>
      <c r="AA45" s="154">
        <v>164250</v>
      </c>
      <c r="AB45" s="205">
        <v>0</v>
      </c>
      <c r="AC45" s="167">
        <f t="shared" si="21"/>
        <v>290400</v>
      </c>
      <c r="AD45" s="167">
        <f t="shared" si="6"/>
        <v>24000</v>
      </c>
      <c r="AE45" s="167">
        <f t="shared" si="10"/>
        <v>195000</v>
      </c>
      <c r="AF45" s="167">
        <f t="shared" si="18"/>
        <v>64200</v>
      </c>
      <c r="AG45" s="167">
        <v>30000</v>
      </c>
      <c r="AH45" s="167">
        <v>3000</v>
      </c>
      <c r="AI45" s="25"/>
      <c r="AJ45" s="25"/>
      <c r="AK45" s="25"/>
      <c r="AL45" s="25"/>
      <c r="AM45" s="184"/>
      <c r="AN45" s="167">
        <f ca="1">SUM('國教科-車輛費用'!S17)</f>
        <v>603800</v>
      </c>
      <c r="AO45" s="167">
        <v>5000</v>
      </c>
      <c r="AP45" s="4"/>
      <c r="AQ45" s="167">
        <f t="shared" si="11"/>
        <v>60000</v>
      </c>
      <c r="AR45" s="213"/>
      <c r="AS45" s="213"/>
      <c r="AT45" s="213"/>
      <c r="AU45" s="166">
        <f t="shared" si="19"/>
        <v>18300</v>
      </c>
      <c r="AV45" s="175">
        <f ca="1">+人事費!C44*200</f>
        <v>18800</v>
      </c>
      <c r="AW45" s="175">
        <f ca="1">+人事費!C44*100</f>
        <v>9400</v>
      </c>
      <c r="AX45" s="213"/>
      <c r="AY45" s="213"/>
      <c r="AZ45" s="177">
        <v>14400</v>
      </c>
      <c r="BA45" s="178">
        <v>20000</v>
      </c>
      <c r="BB45" s="186">
        <v>57600</v>
      </c>
      <c r="BC45" s="75">
        <v>944</v>
      </c>
    </row>
    <row r="46" spans="1:55">
      <c r="A46" s="20"/>
      <c r="B46" s="165">
        <f>SUM('[1]102國小班級數+體育+特教'!$AW46)</f>
        <v>0</v>
      </c>
      <c r="C46" s="163">
        <f ca="1">人事費!B45</f>
        <v>6</v>
      </c>
      <c r="D46" s="191">
        <f ca="1">人事費!D45</f>
        <v>12</v>
      </c>
      <c r="E46" s="21">
        <f ca="1">人事費!E45</f>
        <v>0</v>
      </c>
      <c r="F46" s="163">
        <f ca="1">人事費!F45</f>
        <v>0</v>
      </c>
      <c r="G46" s="163">
        <f ca="1">人事費!G45</f>
        <v>0</v>
      </c>
      <c r="H46" s="163">
        <f ca="1">人事費!H45</f>
        <v>0</v>
      </c>
      <c r="I46" s="172">
        <f ca="1">人事費!I45</f>
        <v>1</v>
      </c>
      <c r="J46" s="22">
        <f t="shared" si="9"/>
        <v>13</v>
      </c>
      <c r="K46" s="169">
        <v>2</v>
      </c>
      <c r="L46" s="28" t="s">
        <v>53</v>
      </c>
      <c r="M46" s="155">
        <f t="shared" si="16"/>
        <v>14751000</v>
      </c>
      <c r="N46" s="188">
        <f ca="1">人事費!L45</f>
        <v>13572087</v>
      </c>
      <c r="O46" s="181">
        <f t="shared" si="13"/>
        <v>21840</v>
      </c>
      <c r="P46" s="181">
        <f t="shared" si="15"/>
        <v>60000</v>
      </c>
      <c r="Q46" s="157"/>
      <c r="R46" s="184">
        <v>10500</v>
      </c>
      <c r="S46" s="187"/>
      <c r="T46" s="187"/>
      <c r="U46" s="154"/>
      <c r="V46" s="154">
        <f t="shared" si="17"/>
        <v>0</v>
      </c>
      <c r="W46" s="167">
        <v>0</v>
      </c>
      <c r="X46" s="188">
        <f t="shared" si="20"/>
        <v>0</v>
      </c>
      <c r="Y46" s="154"/>
      <c r="Z46" s="154">
        <v>250776</v>
      </c>
      <c r="AA46" s="154">
        <v>164250</v>
      </c>
      <c r="AB46" s="205">
        <v>0</v>
      </c>
      <c r="AC46" s="167">
        <f t="shared" si="21"/>
        <v>283200</v>
      </c>
      <c r="AD46" s="167">
        <f t="shared" si="6"/>
        <v>19500</v>
      </c>
      <c r="AE46" s="167">
        <f t="shared" si="10"/>
        <v>171000</v>
      </c>
      <c r="AF46" s="167">
        <f t="shared" si="18"/>
        <v>63600</v>
      </c>
      <c r="AG46" s="167">
        <v>0</v>
      </c>
      <c r="AH46" s="167">
        <v>0</v>
      </c>
      <c r="AI46" s="25"/>
      <c r="AJ46" s="25"/>
      <c r="AK46" s="25"/>
      <c r="AL46" s="25"/>
      <c r="AM46" s="184"/>
      <c r="AN46" s="167"/>
      <c r="AO46" s="167">
        <v>6000</v>
      </c>
      <c r="AP46" s="4"/>
      <c r="AQ46" s="167">
        <f t="shared" si="11"/>
        <v>12000</v>
      </c>
      <c r="AR46" s="213"/>
      <c r="AS46" s="213"/>
      <c r="AT46" s="213"/>
      <c r="AU46" s="166">
        <f t="shared" si="19"/>
        <v>17400</v>
      </c>
      <c r="AV46" s="175">
        <f ca="1">+人事費!C45*200</f>
        <v>4000</v>
      </c>
      <c r="AW46" s="175">
        <f ca="1">+人事費!C45*100</f>
        <v>2000</v>
      </c>
      <c r="AX46" s="213"/>
      <c r="AY46" s="213"/>
      <c r="AZ46" s="177">
        <v>14400</v>
      </c>
      <c r="BA46" s="177">
        <v>20000</v>
      </c>
      <c r="BB46" s="186">
        <v>57600</v>
      </c>
      <c r="BC46" s="75">
        <v>847</v>
      </c>
    </row>
    <row r="47" spans="1:55">
      <c r="A47" s="20"/>
      <c r="B47" s="165">
        <f>SUM('[1]102國小班級數+體育+特教'!$AW47)</f>
        <v>1</v>
      </c>
      <c r="C47" s="163">
        <f ca="1">人事費!B46</f>
        <v>10</v>
      </c>
      <c r="D47" s="191">
        <f ca="1">人事費!D46</f>
        <v>19</v>
      </c>
      <c r="E47" s="21">
        <f ca="1">人事費!E46</f>
        <v>0</v>
      </c>
      <c r="F47" s="163">
        <f ca="1">人事費!F46</f>
        <v>2</v>
      </c>
      <c r="G47" s="163">
        <f ca="1">人事費!G46</f>
        <v>0</v>
      </c>
      <c r="H47" s="163">
        <f ca="1">人事費!H46</f>
        <v>1</v>
      </c>
      <c r="I47" s="172">
        <f ca="1">人事費!I46</f>
        <v>2</v>
      </c>
      <c r="J47" s="22">
        <f t="shared" si="9"/>
        <v>21</v>
      </c>
      <c r="K47" s="169">
        <v>8</v>
      </c>
      <c r="L47" s="28" t="s">
        <v>54</v>
      </c>
      <c r="M47" s="155">
        <f t="shared" si="16"/>
        <v>26068000</v>
      </c>
      <c r="N47" s="188">
        <f ca="1">人事費!L46</f>
        <v>23273274</v>
      </c>
      <c r="O47" s="181">
        <f t="shared" si="13"/>
        <v>36400</v>
      </c>
      <c r="P47" s="181">
        <f t="shared" si="15"/>
        <v>60000</v>
      </c>
      <c r="Q47" s="157"/>
      <c r="R47" s="184">
        <v>21000</v>
      </c>
      <c r="S47" s="187">
        <v>600000</v>
      </c>
      <c r="T47" s="187">
        <v>561168</v>
      </c>
      <c r="U47" s="154"/>
      <c r="V47" s="154">
        <f t="shared" si="17"/>
        <v>21600</v>
      </c>
      <c r="W47" s="167">
        <v>223559</v>
      </c>
      <c r="X47" s="188">
        <f t="shared" si="20"/>
        <v>0</v>
      </c>
      <c r="Y47" s="154"/>
      <c r="Z47" s="154">
        <v>147992</v>
      </c>
      <c r="AA47" s="154">
        <v>164250</v>
      </c>
      <c r="AB47" s="205">
        <v>0</v>
      </c>
      <c r="AC47" s="167">
        <f t="shared" si="21"/>
        <v>312000</v>
      </c>
      <c r="AD47" s="167">
        <f t="shared" si="6"/>
        <v>31500</v>
      </c>
      <c r="AE47" s="167">
        <f t="shared" si="10"/>
        <v>267000</v>
      </c>
      <c r="AF47" s="167">
        <f t="shared" si="18"/>
        <v>66000</v>
      </c>
      <c r="AG47" s="167">
        <v>30000</v>
      </c>
      <c r="AH47" s="167">
        <v>3000</v>
      </c>
      <c r="AI47" s="25"/>
      <c r="AJ47" s="25"/>
      <c r="AK47" s="25"/>
      <c r="AL47" s="25"/>
      <c r="AM47" s="184"/>
      <c r="AN47" s="167"/>
      <c r="AO47" s="167"/>
      <c r="AP47" s="4"/>
      <c r="AQ47" s="167">
        <f t="shared" si="11"/>
        <v>48000</v>
      </c>
      <c r="AR47" s="213"/>
      <c r="AS47" s="213"/>
      <c r="AT47" s="213"/>
      <c r="AU47" s="166">
        <f t="shared" si="19"/>
        <v>21000</v>
      </c>
      <c r="AV47" s="175">
        <f ca="1">+人事費!C46*200</f>
        <v>34400</v>
      </c>
      <c r="AW47" s="175">
        <f ca="1">+人事費!C46*100</f>
        <v>17200</v>
      </c>
      <c r="AX47" s="213"/>
      <c r="AY47" s="213"/>
      <c r="AZ47" s="177">
        <v>21600</v>
      </c>
      <c r="BA47" s="178">
        <v>20000</v>
      </c>
      <c r="BB47" s="186">
        <v>86400</v>
      </c>
      <c r="BC47" s="75">
        <v>657</v>
      </c>
    </row>
    <row r="48" spans="1:55">
      <c r="A48" s="20"/>
      <c r="B48" s="165">
        <f>SUM('[1]102國小班級數+體育+特教'!$AW48)</f>
        <v>2</v>
      </c>
      <c r="C48" s="163">
        <f ca="1">人事費!B47</f>
        <v>17</v>
      </c>
      <c r="D48" s="191">
        <f ca="1">人事費!D47</f>
        <v>30</v>
      </c>
      <c r="E48" s="21">
        <f ca="1">人事費!E47</f>
        <v>0</v>
      </c>
      <c r="F48" s="163">
        <f ca="1">人事費!F47</f>
        <v>2</v>
      </c>
      <c r="G48" s="163">
        <f ca="1">人事費!G47</f>
        <v>0</v>
      </c>
      <c r="H48" s="163">
        <f ca="1">人事費!H47</f>
        <v>1</v>
      </c>
      <c r="I48" s="172">
        <f ca="1">人事費!I47</f>
        <v>1</v>
      </c>
      <c r="J48" s="22">
        <f t="shared" si="9"/>
        <v>31</v>
      </c>
      <c r="K48" s="169">
        <v>20</v>
      </c>
      <c r="L48" s="28" t="s">
        <v>133</v>
      </c>
      <c r="M48" s="155">
        <f t="shared" si="16"/>
        <v>35522000</v>
      </c>
      <c r="N48" s="188">
        <f ca="1">人事費!L47</f>
        <v>30922818</v>
      </c>
      <c r="O48" s="181">
        <f t="shared" si="13"/>
        <v>61880</v>
      </c>
      <c r="P48" s="181">
        <f t="shared" si="15"/>
        <v>60000</v>
      </c>
      <c r="Q48" s="157"/>
      <c r="R48" s="184">
        <v>17500</v>
      </c>
      <c r="S48" s="187"/>
      <c r="T48" s="187">
        <v>561168</v>
      </c>
      <c r="U48" s="154">
        <v>561168</v>
      </c>
      <c r="V48" s="154">
        <f t="shared" si="17"/>
        <v>21600</v>
      </c>
      <c r="W48" s="167">
        <v>223559</v>
      </c>
      <c r="X48" s="188">
        <f t="shared" si="20"/>
        <v>0</v>
      </c>
      <c r="Y48" s="154"/>
      <c r="Z48" s="154">
        <v>490776</v>
      </c>
      <c r="AA48" s="154">
        <v>68250</v>
      </c>
      <c r="AB48" s="205">
        <v>96000</v>
      </c>
      <c r="AC48" s="167">
        <f t="shared" si="21"/>
        <v>362400</v>
      </c>
      <c r="AD48" s="167">
        <f t="shared" si="6"/>
        <v>46500</v>
      </c>
      <c r="AE48" s="167">
        <f t="shared" si="10"/>
        <v>405000</v>
      </c>
      <c r="AF48" s="167">
        <f t="shared" si="18"/>
        <v>70200</v>
      </c>
      <c r="AG48" s="167">
        <v>0</v>
      </c>
      <c r="AH48" s="167">
        <v>0</v>
      </c>
      <c r="AI48" s="25"/>
      <c r="AJ48" s="25"/>
      <c r="AK48" s="25"/>
      <c r="AL48" s="25"/>
      <c r="AM48" s="184"/>
      <c r="AN48" s="167">
        <f ca="1">SUM('國教科-車輛費用'!S18,'國教科-車輛費用'!S19)</f>
        <v>1152749</v>
      </c>
      <c r="AO48" s="167"/>
      <c r="AP48" s="4"/>
      <c r="AQ48" s="167">
        <v>120000</v>
      </c>
      <c r="AR48" s="213"/>
      <c r="AS48" s="213"/>
      <c r="AT48" s="213"/>
      <c r="AU48" s="166">
        <f t="shared" si="19"/>
        <v>27300</v>
      </c>
      <c r="AV48" s="175">
        <f ca="1">+人事費!C47*200</f>
        <v>51200</v>
      </c>
      <c r="AW48" s="175">
        <f ca="1">+人事費!C47*100</f>
        <v>25600</v>
      </c>
      <c r="AX48" s="213"/>
      <c r="AY48" s="213"/>
      <c r="AZ48" s="177">
        <v>31200</v>
      </c>
      <c r="BA48" s="177">
        <v>20000</v>
      </c>
      <c r="BB48" s="186">
        <v>124800</v>
      </c>
      <c r="BC48" s="75">
        <v>332</v>
      </c>
    </row>
    <row r="49" spans="1:55">
      <c r="A49" s="20"/>
      <c r="B49" s="165">
        <f>SUM('[1]102國小班級數+體育+特教'!$AW49)</f>
        <v>1</v>
      </c>
      <c r="C49" s="163">
        <f ca="1">人事費!B48</f>
        <v>7</v>
      </c>
      <c r="D49" s="191">
        <f ca="1">人事費!D48</f>
        <v>14</v>
      </c>
      <c r="E49" s="21">
        <f ca="1">人事費!E48</f>
        <v>0</v>
      </c>
      <c r="F49" s="163">
        <f ca="1">人事費!F48</f>
        <v>2</v>
      </c>
      <c r="G49" s="163">
        <f ca="1">人事費!G48</f>
        <v>0</v>
      </c>
      <c r="H49" s="163">
        <f ca="1">人事費!H48</f>
        <v>1</v>
      </c>
      <c r="I49" s="172">
        <f ca="1">人事費!I48</f>
        <v>1</v>
      </c>
      <c r="J49" s="22">
        <f t="shared" si="9"/>
        <v>15</v>
      </c>
      <c r="K49" s="169">
        <v>8</v>
      </c>
      <c r="L49" s="28" t="s">
        <v>85</v>
      </c>
      <c r="M49" s="155">
        <f t="shared" si="16"/>
        <v>17455000</v>
      </c>
      <c r="N49" s="188">
        <f ca="1">人事費!L48</f>
        <v>14844848</v>
      </c>
      <c r="O49" s="181">
        <f t="shared" si="13"/>
        <v>25480</v>
      </c>
      <c r="P49" s="181">
        <f t="shared" si="15"/>
        <v>60000</v>
      </c>
      <c r="Q49" s="157"/>
      <c r="R49" s="184">
        <v>7000</v>
      </c>
      <c r="S49" s="187">
        <v>600000</v>
      </c>
      <c r="T49" s="187">
        <v>561168</v>
      </c>
      <c r="U49" s="154"/>
      <c r="V49" s="154">
        <f t="shared" si="17"/>
        <v>21600</v>
      </c>
      <c r="W49" s="167">
        <v>223559</v>
      </c>
      <c r="X49" s="188">
        <f t="shared" si="20"/>
        <v>0</v>
      </c>
      <c r="Y49" s="154">
        <v>135941</v>
      </c>
      <c r="Z49" s="154"/>
      <c r="AA49" s="154">
        <v>58410</v>
      </c>
      <c r="AB49" s="167">
        <v>105840</v>
      </c>
      <c r="AC49" s="167">
        <f t="shared" si="21"/>
        <v>290400</v>
      </c>
      <c r="AD49" s="167">
        <f t="shared" si="6"/>
        <v>22500</v>
      </c>
      <c r="AE49" s="167">
        <f t="shared" si="10"/>
        <v>195000</v>
      </c>
      <c r="AF49" s="167">
        <f t="shared" si="18"/>
        <v>64200</v>
      </c>
      <c r="AG49" s="167">
        <v>0</v>
      </c>
      <c r="AH49" s="167">
        <v>0</v>
      </c>
      <c r="AI49" s="153"/>
      <c r="AJ49" s="25"/>
      <c r="AK49" s="25"/>
      <c r="AL49" s="25"/>
      <c r="AM49" s="184"/>
      <c r="AN49" s="167"/>
      <c r="AO49" s="166">
        <v>56000</v>
      </c>
      <c r="AP49" s="4"/>
      <c r="AQ49" s="167">
        <f t="shared" si="11"/>
        <v>48000</v>
      </c>
      <c r="AR49" s="213"/>
      <c r="AS49" s="213"/>
      <c r="AT49" s="213"/>
      <c r="AU49" s="166">
        <f t="shared" si="19"/>
        <v>18300</v>
      </c>
      <c r="AV49" s="175">
        <f ca="1">+人事費!C48*200</f>
        <v>16400</v>
      </c>
      <c r="AW49" s="175">
        <f ca="1">+人事費!C48*100</f>
        <v>8200</v>
      </c>
      <c r="AX49" s="213"/>
      <c r="AY49" s="213"/>
      <c r="AZ49" s="177">
        <v>14400</v>
      </c>
      <c r="BA49" s="178">
        <v>20000</v>
      </c>
      <c r="BB49" s="186">
        <v>57600</v>
      </c>
      <c r="BC49" s="75">
        <v>154</v>
      </c>
    </row>
    <row r="50" spans="1:55">
      <c r="A50" s="20"/>
      <c r="B50" s="165">
        <f>SUM('[1]102國小班級數+體育+特教'!$AW50)</f>
        <v>0</v>
      </c>
      <c r="C50" s="163">
        <f ca="1">人事費!B49</f>
        <v>6</v>
      </c>
      <c r="D50" s="191">
        <f ca="1">人事費!D49</f>
        <v>12</v>
      </c>
      <c r="E50" s="21">
        <f ca="1">人事費!E49</f>
        <v>0</v>
      </c>
      <c r="F50" s="163">
        <f ca="1">人事費!F49</f>
        <v>0</v>
      </c>
      <c r="G50" s="163">
        <f ca="1">人事費!G49</f>
        <v>0</v>
      </c>
      <c r="H50" s="163">
        <f ca="1">人事費!H49</f>
        <v>0</v>
      </c>
      <c r="I50" s="172">
        <f ca="1">人事費!I49</f>
        <v>0</v>
      </c>
      <c r="J50" s="22">
        <f t="shared" si="9"/>
        <v>12</v>
      </c>
      <c r="K50" s="169">
        <v>3</v>
      </c>
      <c r="L50" s="28" t="s">
        <v>86</v>
      </c>
      <c r="M50" s="155">
        <f t="shared" si="16"/>
        <v>13447000</v>
      </c>
      <c r="N50" s="188">
        <f ca="1">人事費!L49</f>
        <v>12244062</v>
      </c>
      <c r="O50" s="181">
        <f t="shared" si="13"/>
        <v>21840</v>
      </c>
      <c r="P50" s="181">
        <f t="shared" si="15"/>
        <v>60000</v>
      </c>
      <c r="Q50" s="157"/>
      <c r="R50" s="184">
        <v>7000</v>
      </c>
      <c r="S50" s="187"/>
      <c r="T50" s="187"/>
      <c r="U50" s="154"/>
      <c r="V50" s="154">
        <f t="shared" si="17"/>
        <v>0</v>
      </c>
      <c r="W50" s="167">
        <v>0</v>
      </c>
      <c r="X50" s="188">
        <f t="shared" si="20"/>
        <v>0</v>
      </c>
      <c r="Y50" s="154"/>
      <c r="Z50" s="154">
        <v>268288</v>
      </c>
      <c r="AA50" s="154">
        <v>164250</v>
      </c>
      <c r="AB50" s="205">
        <v>0</v>
      </c>
      <c r="AC50" s="167">
        <f t="shared" si="21"/>
        <v>283200</v>
      </c>
      <c r="AD50" s="167">
        <f t="shared" si="6"/>
        <v>18000</v>
      </c>
      <c r="AE50" s="167">
        <f t="shared" si="10"/>
        <v>171000</v>
      </c>
      <c r="AF50" s="167">
        <f t="shared" si="18"/>
        <v>63600</v>
      </c>
      <c r="AG50" s="167">
        <v>0</v>
      </c>
      <c r="AH50" s="167">
        <v>0</v>
      </c>
      <c r="AI50" s="25"/>
      <c r="AJ50" s="25"/>
      <c r="AK50" s="25"/>
      <c r="AL50" s="25"/>
      <c r="AM50" s="184"/>
      <c r="AN50" s="167"/>
      <c r="AO50" s="167">
        <v>10000</v>
      </c>
      <c r="AP50" s="4"/>
      <c r="AQ50" s="167">
        <f t="shared" si="11"/>
        <v>18000</v>
      </c>
      <c r="AR50" s="213"/>
      <c r="AS50" s="213"/>
      <c r="AT50" s="213"/>
      <c r="AU50" s="166">
        <f t="shared" si="19"/>
        <v>17400</v>
      </c>
      <c r="AV50" s="175">
        <f ca="1">+人事費!C49*200</f>
        <v>5000</v>
      </c>
      <c r="AW50" s="175">
        <f ca="1">+人事費!C49*100</f>
        <v>2500</v>
      </c>
      <c r="AX50" s="213"/>
      <c r="AY50" s="213"/>
      <c r="AZ50" s="177">
        <v>14400</v>
      </c>
      <c r="BA50" s="177">
        <v>20000</v>
      </c>
      <c r="BB50" s="186">
        <v>57600</v>
      </c>
      <c r="BC50" s="75">
        <v>860</v>
      </c>
    </row>
    <row r="51" spans="1:55">
      <c r="A51" s="20"/>
      <c r="B51" s="165">
        <f>SUM('[1]102國小班級數+體育+特教'!$AW51)</f>
        <v>0</v>
      </c>
      <c r="C51" s="163">
        <f ca="1">人事費!B50</f>
        <v>6</v>
      </c>
      <c r="D51" s="191">
        <f ca="1">人事費!D50</f>
        <v>12</v>
      </c>
      <c r="E51" s="21">
        <f ca="1">人事費!E50</f>
        <v>0</v>
      </c>
      <c r="F51" s="163">
        <f ca="1">人事費!F50</f>
        <v>0</v>
      </c>
      <c r="G51" s="163">
        <f ca="1">人事費!G50</f>
        <v>0</v>
      </c>
      <c r="H51" s="163">
        <f ca="1">人事費!H50</f>
        <v>0</v>
      </c>
      <c r="I51" s="172">
        <f ca="1">人事費!I50</f>
        <v>1</v>
      </c>
      <c r="J51" s="22">
        <f t="shared" si="9"/>
        <v>13</v>
      </c>
      <c r="K51" s="169">
        <v>4</v>
      </c>
      <c r="L51" s="28" t="s">
        <v>88</v>
      </c>
      <c r="M51" s="155">
        <f t="shared" si="16"/>
        <v>14903000</v>
      </c>
      <c r="N51" s="188">
        <f ca="1">人事費!L50</f>
        <v>13722931</v>
      </c>
      <c r="O51" s="181">
        <f t="shared" si="13"/>
        <v>21840</v>
      </c>
      <c r="P51" s="181">
        <f t="shared" si="15"/>
        <v>60000</v>
      </c>
      <c r="Q51" s="157"/>
      <c r="R51" s="184">
        <v>14000</v>
      </c>
      <c r="S51" s="187"/>
      <c r="T51" s="187"/>
      <c r="U51" s="154"/>
      <c r="V51" s="154">
        <f t="shared" si="17"/>
        <v>0</v>
      </c>
      <c r="W51" s="167">
        <v>0</v>
      </c>
      <c r="X51" s="188">
        <f t="shared" si="20"/>
        <v>0</v>
      </c>
      <c r="Y51" s="154"/>
      <c r="Z51" s="154">
        <v>239610</v>
      </c>
      <c r="AA51" s="154">
        <v>164250</v>
      </c>
      <c r="AB51" s="205">
        <v>0</v>
      </c>
      <c r="AC51" s="167">
        <f t="shared" si="21"/>
        <v>283200</v>
      </c>
      <c r="AD51" s="167">
        <f t="shared" si="6"/>
        <v>19500</v>
      </c>
      <c r="AE51" s="167">
        <f t="shared" si="10"/>
        <v>171000</v>
      </c>
      <c r="AF51" s="167">
        <f t="shared" si="18"/>
        <v>63600</v>
      </c>
      <c r="AG51" s="167">
        <v>0</v>
      </c>
      <c r="AH51" s="167">
        <v>0</v>
      </c>
      <c r="AI51" s="25"/>
      <c r="AJ51" s="25"/>
      <c r="AK51" s="25"/>
      <c r="AL51" s="25"/>
      <c r="AM51" s="184"/>
      <c r="AN51" s="167"/>
      <c r="AO51" s="167"/>
      <c r="AP51" s="4"/>
      <c r="AQ51" s="167">
        <f t="shared" si="11"/>
        <v>24000</v>
      </c>
      <c r="AR51" s="213"/>
      <c r="AS51" s="213"/>
      <c r="AT51" s="213"/>
      <c r="AU51" s="166">
        <f t="shared" si="19"/>
        <v>17400</v>
      </c>
      <c r="AV51" s="175">
        <f ca="1">+人事費!C50*200</f>
        <v>6200</v>
      </c>
      <c r="AW51" s="175">
        <f ca="1">+人事費!C50*100</f>
        <v>3100</v>
      </c>
      <c r="AX51" s="213"/>
      <c r="AY51" s="213"/>
      <c r="AZ51" s="177">
        <v>14400</v>
      </c>
      <c r="BA51" s="178">
        <v>20000</v>
      </c>
      <c r="BB51" s="186">
        <v>57600</v>
      </c>
      <c r="BC51" s="75">
        <v>369</v>
      </c>
    </row>
    <row r="52" spans="1:55">
      <c r="A52" s="20"/>
      <c r="B52" s="165">
        <f>SUM('[1]102國小班級數+體育+特教'!$AW52)</f>
        <v>1</v>
      </c>
      <c r="C52" s="163">
        <f ca="1">人事費!B51</f>
        <v>7</v>
      </c>
      <c r="D52" s="191">
        <f ca="1">人事費!D51</f>
        <v>13</v>
      </c>
      <c r="E52" s="21">
        <f ca="1">人事費!E51</f>
        <v>0</v>
      </c>
      <c r="F52" s="163">
        <f ca="1">人事費!F51</f>
        <v>1</v>
      </c>
      <c r="G52" s="163">
        <f ca="1">人事費!G51</f>
        <v>0</v>
      </c>
      <c r="H52" s="163">
        <f ca="1">人事費!H51</f>
        <v>1</v>
      </c>
      <c r="I52" s="172">
        <f ca="1">人事費!I51</f>
        <v>1</v>
      </c>
      <c r="J52" s="22">
        <f t="shared" si="9"/>
        <v>14</v>
      </c>
      <c r="K52" s="169">
        <v>4</v>
      </c>
      <c r="L52" s="28" t="s">
        <v>87</v>
      </c>
      <c r="M52" s="155">
        <f t="shared" si="16"/>
        <v>15478000</v>
      </c>
      <c r="N52" s="188">
        <f ca="1">人事費!L51</f>
        <v>13715634</v>
      </c>
      <c r="O52" s="181">
        <f t="shared" si="13"/>
        <v>25480</v>
      </c>
      <c r="P52" s="181">
        <f t="shared" si="15"/>
        <v>60000</v>
      </c>
      <c r="Q52" s="157"/>
      <c r="R52" s="184">
        <v>7000</v>
      </c>
      <c r="S52" s="187"/>
      <c r="T52" s="187"/>
      <c r="U52" s="154">
        <v>561168</v>
      </c>
      <c r="V52" s="154">
        <f t="shared" si="17"/>
        <v>10800</v>
      </c>
      <c r="W52" s="167">
        <v>223559</v>
      </c>
      <c r="X52" s="188">
        <f t="shared" si="20"/>
        <v>0</v>
      </c>
      <c r="Y52" s="154"/>
      <c r="Z52" s="154"/>
      <c r="AA52" s="154">
        <v>56250</v>
      </c>
      <c r="AB52" s="167">
        <v>108000</v>
      </c>
      <c r="AC52" s="167">
        <f t="shared" si="21"/>
        <v>290400</v>
      </c>
      <c r="AD52" s="167">
        <f t="shared" si="6"/>
        <v>21000</v>
      </c>
      <c r="AE52" s="167">
        <f t="shared" si="10"/>
        <v>195000</v>
      </c>
      <c r="AF52" s="167">
        <f t="shared" si="18"/>
        <v>64200</v>
      </c>
      <c r="AG52" s="167">
        <v>0</v>
      </c>
      <c r="AH52" s="167">
        <v>0</v>
      </c>
      <c r="AI52" s="25"/>
      <c r="AJ52" s="25"/>
      <c r="AK52" s="25"/>
      <c r="AL52" s="25"/>
      <c r="AM52" s="184"/>
      <c r="AN52" s="167"/>
      <c r="AO52" s="167"/>
      <c r="AP52" s="4"/>
      <c r="AQ52" s="167">
        <v>24000</v>
      </c>
      <c r="AR52" s="213"/>
      <c r="AS52" s="213"/>
      <c r="AT52" s="213"/>
      <c r="AU52" s="166">
        <f t="shared" si="19"/>
        <v>18300</v>
      </c>
      <c r="AV52" s="175">
        <f ca="1">+人事費!C51*200</f>
        <v>3400</v>
      </c>
      <c r="AW52" s="175">
        <f ca="1">+人事費!C51*100</f>
        <v>1700</v>
      </c>
      <c r="AX52" s="213"/>
      <c r="AY52" s="213"/>
      <c r="AZ52" s="177">
        <v>14400</v>
      </c>
      <c r="BA52" s="177">
        <v>20000</v>
      </c>
      <c r="BB52" s="186">
        <v>57600</v>
      </c>
      <c r="BC52" s="75">
        <v>109</v>
      </c>
    </row>
    <row r="53" spans="1:55">
      <c r="A53" s="20"/>
      <c r="B53" s="165">
        <f>SUM('[1]102國小班級數+體育+特教'!$AW53)</f>
        <v>1</v>
      </c>
      <c r="C53" s="163">
        <f ca="1">人事費!B52</f>
        <v>7</v>
      </c>
      <c r="D53" s="191">
        <f ca="1">人事費!D52</f>
        <v>14</v>
      </c>
      <c r="E53" s="21">
        <f ca="1">人事費!E52</f>
        <v>0</v>
      </c>
      <c r="F53" s="163">
        <f ca="1">人事費!F52</f>
        <v>2</v>
      </c>
      <c r="G53" s="163">
        <f ca="1">人事費!G52</f>
        <v>0</v>
      </c>
      <c r="H53" s="163">
        <f ca="1">人事費!H52</f>
        <v>1</v>
      </c>
      <c r="I53" s="172">
        <f ca="1">人事費!I52</f>
        <v>1</v>
      </c>
      <c r="J53" s="22">
        <f t="shared" si="9"/>
        <v>15</v>
      </c>
      <c r="K53" s="169">
        <v>6</v>
      </c>
      <c r="L53" s="28" t="s">
        <v>89</v>
      </c>
      <c r="M53" s="155">
        <f t="shared" si="16"/>
        <v>19906000</v>
      </c>
      <c r="N53" s="188">
        <f ca="1">人事費!L52</f>
        <v>16942317</v>
      </c>
      <c r="O53" s="181">
        <f t="shared" si="13"/>
        <v>25480</v>
      </c>
      <c r="P53" s="181">
        <f t="shared" si="15"/>
        <v>60000</v>
      </c>
      <c r="Q53" s="157"/>
      <c r="R53" s="184">
        <v>14000</v>
      </c>
      <c r="S53" s="187"/>
      <c r="T53" s="187">
        <v>231171</v>
      </c>
      <c r="U53" s="154">
        <f>329997+561168</f>
        <v>891165</v>
      </c>
      <c r="V53" s="154">
        <f t="shared" si="17"/>
        <v>21600</v>
      </c>
      <c r="W53" s="167">
        <v>223559</v>
      </c>
      <c r="X53" s="188">
        <f t="shared" si="20"/>
        <v>0</v>
      </c>
      <c r="Y53" s="154"/>
      <c r="Z53" s="154">
        <v>510722</v>
      </c>
      <c r="AA53" s="154">
        <v>164250</v>
      </c>
      <c r="AB53" s="205">
        <v>0</v>
      </c>
      <c r="AC53" s="167">
        <f t="shared" si="21"/>
        <v>290400</v>
      </c>
      <c r="AD53" s="167">
        <f t="shared" si="6"/>
        <v>22500</v>
      </c>
      <c r="AE53" s="167">
        <f t="shared" si="10"/>
        <v>195000</v>
      </c>
      <c r="AF53" s="167">
        <f t="shared" si="18"/>
        <v>64200</v>
      </c>
      <c r="AG53" s="167">
        <v>0</v>
      </c>
      <c r="AH53" s="167">
        <v>0</v>
      </c>
      <c r="AI53" s="153"/>
      <c r="AJ53" s="25"/>
      <c r="AK53" s="25"/>
      <c r="AL53" s="25"/>
      <c r="AM53" s="184"/>
      <c r="AN53" s="167"/>
      <c r="AO53" s="166">
        <v>70000</v>
      </c>
      <c r="AP53" s="4"/>
      <c r="AQ53" s="167">
        <f t="shared" si="11"/>
        <v>36000</v>
      </c>
      <c r="AR53" s="213"/>
      <c r="AS53" s="213"/>
      <c r="AT53" s="213"/>
      <c r="AU53" s="166">
        <f t="shared" si="19"/>
        <v>18300</v>
      </c>
      <c r="AV53" s="175">
        <f ca="1">+人事費!C52*200</f>
        <v>21600</v>
      </c>
      <c r="AW53" s="175">
        <f ca="1">+人事費!C52*100</f>
        <v>10800</v>
      </c>
      <c r="AX53" s="213"/>
      <c r="AY53" s="213"/>
      <c r="AZ53" s="177">
        <v>14400</v>
      </c>
      <c r="BA53" s="178">
        <v>20000</v>
      </c>
      <c r="BB53" s="186">
        <v>57600</v>
      </c>
      <c r="BC53" s="75">
        <v>936</v>
      </c>
    </row>
    <row r="54" spans="1:55">
      <c r="A54" s="20"/>
      <c r="B54" s="165">
        <f>SUM('[1]102國小班級數+體育+特教'!$AW54)</f>
        <v>1</v>
      </c>
      <c r="C54" s="163">
        <f ca="1">人事費!B53</f>
        <v>7</v>
      </c>
      <c r="D54" s="191">
        <f ca="1">人事費!D53</f>
        <v>14</v>
      </c>
      <c r="E54" s="21">
        <f ca="1">人事費!E53</f>
        <v>0</v>
      </c>
      <c r="F54" s="163">
        <f ca="1">人事費!F53</f>
        <v>2</v>
      </c>
      <c r="G54" s="163">
        <f ca="1">人事費!G53</f>
        <v>0</v>
      </c>
      <c r="H54" s="163">
        <f ca="1">人事費!H53</f>
        <v>1</v>
      </c>
      <c r="I54" s="172">
        <f ca="1">人事費!I53</f>
        <v>1</v>
      </c>
      <c r="J54" s="22">
        <f t="shared" si="9"/>
        <v>15</v>
      </c>
      <c r="K54" s="169">
        <v>5</v>
      </c>
      <c r="L54" s="28" t="s">
        <v>84</v>
      </c>
      <c r="M54" s="155">
        <f t="shared" si="16"/>
        <v>18614000</v>
      </c>
      <c r="N54" s="188">
        <f ca="1">人事費!L53</f>
        <v>15964515</v>
      </c>
      <c r="O54" s="181">
        <f t="shared" si="13"/>
        <v>25480</v>
      </c>
      <c r="P54" s="181">
        <f t="shared" si="15"/>
        <v>60000</v>
      </c>
      <c r="Q54" s="157"/>
      <c r="R54" s="184">
        <v>10500</v>
      </c>
      <c r="S54" s="187">
        <v>600000</v>
      </c>
      <c r="T54" s="187">
        <v>561168</v>
      </c>
      <c r="U54" s="154"/>
      <c r="V54" s="154">
        <f t="shared" si="17"/>
        <v>21600</v>
      </c>
      <c r="W54" s="167">
        <v>223559</v>
      </c>
      <c r="X54" s="188">
        <f t="shared" si="20"/>
        <v>0</v>
      </c>
      <c r="Y54" s="154">
        <v>243247</v>
      </c>
      <c r="Z54" s="154"/>
      <c r="AA54" s="154">
        <v>164250</v>
      </c>
      <c r="AB54" s="205">
        <v>0</v>
      </c>
      <c r="AC54" s="167">
        <f t="shared" si="21"/>
        <v>290400</v>
      </c>
      <c r="AD54" s="167">
        <f t="shared" si="6"/>
        <v>22500</v>
      </c>
      <c r="AE54" s="167">
        <f t="shared" si="10"/>
        <v>195000</v>
      </c>
      <c r="AF54" s="167">
        <f t="shared" si="18"/>
        <v>64200</v>
      </c>
      <c r="AG54" s="167">
        <v>0</v>
      </c>
      <c r="AH54" s="167">
        <v>0</v>
      </c>
      <c r="AI54" s="25"/>
      <c r="AJ54" s="25"/>
      <c r="AK54" s="25"/>
      <c r="AL54" s="25"/>
      <c r="AM54" s="184"/>
      <c r="AN54" s="167"/>
      <c r="AO54" s="167"/>
      <c r="AP54" s="4"/>
      <c r="AQ54" s="167">
        <f t="shared" si="11"/>
        <v>30000</v>
      </c>
      <c r="AR54" s="213"/>
      <c r="AS54" s="213"/>
      <c r="AT54" s="213"/>
      <c r="AU54" s="166">
        <f t="shared" si="19"/>
        <v>18300</v>
      </c>
      <c r="AV54" s="175">
        <f ca="1">+人事費!C53*200</f>
        <v>17800</v>
      </c>
      <c r="AW54" s="175">
        <f ca="1">+人事費!C53*100</f>
        <v>8900</v>
      </c>
      <c r="AX54" s="213"/>
      <c r="AY54" s="213"/>
      <c r="AZ54" s="177">
        <v>14400</v>
      </c>
      <c r="BA54" s="177">
        <v>20000</v>
      </c>
      <c r="BB54" s="186">
        <v>57600</v>
      </c>
      <c r="BC54" s="75">
        <v>581</v>
      </c>
    </row>
    <row r="55" spans="1:55">
      <c r="A55" s="20"/>
      <c r="B55" s="165">
        <f>SUM('[1]102國小班級數+體育+特教'!$AW55)</f>
        <v>1</v>
      </c>
      <c r="C55" s="163">
        <f ca="1">人事費!B54</f>
        <v>8</v>
      </c>
      <c r="D55" s="191">
        <f ca="1">人事費!D54</f>
        <v>17</v>
      </c>
      <c r="E55" s="21">
        <f ca="1">人事費!E54</f>
        <v>0</v>
      </c>
      <c r="F55" s="163">
        <f ca="1">人事費!F54</f>
        <v>1</v>
      </c>
      <c r="G55" s="163">
        <f ca="1">人事費!G54</f>
        <v>0</v>
      </c>
      <c r="H55" s="163">
        <f ca="1">人事費!H54</f>
        <v>1</v>
      </c>
      <c r="I55" s="172">
        <f ca="1">人事費!I54</f>
        <v>1</v>
      </c>
      <c r="J55" s="22">
        <f t="shared" si="9"/>
        <v>18</v>
      </c>
      <c r="K55" s="169">
        <v>3</v>
      </c>
      <c r="L55" s="28" t="s">
        <v>55</v>
      </c>
      <c r="M55" s="155">
        <f t="shared" si="16"/>
        <v>20843000</v>
      </c>
      <c r="N55" s="188">
        <f ca="1">人事費!L54</f>
        <v>18246888</v>
      </c>
      <c r="O55" s="181">
        <f t="shared" si="13"/>
        <v>29120</v>
      </c>
      <c r="P55" s="181">
        <f t="shared" si="15"/>
        <v>60000</v>
      </c>
      <c r="Q55" s="157"/>
      <c r="R55" s="184">
        <v>14000</v>
      </c>
      <c r="S55" s="187"/>
      <c r="T55" s="187">
        <v>561168</v>
      </c>
      <c r="U55" s="154"/>
      <c r="V55" s="154">
        <f t="shared" si="17"/>
        <v>10800</v>
      </c>
      <c r="W55" s="167">
        <v>223559</v>
      </c>
      <c r="X55" s="188">
        <f t="shared" si="20"/>
        <v>0</v>
      </c>
      <c r="Y55" s="154"/>
      <c r="Z55" s="154">
        <v>181716</v>
      </c>
      <c r="AA55" s="154">
        <v>68250</v>
      </c>
      <c r="AB55" s="167">
        <v>96000</v>
      </c>
      <c r="AC55" s="167">
        <f t="shared" si="21"/>
        <v>297600</v>
      </c>
      <c r="AD55" s="167">
        <f t="shared" si="6"/>
        <v>27000</v>
      </c>
      <c r="AE55" s="167">
        <f t="shared" si="10"/>
        <v>219000</v>
      </c>
      <c r="AF55" s="167">
        <f t="shared" si="18"/>
        <v>64800</v>
      </c>
      <c r="AG55" s="167">
        <v>0</v>
      </c>
      <c r="AH55" s="167">
        <v>0</v>
      </c>
      <c r="AI55" s="153"/>
      <c r="AJ55" s="25"/>
      <c r="AK55" s="25"/>
      <c r="AL55" s="25"/>
      <c r="AM55" s="184"/>
      <c r="AN55" s="167">
        <f ca="1">SUM('國教科-車輛費用'!S20)</f>
        <v>591048</v>
      </c>
      <c r="AO55" s="166"/>
      <c r="AP55" s="4"/>
      <c r="AQ55" s="167">
        <f t="shared" si="11"/>
        <v>18000</v>
      </c>
      <c r="AR55" s="213"/>
      <c r="AS55" s="213"/>
      <c r="AT55" s="213"/>
      <c r="AU55" s="166">
        <f t="shared" si="19"/>
        <v>19200</v>
      </c>
      <c r="AV55" s="175">
        <f ca="1">+人事費!C54*200</f>
        <v>15000</v>
      </c>
      <c r="AW55" s="175">
        <f ca="1">+人事費!C54*100</f>
        <v>7500</v>
      </c>
      <c r="AX55" s="213"/>
      <c r="AY55" s="213"/>
      <c r="AZ55" s="177">
        <v>14400</v>
      </c>
      <c r="BA55" s="178">
        <v>20000</v>
      </c>
      <c r="BB55" s="186">
        <v>57600</v>
      </c>
      <c r="BC55" s="75">
        <v>351</v>
      </c>
    </row>
    <row r="56" spans="1:55">
      <c r="A56" s="20"/>
      <c r="B56" s="165">
        <f>SUM('[1]102國小班級數+體育+特教'!$AW56)</f>
        <v>0</v>
      </c>
      <c r="C56" s="163">
        <f ca="1">人事費!B55</f>
        <v>6</v>
      </c>
      <c r="D56" s="191">
        <f ca="1">人事費!D55</f>
        <v>12</v>
      </c>
      <c r="E56" s="21">
        <f ca="1">人事費!E55</f>
        <v>0</v>
      </c>
      <c r="F56" s="163">
        <f ca="1">人事費!F55</f>
        <v>0</v>
      </c>
      <c r="G56" s="163">
        <f ca="1">人事費!G55</f>
        <v>0</v>
      </c>
      <c r="H56" s="163">
        <f ca="1">人事費!H55</f>
        <v>0</v>
      </c>
      <c r="I56" s="172">
        <f ca="1">人事費!I55</f>
        <v>0</v>
      </c>
      <c r="J56" s="22">
        <f t="shared" si="9"/>
        <v>12</v>
      </c>
      <c r="K56" s="169">
        <v>2</v>
      </c>
      <c r="L56" s="28" t="s">
        <v>56</v>
      </c>
      <c r="M56" s="155">
        <f t="shared" si="16"/>
        <v>13011000</v>
      </c>
      <c r="N56" s="188">
        <f ca="1">人事費!L55</f>
        <v>12096111</v>
      </c>
      <c r="O56" s="181">
        <f t="shared" si="13"/>
        <v>21840</v>
      </c>
      <c r="P56" s="181">
        <f t="shared" si="15"/>
        <v>60000</v>
      </c>
      <c r="Q56" s="157"/>
      <c r="R56" s="184">
        <v>3500</v>
      </c>
      <c r="S56" s="187"/>
      <c r="T56" s="187"/>
      <c r="U56" s="154"/>
      <c r="V56" s="154">
        <f t="shared" si="17"/>
        <v>0</v>
      </c>
      <c r="W56" s="167">
        <v>0</v>
      </c>
      <c r="X56" s="188">
        <f t="shared" si="20"/>
        <v>0</v>
      </c>
      <c r="Y56" s="154"/>
      <c r="Z56" s="154"/>
      <c r="AA56" s="154">
        <v>68250</v>
      </c>
      <c r="AB56" s="167">
        <v>96000</v>
      </c>
      <c r="AC56" s="167">
        <f t="shared" si="21"/>
        <v>283200</v>
      </c>
      <c r="AD56" s="167">
        <f t="shared" si="6"/>
        <v>18000</v>
      </c>
      <c r="AE56" s="167">
        <f t="shared" si="10"/>
        <v>171000</v>
      </c>
      <c r="AF56" s="167">
        <f t="shared" si="18"/>
        <v>63600</v>
      </c>
      <c r="AG56" s="167">
        <v>0</v>
      </c>
      <c r="AH56" s="167">
        <v>0</v>
      </c>
      <c r="AI56" s="25"/>
      <c r="AJ56" s="25"/>
      <c r="AK56" s="25"/>
      <c r="AL56" s="25"/>
      <c r="AM56" s="184"/>
      <c r="AN56" s="167"/>
      <c r="AO56" s="167"/>
      <c r="AP56" s="4"/>
      <c r="AQ56" s="167">
        <f t="shared" si="11"/>
        <v>12000</v>
      </c>
      <c r="AR56" s="213"/>
      <c r="AS56" s="213"/>
      <c r="AT56" s="213"/>
      <c r="AU56" s="166">
        <f t="shared" si="19"/>
        <v>17400</v>
      </c>
      <c r="AV56" s="175">
        <f ca="1">+人事費!C55*200</f>
        <v>4800</v>
      </c>
      <c r="AW56" s="175">
        <f ca="1">+人事費!C55*100</f>
        <v>2400</v>
      </c>
      <c r="AX56" s="213"/>
      <c r="AY56" s="213"/>
      <c r="AZ56" s="177">
        <v>14400</v>
      </c>
      <c r="BA56" s="177">
        <v>20000</v>
      </c>
      <c r="BB56" s="186">
        <v>57600</v>
      </c>
      <c r="BC56" s="75">
        <v>899</v>
      </c>
    </row>
    <row r="57" spans="1:55">
      <c r="A57" s="20"/>
      <c r="B57" s="165">
        <f>SUM('[1]102國小班級數+體育+特教'!$AW57)</f>
        <v>1</v>
      </c>
      <c r="C57" s="163">
        <f ca="1">人事費!B56</f>
        <v>7</v>
      </c>
      <c r="D57" s="191">
        <f ca="1">人事費!D56</f>
        <v>13</v>
      </c>
      <c r="E57" s="21">
        <f ca="1">人事費!E56</f>
        <v>0</v>
      </c>
      <c r="F57" s="163">
        <f ca="1">人事費!F56</f>
        <v>1</v>
      </c>
      <c r="G57" s="163">
        <f ca="1">人事費!G56</f>
        <v>0</v>
      </c>
      <c r="H57" s="163">
        <f ca="1">人事費!H56</f>
        <v>1</v>
      </c>
      <c r="I57" s="172">
        <f ca="1">人事費!I56</f>
        <v>0</v>
      </c>
      <c r="J57" s="22">
        <f t="shared" si="9"/>
        <v>13</v>
      </c>
      <c r="K57" s="169">
        <v>1</v>
      </c>
      <c r="L57" s="28" t="s">
        <v>136</v>
      </c>
      <c r="M57" s="155">
        <f t="shared" si="16"/>
        <v>13425000</v>
      </c>
      <c r="N57" s="188">
        <f ca="1">人事費!L56</f>
        <v>11680476</v>
      </c>
      <c r="O57" s="181">
        <f t="shared" si="13"/>
        <v>25480</v>
      </c>
      <c r="P57" s="181">
        <f t="shared" si="15"/>
        <v>60000</v>
      </c>
      <c r="Q57" s="157"/>
      <c r="R57" s="184">
        <v>3500</v>
      </c>
      <c r="S57" s="187"/>
      <c r="T57" s="187">
        <v>561168</v>
      </c>
      <c r="U57" s="154"/>
      <c r="V57" s="154">
        <f t="shared" si="17"/>
        <v>10800</v>
      </c>
      <c r="W57" s="167">
        <v>223559</v>
      </c>
      <c r="X57" s="188">
        <f t="shared" si="20"/>
        <v>0</v>
      </c>
      <c r="Y57" s="154"/>
      <c r="Z57" s="154"/>
      <c r="AA57" s="154">
        <v>68250</v>
      </c>
      <c r="AB57" s="167">
        <v>96000</v>
      </c>
      <c r="AC57" s="167">
        <f t="shared" si="21"/>
        <v>290400</v>
      </c>
      <c r="AD57" s="167">
        <f t="shared" si="6"/>
        <v>19500</v>
      </c>
      <c r="AE57" s="167">
        <f t="shared" si="10"/>
        <v>195000</v>
      </c>
      <c r="AF57" s="167">
        <f t="shared" si="18"/>
        <v>64200</v>
      </c>
      <c r="AG57" s="167">
        <v>0</v>
      </c>
      <c r="AH57" s="167">
        <v>0</v>
      </c>
      <c r="AI57" s="25"/>
      <c r="AJ57" s="25"/>
      <c r="AK57" s="25"/>
      <c r="AL57" s="25"/>
      <c r="AM57" s="184"/>
      <c r="AN57" s="167"/>
      <c r="AO57" s="167">
        <v>2000</v>
      </c>
      <c r="AP57" s="4"/>
      <c r="AQ57" s="167">
        <f t="shared" si="11"/>
        <v>6000</v>
      </c>
      <c r="AR57" s="213"/>
      <c r="AS57" s="213"/>
      <c r="AT57" s="213"/>
      <c r="AU57" s="166">
        <f t="shared" si="19"/>
        <v>18300</v>
      </c>
      <c r="AV57" s="175">
        <f ca="1">+人事費!C56*200</f>
        <v>5200</v>
      </c>
      <c r="AW57" s="175">
        <f ca="1">+人事費!C56*100</f>
        <v>2600</v>
      </c>
      <c r="AX57" s="213"/>
      <c r="AY57" s="213"/>
      <c r="AZ57" s="177">
        <v>14400</v>
      </c>
      <c r="BA57" s="178">
        <v>20000</v>
      </c>
      <c r="BB57" s="186">
        <v>57600</v>
      </c>
      <c r="BC57" s="75">
        <v>567</v>
      </c>
    </row>
    <row r="58" spans="1:55">
      <c r="A58" s="20"/>
      <c r="B58" s="165">
        <f>SUM('[1]102國小班級數+體育+特教'!$AW58)</f>
        <v>1</v>
      </c>
      <c r="C58" s="163">
        <f ca="1">人事費!B57</f>
        <v>7</v>
      </c>
      <c r="D58" s="191">
        <f ca="1">人事費!D57</f>
        <v>13</v>
      </c>
      <c r="E58" s="21">
        <f ca="1">人事費!E57</f>
        <v>0</v>
      </c>
      <c r="F58" s="163">
        <f ca="1">人事費!F57</f>
        <v>1</v>
      </c>
      <c r="G58" s="163">
        <f ca="1">人事費!G57</f>
        <v>0</v>
      </c>
      <c r="H58" s="163">
        <f ca="1">人事費!H57</f>
        <v>1</v>
      </c>
      <c r="I58" s="172">
        <f ca="1">人事費!I57</f>
        <v>0</v>
      </c>
      <c r="J58" s="22">
        <f t="shared" si="9"/>
        <v>13</v>
      </c>
      <c r="K58" s="169">
        <v>1</v>
      </c>
      <c r="L58" s="23" t="s">
        <v>57</v>
      </c>
      <c r="M58" s="155">
        <f t="shared" si="16"/>
        <v>16602000</v>
      </c>
      <c r="N58" s="203">
        <f ca="1">人事費!L57</f>
        <v>14244689</v>
      </c>
      <c r="O58" s="182">
        <f t="shared" si="13"/>
        <v>25480</v>
      </c>
      <c r="P58" s="182">
        <f t="shared" si="15"/>
        <v>60000</v>
      </c>
      <c r="Q58" s="78"/>
      <c r="R58" s="184">
        <v>14000</v>
      </c>
      <c r="S58" s="187"/>
      <c r="T58" s="187">
        <v>561168</v>
      </c>
      <c r="U58" s="154"/>
      <c r="V58" s="154">
        <f t="shared" si="17"/>
        <v>10800</v>
      </c>
      <c r="W58" s="167">
        <v>223559</v>
      </c>
      <c r="X58" s="154">
        <f t="shared" si="20"/>
        <v>0</v>
      </c>
      <c r="Y58" s="154"/>
      <c r="Z58" s="154"/>
      <c r="AA58" s="154">
        <v>68250</v>
      </c>
      <c r="AB58" s="167">
        <v>96000</v>
      </c>
      <c r="AC58" s="167">
        <f t="shared" si="21"/>
        <v>290400</v>
      </c>
      <c r="AD58" s="167">
        <f t="shared" si="6"/>
        <v>19500</v>
      </c>
      <c r="AE58" s="167">
        <f t="shared" si="10"/>
        <v>195000</v>
      </c>
      <c r="AF58" s="167">
        <f t="shared" si="18"/>
        <v>64200</v>
      </c>
      <c r="AG58" s="167">
        <v>30000</v>
      </c>
      <c r="AH58" s="167">
        <v>3000</v>
      </c>
      <c r="AI58" s="25"/>
      <c r="AJ58" s="25"/>
      <c r="AK58" s="25"/>
      <c r="AL58" s="25"/>
      <c r="AM58" s="184"/>
      <c r="AN58" s="167">
        <f ca="1">SUM('國教科-車輛費用'!S21)</f>
        <v>573580</v>
      </c>
      <c r="AO58" s="167"/>
      <c r="AP58" s="4"/>
      <c r="AQ58" s="167">
        <f t="shared" si="11"/>
        <v>6000</v>
      </c>
      <c r="AR58" s="213"/>
      <c r="AS58" s="213"/>
      <c r="AT58" s="213"/>
      <c r="AU58" s="166">
        <f t="shared" si="19"/>
        <v>18300</v>
      </c>
      <c r="AV58" s="175">
        <f ca="1">+人事費!C57*200</f>
        <v>3600</v>
      </c>
      <c r="AW58" s="175">
        <f ca="1">+人事費!C57*100</f>
        <v>1800</v>
      </c>
      <c r="AX58" s="213"/>
      <c r="AY58" s="213"/>
      <c r="AZ58" s="177">
        <v>14400</v>
      </c>
      <c r="BA58" s="177">
        <v>20000</v>
      </c>
      <c r="BB58" s="186">
        <v>57600</v>
      </c>
      <c r="BC58" s="75">
        <v>674</v>
      </c>
    </row>
    <row r="59" spans="1:55">
      <c r="A59" s="20">
        <v>1</v>
      </c>
      <c r="B59" s="165">
        <f>SUM('[1]102國小班級數+體育+特教'!$AW59)</f>
        <v>2</v>
      </c>
      <c r="C59" s="163">
        <f ca="1">人事費!B58</f>
        <v>24</v>
      </c>
      <c r="D59" s="191">
        <f ca="1">人事費!D58</f>
        <v>48</v>
      </c>
      <c r="E59" s="21">
        <f ca="1">人事費!E58</f>
        <v>0</v>
      </c>
      <c r="F59" s="163">
        <f ca="1">人事費!F58</f>
        <v>3</v>
      </c>
      <c r="G59" s="163">
        <f ca="1">人事費!G58</f>
        <v>1</v>
      </c>
      <c r="H59" s="163">
        <f ca="1">人事費!H58</f>
        <v>0</v>
      </c>
      <c r="I59" s="172">
        <f ca="1">人事費!I58</f>
        <v>3</v>
      </c>
      <c r="J59" s="22">
        <f t="shared" si="9"/>
        <v>51</v>
      </c>
      <c r="K59" s="169">
        <v>35</v>
      </c>
      <c r="L59" s="30" t="s">
        <v>138</v>
      </c>
      <c r="M59" s="155">
        <f t="shared" si="16"/>
        <v>59292000</v>
      </c>
      <c r="N59" s="203">
        <f ca="1">人事費!L58</f>
        <v>52534725</v>
      </c>
      <c r="O59" s="182">
        <f t="shared" si="13"/>
        <v>87360</v>
      </c>
      <c r="P59" s="182"/>
      <c r="Q59" s="78"/>
      <c r="R59" s="184">
        <v>35000</v>
      </c>
      <c r="S59" s="187">
        <v>1200000</v>
      </c>
      <c r="T59" s="187">
        <v>561168</v>
      </c>
      <c r="U59" s="154"/>
      <c r="V59" s="154">
        <f t="shared" si="17"/>
        <v>32400</v>
      </c>
      <c r="W59" s="167">
        <v>319370</v>
      </c>
      <c r="X59" s="154">
        <f t="shared" si="20"/>
        <v>0</v>
      </c>
      <c r="Y59" s="154">
        <v>517020</v>
      </c>
      <c r="Z59" s="154"/>
      <c r="AA59" s="167">
        <v>328500</v>
      </c>
      <c r="AB59" s="167">
        <v>0</v>
      </c>
      <c r="AC59" s="167">
        <f t="shared" si="21"/>
        <v>532800</v>
      </c>
      <c r="AD59" s="167">
        <f t="shared" si="6"/>
        <v>76500</v>
      </c>
      <c r="AE59" s="167">
        <f t="shared" si="10"/>
        <v>531000</v>
      </c>
      <c r="AF59" s="167">
        <f t="shared" si="18"/>
        <v>74400</v>
      </c>
      <c r="AG59" s="167">
        <v>30000</v>
      </c>
      <c r="AH59" s="167">
        <v>3000</v>
      </c>
      <c r="AI59" s="153"/>
      <c r="AJ59" s="204">
        <v>45000</v>
      </c>
      <c r="AK59" s="25"/>
      <c r="AL59" s="25"/>
      <c r="AM59" s="184"/>
      <c r="AN59" s="167">
        <f ca="1">SUM('國教科-車輛費用'!S22,'國教科-車輛費用'!S23)</f>
        <v>923721</v>
      </c>
      <c r="AO59" s="166">
        <v>250000</v>
      </c>
      <c r="AP59" s="4"/>
      <c r="AQ59" s="167">
        <f t="shared" si="11"/>
        <v>210000</v>
      </c>
      <c r="AR59" s="204">
        <v>336960</v>
      </c>
      <c r="AS59" s="204">
        <v>72000</v>
      </c>
      <c r="AT59" s="184">
        <v>46260</v>
      </c>
      <c r="AU59" s="166">
        <f t="shared" si="19"/>
        <v>33600</v>
      </c>
      <c r="AV59" s="175">
        <f ca="1">+人事費!C58*200</f>
        <v>72600</v>
      </c>
      <c r="AW59" s="175">
        <f ca="1">+人事費!C58*100</f>
        <v>36300</v>
      </c>
      <c r="AX59" s="184">
        <v>162000</v>
      </c>
      <c r="AY59" s="204">
        <v>16200</v>
      </c>
      <c r="AZ59" s="178">
        <v>40800</v>
      </c>
      <c r="BA59" s="178">
        <v>20000</v>
      </c>
      <c r="BB59" s="186">
        <v>163200</v>
      </c>
      <c r="BC59" s="75">
        <v>116</v>
      </c>
    </row>
    <row r="60" spans="1:55">
      <c r="A60" s="20"/>
      <c r="B60" s="165">
        <f>SUM('[1]102國小班級數+體育+特教'!$AW60)</f>
        <v>1</v>
      </c>
      <c r="C60" s="163">
        <f ca="1">人事費!B59</f>
        <v>7</v>
      </c>
      <c r="D60" s="191">
        <f ca="1">人事費!D59</f>
        <v>13</v>
      </c>
      <c r="E60" s="21">
        <f ca="1">人事費!E59</f>
        <v>0</v>
      </c>
      <c r="F60" s="163">
        <f ca="1">人事費!F59</f>
        <v>2</v>
      </c>
      <c r="G60" s="163">
        <f ca="1">人事費!G59</f>
        <v>0</v>
      </c>
      <c r="H60" s="163">
        <f ca="1">人事費!H59</f>
        <v>1</v>
      </c>
      <c r="I60" s="172">
        <f ca="1">人事費!I59</f>
        <v>1</v>
      </c>
      <c r="J60" s="22">
        <f t="shared" si="9"/>
        <v>14</v>
      </c>
      <c r="K60" s="169">
        <v>2</v>
      </c>
      <c r="L60" s="23" t="s">
        <v>139</v>
      </c>
      <c r="M60" s="155">
        <f t="shared" si="16"/>
        <v>17711000</v>
      </c>
      <c r="N60" s="203">
        <f ca="1">人事費!L59</f>
        <v>14763905</v>
      </c>
      <c r="O60" s="182">
        <f t="shared" si="13"/>
        <v>25480</v>
      </c>
      <c r="P60" s="182">
        <f t="shared" ref="P60:P65" si="22">20*250*12</f>
        <v>60000</v>
      </c>
      <c r="Q60" s="78"/>
      <c r="R60" s="184">
        <v>14000</v>
      </c>
      <c r="S60" s="187">
        <v>600000</v>
      </c>
      <c r="T60" s="187">
        <v>561168</v>
      </c>
      <c r="U60" s="154"/>
      <c r="V60" s="154">
        <f t="shared" si="17"/>
        <v>21600</v>
      </c>
      <c r="W60" s="167">
        <v>223559</v>
      </c>
      <c r="X60" s="154">
        <f t="shared" si="20"/>
        <v>0</v>
      </c>
      <c r="Y60" s="154"/>
      <c r="Z60" s="154">
        <v>573090</v>
      </c>
      <c r="AA60" s="154">
        <v>68250</v>
      </c>
      <c r="AB60" s="167">
        <v>96000</v>
      </c>
      <c r="AC60" s="167">
        <f t="shared" si="21"/>
        <v>290400</v>
      </c>
      <c r="AD60" s="167">
        <f t="shared" si="6"/>
        <v>21000</v>
      </c>
      <c r="AE60" s="167">
        <f t="shared" si="10"/>
        <v>195000</v>
      </c>
      <c r="AF60" s="167">
        <f t="shared" si="18"/>
        <v>64200</v>
      </c>
      <c r="AG60" s="167">
        <v>0</v>
      </c>
      <c r="AH60" s="167">
        <v>0</v>
      </c>
      <c r="AI60" s="25"/>
      <c r="AJ60" s="25"/>
      <c r="AK60" s="25"/>
      <c r="AL60" s="25"/>
      <c r="AM60" s="184"/>
      <c r="AN60" s="167"/>
      <c r="AO60" s="167"/>
      <c r="AP60" s="4"/>
      <c r="AQ60" s="167">
        <f t="shared" si="11"/>
        <v>12000</v>
      </c>
      <c r="AR60" s="213"/>
      <c r="AS60" s="213"/>
      <c r="AT60" s="213"/>
      <c r="AU60" s="166">
        <f t="shared" si="19"/>
        <v>18300</v>
      </c>
      <c r="AV60" s="175">
        <f ca="1">+人事費!C59*200</f>
        <v>7200</v>
      </c>
      <c r="AW60" s="175">
        <f ca="1">+人事費!C59*100</f>
        <v>3600</v>
      </c>
      <c r="AX60" s="213"/>
      <c r="AY60" s="213"/>
      <c r="AZ60" s="177">
        <v>14400</v>
      </c>
      <c r="BA60" s="177">
        <v>20000</v>
      </c>
      <c r="BB60" s="186">
        <v>57600</v>
      </c>
      <c r="BC60" s="75">
        <v>248</v>
      </c>
    </row>
    <row r="61" spans="1:55" s="27" customFormat="1">
      <c r="A61" s="26"/>
      <c r="B61" s="165">
        <f>SUM('[1]102國小班級數+體育+特教'!$AW61)</f>
        <v>1</v>
      </c>
      <c r="C61" s="163">
        <f ca="1">人事費!B60</f>
        <v>7</v>
      </c>
      <c r="D61" s="191">
        <f ca="1">人事費!D60</f>
        <v>14</v>
      </c>
      <c r="E61" s="21">
        <f ca="1">人事費!E60</f>
        <v>0</v>
      </c>
      <c r="F61" s="163">
        <f ca="1">人事費!F60</f>
        <v>1</v>
      </c>
      <c r="G61" s="163">
        <f ca="1">人事費!G60</f>
        <v>0</v>
      </c>
      <c r="H61" s="163">
        <f ca="1">人事費!H60</f>
        <v>1</v>
      </c>
      <c r="I61" s="172">
        <f ca="1">人事費!I60</f>
        <v>1</v>
      </c>
      <c r="J61" s="22">
        <f t="shared" si="9"/>
        <v>15</v>
      </c>
      <c r="K61" s="169">
        <v>9</v>
      </c>
      <c r="L61" s="29" t="s">
        <v>58</v>
      </c>
      <c r="M61" s="155">
        <f t="shared" si="16"/>
        <v>17825000</v>
      </c>
      <c r="N61" s="203">
        <f ca="1">人事費!L60</f>
        <v>14875279</v>
      </c>
      <c r="O61" s="182">
        <f t="shared" si="13"/>
        <v>25480</v>
      </c>
      <c r="P61" s="182">
        <f t="shared" si="22"/>
        <v>60000</v>
      </c>
      <c r="Q61" s="78"/>
      <c r="R61" s="184">
        <v>3500</v>
      </c>
      <c r="S61" s="187"/>
      <c r="T61" s="187">
        <v>561168</v>
      </c>
      <c r="U61" s="154"/>
      <c r="V61" s="154">
        <f t="shared" si="17"/>
        <v>10800</v>
      </c>
      <c r="W61" s="167">
        <v>223559</v>
      </c>
      <c r="X61" s="154">
        <f t="shared" si="20"/>
        <v>0</v>
      </c>
      <c r="Y61" s="154"/>
      <c r="Z61" s="154">
        <v>551918</v>
      </c>
      <c r="AA61" s="154">
        <v>68250</v>
      </c>
      <c r="AB61" s="167">
        <v>96000</v>
      </c>
      <c r="AC61" s="167">
        <f t="shared" si="21"/>
        <v>290400</v>
      </c>
      <c r="AD61" s="167">
        <f t="shared" si="6"/>
        <v>22500</v>
      </c>
      <c r="AE61" s="167">
        <f t="shared" si="10"/>
        <v>195000</v>
      </c>
      <c r="AF61" s="167">
        <f t="shared" si="18"/>
        <v>64200</v>
      </c>
      <c r="AG61" s="167">
        <v>0</v>
      </c>
      <c r="AH61" s="167">
        <v>0</v>
      </c>
      <c r="AI61" s="25"/>
      <c r="AJ61" s="25"/>
      <c r="AK61" s="25"/>
      <c r="AL61" s="25"/>
      <c r="AM61" s="184"/>
      <c r="AN61" s="167">
        <f ca="1">SUM('國教科-車輛費用'!S24)</f>
        <v>599080</v>
      </c>
      <c r="AO61" s="167"/>
      <c r="AP61" s="4"/>
      <c r="AQ61" s="167">
        <f t="shared" si="11"/>
        <v>54000</v>
      </c>
      <c r="AR61" s="213"/>
      <c r="AS61" s="213"/>
      <c r="AT61" s="213"/>
      <c r="AU61" s="166">
        <f t="shared" si="19"/>
        <v>18300</v>
      </c>
      <c r="AV61" s="175">
        <f ca="1">+人事費!C60*200</f>
        <v>8800</v>
      </c>
      <c r="AW61" s="175">
        <f ca="1">+人事費!C60*100</f>
        <v>4400</v>
      </c>
      <c r="AX61" s="213"/>
      <c r="AY61" s="213"/>
      <c r="AZ61" s="177">
        <v>14400</v>
      </c>
      <c r="BA61" s="178">
        <v>20000</v>
      </c>
      <c r="BB61" s="186">
        <v>57600</v>
      </c>
      <c r="BC61" s="76">
        <v>366</v>
      </c>
    </row>
    <row r="62" spans="1:55">
      <c r="A62" s="20"/>
      <c r="B62" s="165">
        <f>SUM('[1]102國小班級數+體育+特教'!$AW62)</f>
        <v>0</v>
      </c>
      <c r="C62" s="163">
        <f ca="1">人事費!B61</f>
        <v>6</v>
      </c>
      <c r="D62" s="191">
        <f ca="1">人事費!D61</f>
        <v>12</v>
      </c>
      <c r="E62" s="21">
        <f ca="1">人事費!E61</f>
        <v>0</v>
      </c>
      <c r="F62" s="163">
        <f ca="1">人事費!F61</f>
        <v>0</v>
      </c>
      <c r="G62" s="163">
        <f ca="1">人事費!G61</f>
        <v>0</v>
      </c>
      <c r="H62" s="163">
        <f ca="1">人事費!H61</f>
        <v>0</v>
      </c>
      <c r="I62" s="172">
        <f ca="1">人事費!I61</f>
        <v>0</v>
      </c>
      <c r="J62" s="22">
        <f t="shared" si="9"/>
        <v>12</v>
      </c>
      <c r="K62" s="169">
        <v>4</v>
      </c>
      <c r="L62" s="23" t="s">
        <v>59</v>
      </c>
      <c r="M62" s="155">
        <f t="shared" si="16"/>
        <v>12275000</v>
      </c>
      <c r="N62" s="203">
        <f ca="1">人事費!L61</f>
        <v>11340896</v>
      </c>
      <c r="O62" s="182">
        <f t="shared" si="13"/>
        <v>21840</v>
      </c>
      <c r="P62" s="182">
        <f t="shared" si="22"/>
        <v>60000</v>
      </c>
      <c r="Q62" s="78"/>
      <c r="R62" s="184">
        <v>7000</v>
      </c>
      <c r="S62" s="187"/>
      <c r="T62" s="187"/>
      <c r="U62" s="154"/>
      <c r="V62" s="154">
        <f t="shared" si="17"/>
        <v>0</v>
      </c>
      <c r="W62" s="167">
        <v>0</v>
      </c>
      <c r="X62" s="154">
        <f t="shared" si="20"/>
        <v>0</v>
      </c>
      <c r="Y62" s="154"/>
      <c r="Z62" s="154"/>
      <c r="AA62" s="154">
        <v>164250</v>
      </c>
      <c r="AB62" s="205">
        <v>0</v>
      </c>
      <c r="AC62" s="167">
        <f t="shared" si="21"/>
        <v>283200</v>
      </c>
      <c r="AD62" s="167">
        <f t="shared" si="6"/>
        <v>18000</v>
      </c>
      <c r="AE62" s="167">
        <f t="shared" si="10"/>
        <v>171000</v>
      </c>
      <c r="AF62" s="167">
        <f t="shared" si="18"/>
        <v>63600</v>
      </c>
      <c r="AG62" s="167">
        <v>0</v>
      </c>
      <c r="AH62" s="167">
        <v>0</v>
      </c>
      <c r="AI62" s="25"/>
      <c r="AJ62" s="25"/>
      <c r="AK62" s="25"/>
      <c r="AL62" s="25"/>
      <c r="AM62" s="184"/>
      <c r="AN62" s="167"/>
      <c r="AO62" s="167">
        <v>2000</v>
      </c>
      <c r="AP62" s="4"/>
      <c r="AQ62" s="167">
        <f t="shared" si="11"/>
        <v>24000</v>
      </c>
      <c r="AR62" s="213"/>
      <c r="AS62" s="213"/>
      <c r="AT62" s="213"/>
      <c r="AU62" s="166">
        <f t="shared" si="19"/>
        <v>17400</v>
      </c>
      <c r="AV62" s="175">
        <f ca="1">+人事費!C61*200</f>
        <v>6000</v>
      </c>
      <c r="AW62" s="175">
        <f ca="1">+人事費!C61*100</f>
        <v>3000</v>
      </c>
      <c r="AX62" s="213"/>
      <c r="AY62" s="213"/>
      <c r="AZ62" s="177">
        <v>14400</v>
      </c>
      <c r="BA62" s="177">
        <v>20000</v>
      </c>
      <c r="BB62" s="186">
        <v>57600</v>
      </c>
      <c r="BC62" s="75">
        <v>814</v>
      </c>
    </row>
    <row r="63" spans="1:55">
      <c r="A63" s="20"/>
      <c r="B63" s="165">
        <f>SUM('[1]102國小班級數+體育+特教'!$AW63)</f>
        <v>1</v>
      </c>
      <c r="C63" s="163">
        <f ca="1">人事費!B62</f>
        <v>7</v>
      </c>
      <c r="D63" s="191">
        <f ca="1">人事費!D62</f>
        <v>14</v>
      </c>
      <c r="E63" s="21">
        <f ca="1">人事費!E62</f>
        <v>0</v>
      </c>
      <c r="F63" s="163">
        <f ca="1">人事費!F62</f>
        <v>1</v>
      </c>
      <c r="G63" s="163">
        <f ca="1">人事費!G62</f>
        <v>0</v>
      </c>
      <c r="H63" s="163">
        <f ca="1">人事費!H62</f>
        <v>1</v>
      </c>
      <c r="I63" s="172">
        <f ca="1">人事費!I62</f>
        <v>1</v>
      </c>
      <c r="J63" s="22">
        <f t="shared" si="9"/>
        <v>15</v>
      </c>
      <c r="K63" s="169">
        <v>5</v>
      </c>
      <c r="L63" s="23" t="s">
        <v>60</v>
      </c>
      <c r="M63" s="155">
        <f t="shared" si="16"/>
        <v>16656000</v>
      </c>
      <c r="N63" s="203">
        <f ca="1">人事費!L62</f>
        <v>14678842</v>
      </c>
      <c r="O63" s="182">
        <f t="shared" si="13"/>
        <v>25480</v>
      </c>
      <c r="P63" s="183">
        <v>60000</v>
      </c>
      <c r="Q63" s="78"/>
      <c r="R63" s="184">
        <v>3500</v>
      </c>
      <c r="S63" s="187"/>
      <c r="T63" s="187">
        <v>561168</v>
      </c>
      <c r="U63" s="154"/>
      <c r="V63" s="154">
        <f t="shared" si="17"/>
        <v>10800</v>
      </c>
      <c r="W63" s="167">
        <v>223559</v>
      </c>
      <c r="X63" s="154">
        <f t="shared" si="20"/>
        <v>0</v>
      </c>
      <c r="Y63" s="154"/>
      <c r="Z63" s="154">
        <v>194984</v>
      </c>
      <c r="AA63" s="154">
        <v>68250</v>
      </c>
      <c r="AB63" s="167">
        <v>96000</v>
      </c>
      <c r="AC63" s="167">
        <f t="shared" si="21"/>
        <v>290400</v>
      </c>
      <c r="AD63" s="167">
        <f t="shared" si="6"/>
        <v>22500</v>
      </c>
      <c r="AE63" s="167">
        <f t="shared" si="10"/>
        <v>195000</v>
      </c>
      <c r="AF63" s="167">
        <f t="shared" si="18"/>
        <v>64200</v>
      </c>
      <c r="AG63" s="167">
        <v>0</v>
      </c>
      <c r="AH63" s="167">
        <v>0</v>
      </c>
      <c r="AI63" s="25"/>
      <c r="AJ63" s="25"/>
      <c r="AK63" s="25"/>
      <c r="AL63" s="25"/>
      <c r="AM63" s="184"/>
      <c r="AN63" s="167"/>
      <c r="AO63" s="167">
        <v>5000</v>
      </c>
      <c r="AP63" s="4"/>
      <c r="AQ63" s="167">
        <f t="shared" si="11"/>
        <v>30000</v>
      </c>
      <c r="AR63" s="213"/>
      <c r="AS63" s="213"/>
      <c r="AT63" s="213"/>
      <c r="AU63" s="166">
        <f t="shared" si="19"/>
        <v>18300</v>
      </c>
      <c r="AV63" s="175">
        <f ca="1">+人事費!C62*200</f>
        <v>10200</v>
      </c>
      <c r="AW63" s="175">
        <f ca="1">+人事費!C62*100</f>
        <v>5100</v>
      </c>
      <c r="AX63" s="213"/>
      <c r="AY63" s="213"/>
      <c r="AZ63" s="177">
        <v>14400</v>
      </c>
      <c r="BA63" s="178">
        <v>20000</v>
      </c>
      <c r="BB63" s="186">
        <v>57600</v>
      </c>
      <c r="BC63" s="75">
        <v>717</v>
      </c>
    </row>
    <row r="64" spans="1:55">
      <c r="A64" s="20"/>
      <c r="B64" s="165">
        <f>SUM('[1]102國小班級數+體育+特教'!$AW64)</f>
        <v>1</v>
      </c>
      <c r="C64" s="163">
        <f ca="1">人事費!B63</f>
        <v>7</v>
      </c>
      <c r="D64" s="191">
        <f ca="1">人事費!D63</f>
        <v>13</v>
      </c>
      <c r="E64" s="21">
        <f ca="1">人事費!E63</f>
        <v>0</v>
      </c>
      <c r="F64" s="163">
        <f ca="1">人事費!F63</f>
        <v>2</v>
      </c>
      <c r="G64" s="163">
        <f ca="1">人事費!G63</f>
        <v>0</v>
      </c>
      <c r="H64" s="163">
        <f ca="1">人事費!H63</f>
        <v>1</v>
      </c>
      <c r="I64" s="172">
        <f ca="1">人事費!I63</f>
        <v>0</v>
      </c>
      <c r="J64" s="22">
        <f t="shared" si="9"/>
        <v>13</v>
      </c>
      <c r="K64" s="169">
        <v>2</v>
      </c>
      <c r="L64" s="23" t="s">
        <v>61</v>
      </c>
      <c r="M64" s="155">
        <f t="shared" si="16"/>
        <v>16492000</v>
      </c>
      <c r="N64" s="203">
        <f ca="1">人事費!L63</f>
        <v>13047352</v>
      </c>
      <c r="O64" s="182">
        <f t="shared" si="13"/>
        <v>25480</v>
      </c>
      <c r="P64" s="183">
        <v>60000</v>
      </c>
      <c r="Q64" s="78"/>
      <c r="R64" s="184">
        <v>7000</v>
      </c>
      <c r="S64" s="187"/>
      <c r="T64" s="187">
        <v>561168</v>
      </c>
      <c r="U64" s="154">
        <v>561168</v>
      </c>
      <c r="V64" s="154">
        <f t="shared" si="17"/>
        <v>21600</v>
      </c>
      <c r="W64" s="167">
        <v>223559</v>
      </c>
      <c r="X64" s="154">
        <f t="shared" si="20"/>
        <v>0</v>
      </c>
      <c r="Y64" s="154"/>
      <c r="Z64" s="154">
        <v>553428</v>
      </c>
      <c r="AA64" s="154">
        <v>68250</v>
      </c>
      <c r="AB64" s="167">
        <v>96000</v>
      </c>
      <c r="AC64" s="167">
        <f t="shared" si="21"/>
        <v>290400</v>
      </c>
      <c r="AD64" s="167">
        <f t="shared" si="6"/>
        <v>19500</v>
      </c>
      <c r="AE64" s="167">
        <f t="shared" si="10"/>
        <v>195000</v>
      </c>
      <c r="AF64" s="167">
        <f t="shared" si="18"/>
        <v>64200</v>
      </c>
      <c r="AG64" s="167">
        <v>0</v>
      </c>
      <c r="AH64" s="167">
        <v>0</v>
      </c>
      <c r="AI64" s="25"/>
      <c r="AJ64" s="25"/>
      <c r="AK64" s="25"/>
      <c r="AL64" s="25"/>
      <c r="AM64" s="184"/>
      <c r="AN64" s="167">
        <f ca="1">SUM('國教科-車輛費用'!S25)</f>
        <v>561313</v>
      </c>
      <c r="AO64" s="167"/>
      <c r="AP64" s="4"/>
      <c r="AQ64" s="167">
        <v>12000</v>
      </c>
      <c r="AR64" s="213"/>
      <c r="AS64" s="213"/>
      <c r="AT64" s="213"/>
      <c r="AU64" s="166">
        <f t="shared" si="19"/>
        <v>18300</v>
      </c>
      <c r="AV64" s="175">
        <f ca="1">+人事費!C63*200</f>
        <v>9200</v>
      </c>
      <c r="AW64" s="175">
        <f ca="1">+人事費!C63*100</f>
        <v>4600</v>
      </c>
      <c r="AX64" s="213"/>
      <c r="AY64" s="213"/>
      <c r="AZ64" s="177">
        <v>14400</v>
      </c>
      <c r="BA64" s="177">
        <v>20000</v>
      </c>
      <c r="BB64" s="186">
        <v>57600</v>
      </c>
      <c r="BC64" s="75">
        <v>482</v>
      </c>
    </row>
    <row r="65" spans="1:55">
      <c r="A65" s="20"/>
      <c r="B65" s="165">
        <f>SUM('[1]102國小班級數+體育+特教'!$AW65)</f>
        <v>0</v>
      </c>
      <c r="C65" s="163">
        <f ca="1">人事費!B64</f>
        <v>6</v>
      </c>
      <c r="D65" s="191">
        <f ca="1">人事費!D64</f>
        <v>13</v>
      </c>
      <c r="E65" s="21">
        <f ca="1">人事費!E64</f>
        <v>0</v>
      </c>
      <c r="F65" s="163">
        <f ca="1">人事費!F64</f>
        <v>0</v>
      </c>
      <c r="G65" s="163">
        <f ca="1">人事費!G64</f>
        <v>0</v>
      </c>
      <c r="H65" s="163">
        <f ca="1">人事費!H64</f>
        <v>0</v>
      </c>
      <c r="I65" s="172">
        <f ca="1">人事費!I64</f>
        <v>1</v>
      </c>
      <c r="J65" s="22">
        <f t="shared" si="9"/>
        <v>14</v>
      </c>
      <c r="K65" s="169">
        <v>3</v>
      </c>
      <c r="L65" s="23" t="s">
        <v>62</v>
      </c>
      <c r="M65" s="155">
        <f t="shared" si="16"/>
        <v>14832000</v>
      </c>
      <c r="N65" s="203">
        <f ca="1">人事費!L64</f>
        <v>13890329</v>
      </c>
      <c r="O65" s="182">
        <f t="shared" si="13"/>
        <v>21840</v>
      </c>
      <c r="P65" s="182">
        <f t="shared" si="22"/>
        <v>60000</v>
      </c>
      <c r="Q65" s="78"/>
      <c r="R65" s="184">
        <v>14000</v>
      </c>
      <c r="S65" s="187"/>
      <c r="T65" s="187"/>
      <c r="U65" s="154"/>
      <c r="V65" s="154">
        <f t="shared" si="17"/>
        <v>0</v>
      </c>
      <c r="W65" s="167">
        <v>0</v>
      </c>
      <c r="X65" s="154">
        <f t="shared" si="20"/>
        <v>0</v>
      </c>
      <c r="Y65" s="154"/>
      <c r="Z65" s="154"/>
      <c r="AA65" s="154">
        <v>68250</v>
      </c>
      <c r="AB65" s="167">
        <v>96000</v>
      </c>
      <c r="AC65" s="167">
        <f t="shared" si="21"/>
        <v>283200</v>
      </c>
      <c r="AD65" s="167">
        <f t="shared" si="6"/>
        <v>21000</v>
      </c>
      <c r="AE65" s="167">
        <f t="shared" si="10"/>
        <v>171000</v>
      </c>
      <c r="AF65" s="167">
        <f t="shared" si="18"/>
        <v>63600</v>
      </c>
      <c r="AG65" s="167">
        <v>0</v>
      </c>
      <c r="AH65" s="167">
        <v>0</v>
      </c>
      <c r="AI65" s="25"/>
      <c r="AJ65" s="25"/>
      <c r="AK65" s="25"/>
      <c r="AL65" s="25"/>
      <c r="AM65" s="184"/>
      <c r="AN65" s="167"/>
      <c r="AO65" s="167"/>
      <c r="AP65" s="4"/>
      <c r="AQ65" s="167">
        <f t="shared" si="11"/>
        <v>18000</v>
      </c>
      <c r="AR65" s="213"/>
      <c r="AS65" s="213"/>
      <c r="AT65" s="213"/>
      <c r="AU65" s="166">
        <f t="shared" si="19"/>
        <v>17400</v>
      </c>
      <c r="AV65" s="175">
        <f ca="1">+人事費!C64*200</f>
        <v>10200</v>
      </c>
      <c r="AW65" s="175">
        <f ca="1">+人事費!C64*100</f>
        <v>5100</v>
      </c>
      <c r="AX65" s="213"/>
      <c r="AY65" s="213"/>
      <c r="AZ65" s="177">
        <v>14400</v>
      </c>
      <c r="BA65" s="178">
        <v>20000</v>
      </c>
      <c r="BB65" s="186">
        <v>57600</v>
      </c>
      <c r="BC65" s="75">
        <v>81</v>
      </c>
    </row>
    <row r="66" spans="1:55">
      <c r="A66" s="20"/>
      <c r="B66" s="165">
        <f>SUM('[1]102國小班級數+體育+特教'!$AW66)</f>
        <v>2</v>
      </c>
      <c r="C66" s="163">
        <f ca="1">人事費!B65</f>
        <v>20</v>
      </c>
      <c r="D66" s="191">
        <f ca="1">人事費!D65</f>
        <v>36</v>
      </c>
      <c r="E66" s="21">
        <f ca="1">人事費!E65</f>
        <v>0</v>
      </c>
      <c r="F66" s="163">
        <f ca="1">人事費!F65</f>
        <v>3</v>
      </c>
      <c r="G66" s="163">
        <f ca="1">人事費!G65</f>
        <v>1</v>
      </c>
      <c r="H66" s="163">
        <f ca="1">人事費!H65</f>
        <v>0</v>
      </c>
      <c r="I66" s="172">
        <f ca="1">人事費!I65</f>
        <v>1</v>
      </c>
      <c r="J66" s="22">
        <f t="shared" si="9"/>
        <v>37</v>
      </c>
      <c r="K66" s="169">
        <v>13</v>
      </c>
      <c r="L66" s="28" t="s">
        <v>63</v>
      </c>
      <c r="M66" s="155">
        <f t="shared" si="16"/>
        <v>44417000</v>
      </c>
      <c r="N66" s="203">
        <f ca="1">人事費!L65</f>
        <v>40507734</v>
      </c>
      <c r="O66" s="182">
        <f t="shared" si="13"/>
        <v>72800</v>
      </c>
      <c r="P66" s="182"/>
      <c r="Q66" s="78"/>
      <c r="R66" s="184">
        <v>35000</v>
      </c>
      <c r="S66" s="187"/>
      <c r="T66" s="187">
        <v>561168</v>
      </c>
      <c r="U66" s="154">
        <f>561168*2</f>
        <v>1122336</v>
      </c>
      <c r="V66" s="154">
        <f t="shared" si="17"/>
        <v>32400</v>
      </c>
      <c r="W66" s="167">
        <v>319370</v>
      </c>
      <c r="X66" s="154">
        <f t="shared" si="20"/>
        <v>0</v>
      </c>
      <c r="Y66" s="154"/>
      <c r="Z66" s="154"/>
      <c r="AA66" s="154">
        <v>68250</v>
      </c>
      <c r="AB66" s="167">
        <v>96000</v>
      </c>
      <c r="AC66" s="167">
        <f t="shared" si="21"/>
        <v>384000</v>
      </c>
      <c r="AD66" s="167">
        <f t="shared" si="6"/>
        <v>55500</v>
      </c>
      <c r="AE66" s="167">
        <f t="shared" si="10"/>
        <v>459000</v>
      </c>
      <c r="AF66" s="167">
        <f t="shared" si="18"/>
        <v>72000</v>
      </c>
      <c r="AG66" s="167">
        <v>60000</v>
      </c>
      <c r="AH66" s="167">
        <v>6000</v>
      </c>
      <c r="AI66" s="25"/>
      <c r="AJ66" s="25"/>
      <c r="AK66" s="25"/>
      <c r="AL66" s="25"/>
      <c r="AM66" s="184"/>
      <c r="AN66" s="167"/>
      <c r="AO66" s="167">
        <v>60000</v>
      </c>
      <c r="AP66" s="180">
        <v>30000</v>
      </c>
      <c r="AQ66" s="167">
        <f t="shared" si="11"/>
        <v>78000</v>
      </c>
      <c r="AR66" s="213"/>
      <c r="AS66" s="213"/>
      <c r="AT66" s="213"/>
      <c r="AU66" s="166">
        <f t="shared" si="19"/>
        <v>30000</v>
      </c>
      <c r="AV66" s="175">
        <f ca="1">+人事費!C65*200</f>
        <v>87200</v>
      </c>
      <c r="AW66" s="175">
        <f ca="1">+人事費!C65*100</f>
        <v>43600</v>
      </c>
      <c r="AX66" s="213"/>
      <c r="AY66" s="213"/>
      <c r="AZ66" s="177">
        <v>43200</v>
      </c>
      <c r="BA66" s="177">
        <v>20000</v>
      </c>
      <c r="BB66" s="186">
        <v>172800</v>
      </c>
      <c r="BC66" s="75">
        <v>642</v>
      </c>
    </row>
    <row r="67" spans="1:55">
      <c r="A67" s="20"/>
      <c r="B67" s="165">
        <f>SUM('[1]102國小班級數+體育+特教'!$AW67)</f>
        <v>1</v>
      </c>
      <c r="C67" s="163">
        <f ca="1">人事費!B66</f>
        <v>7</v>
      </c>
      <c r="D67" s="191">
        <f ca="1">人事費!D66</f>
        <v>13</v>
      </c>
      <c r="E67" s="21">
        <f ca="1">人事費!E66</f>
        <v>0</v>
      </c>
      <c r="F67" s="163">
        <f ca="1">人事費!F66</f>
        <v>1</v>
      </c>
      <c r="G67" s="163">
        <f ca="1">人事費!G66</f>
        <v>0</v>
      </c>
      <c r="H67" s="163">
        <f ca="1">人事費!H66</f>
        <v>1</v>
      </c>
      <c r="I67" s="172">
        <f ca="1">人事費!I66</f>
        <v>0</v>
      </c>
      <c r="J67" s="22">
        <f t="shared" si="9"/>
        <v>13</v>
      </c>
      <c r="K67" s="169">
        <f>3+1</f>
        <v>4</v>
      </c>
      <c r="L67" s="23" t="s">
        <v>146</v>
      </c>
      <c r="M67" s="155">
        <f t="shared" si="16"/>
        <v>16101000</v>
      </c>
      <c r="N67" s="203">
        <f ca="1">人事費!L66</f>
        <v>14256442</v>
      </c>
      <c r="O67" s="182">
        <f t="shared" si="13"/>
        <v>25480</v>
      </c>
      <c r="P67" s="182">
        <f t="shared" ref="P67:P76" si="23">20*250*12</f>
        <v>60000</v>
      </c>
      <c r="Q67" s="78"/>
      <c r="R67" s="184">
        <v>10500</v>
      </c>
      <c r="S67" s="187"/>
      <c r="T67" s="187">
        <v>561168</v>
      </c>
      <c r="U67" s="154"/>
      <c r="V67" s="154">
        <f t="shared" si="17"/>
        <v>10800</v>
      </c>
      <c r="W67" s="167">
        <v>223559</v>
      </c>
      <c r="X67" s="154">
        <f t="shared" si="20"/>
        <v>0</v>
      </c>
      <c r="Y67" s="154">
        <v>74411</v>
      </c>
      <c r="Z67" s="154"/>
      <c r="AA67" s="154">
        <v>68250</v>
      </c>
      <c r="AB67" s="167">
        <v>96000</v>
      </c>
      <c r="AC67" s="167">
        <f t="shared" si="21"/>
        <v>290400</v>
      </c>
      <c r="AD67" s="167">
        <f t="shared" si="6"/>
        <v>19500</v>
      </c>
      <c r="AE67" s="167">
        <f t="shared" si="10"/>
        <v>195000</v>
      </c>
      <c r="AF67" s="167">
        <f t="shared" si="18"/>
        <v>64200</v>
      </c>
      <c r="AG67" s="167">
        <v>0</v>
      </c>
      <c r="AH67" s="167">
        <v>0</v>
      </c>
      <c r="AI67" s="25"/>
      <c r="AJ67" s="25"/>
      <c r="AK67" s="25"/>
      <c r="AL67" s="25"/>
      <c r="AM67" s="184"/>
      <c r="AN67" s="167"/>
      <c r="AO67" s="167"/>
      <c r="AP67" s="4"/>
      <c r="AQ67" s="167">
        <f t="shared" si="11"/>
        <v>24000</v>
      </c>
      <c r="AR67" s="213"/>
      <c r="AS67" s="213"/>
      <c r="AT67" s="213"/>
      <c r="AU67" s="166">
        <f t="shared" si="19"/>
        <v>18300</v>
      </c>
      <c r="AV67" s="175">
        <f ca="1">+人事費!C66*200</f>
        <v>7200</v>
      </c>
      <c r="AW67" s="175">
        <f ca="1">+人事費!C66*100</f>
        <v>3600</v>
      </c>
      <c r="AX67" s="213"/>
      <c r="AY67" s="213"/>
      <c r="AZ67" s="177">
        <v>14400</v>
      </c>
      <c r="BA67" s="178">
        <v>20000</v>
      </c>
      <c r="BB67" s="186">
        <v>57600</v>
      </c>
      <c r="BC67" s="75">
        <v>190</v>
      </c>
    </row>
    <row r="68" spans="1:55">
      <c r="A68" s="20"/>
      <c r="B68" s="165">
        <f>SUM('[1]102國小班級數+體育+特教'!$AW68)</f>
        <v>1</v>
      </c>
      <c r="C68" s="163">
        <f ca="1">人事費!B67</f>
        <v>7</v>
      </c>
      <c r="D68" s="191">
        <f ca="1">人事費!D67</f>
        <v>14</v>
      </c>
      <c r="E68" s="21">
        <f ca="1">人事費!E67</f>
        <v>0</v>
      </c>
      <c r="F68" s="163">
        <f ca="1">人事費!F67</f>
        <v>1</v>
      </c>
      <c r="G68" s="163">
        <f ca="1">人事費!G67</f>
        <v>0</v>
      </c>
      <c r="H68" s="163">
        <f ca="1">人事費!H67</f>
        <v>1</v>
      </c>
      <c r="I68" s="172">
        <f ca="1">人事費!I67</f>
        <v>1</v>
      </c>
      <c r="J68" s="22">
        <f t="shared" si="9"/>
        <v>15</v>
      </c>
      <c r="K68" s="169">
        <v>3</v>
      </c>
      <c r="L68" s="23" t="s">
        <v>147</v>
      </c>
      <c r="M68" s="155">
        <f t="shared" si="16"/>
        <v>17260000</v>
      </c>
      <c r="N68" s="203">
        <f ca="1">人事費!L67</f>
        <v>15488997</v>
      </c>
      <c r="O68" s="182">
        <f t="shared" si="13"/>
        <v>25480</v>
      </c>
      <c r="P68" s="183">
        <v>60000</v>
      </c>
      <c r="Q68" s="78"/>
      <c r="R68" s="184">
        <v>7000</v>
      </c>
      <c r="S68" s="187"/>
      <c r="T68" s="187">
        <v>561168</v>
      </c>
      <c r="U68" s="154"/>
      <c r="V68" s="154">
        <f t="shared" si="17"/>
        <v>10800</v>
      </c>
      <c r="W68" s="167">
        <v>223559</v>
      </c>
      <c r="X68" s="154">
        <f t="shared" si="20"/>
        <v>0</v>
      </c>
      <c r="Y68" s="154"/>
      <c r="Z68" s="154"/>
      <c r="AA68" s="154">
        <v>68250</v>
      </c>
      <c r="AB68" s="167">
        <v>96000</v>
      </c>
      <c r="AC68" s="167">
        <f t="shared" si="21"/>
        <v>290400</v>
      </c>
      <c r="AD68" s="167">
        <f t="shared" si="6"/>
        <v>22500</v>
      </c>
      <c r="AE68" s="167">
        <f t="shared" si="10"/>
        <v>195000</v>
      </c>
      <c r="AF68" s="167">
        <f t="shared" si="18"/>
        <v>64200</v>
      </c>
      <c r="AG68" s="167">
        <v>0</v>
      </c>
      <c r="AH68" s="167">
        <v>0</v>
      </c>
      <c r="AI68" s="25"/>
      <c r="AJ68" s="25"/>
      <c r="AK68" s="25"/>
      <c r="AL68" s="25"/>
      <c r="AM68" s="184"/>
      <c r="AN68" s="167"/>
      <c r="AO68" s="167"/>
      <c r="AP68" s="4"/>
      <c r="AQ68" s="167">
        <f t="shared" si="11"/>
        <v>18000</v>
      </c>
      <c r="AR68" s="213"/>
      <c r="AS68" s="213"/>
      <c r="AT68" s="213"/>
      <c r="AU68" s="166">
        <f t="shared" si="19"/>
        <v>18300</v>
      </c>
      <c r="AV68" s="175">
        <f ca="1">+人事費!C67*200</f>
        <v>12200</v>
      </c>
      <c r="AW68" s="175">
        <f ca="1">+人事費!C67*100</f>
        <v>6100</v>
      </c>
      <c r="AX68" s="213"/>
      <c r="AY68" s="213"/>
      <c r="AZ68" s="177">
        <v>14400</v>
      </c>
      <c r="BA68" s="177">
        <v>20000</v>
      </c>
      <c r="BB68" s="186">
        <v>57600</v>
      </c>
      <c r="BC68" s="75">
        <v>46</v>
      </c>
    </row>
    <row r="69" spans="1:55" s="27" customFormat="1">
      <c r="A69" s="26"/>
      <c r="B69" s="165">
        <f>SUM('[1]102國小班級數+體育+特教'!$AW69)</f>
        <v>1</v>
      </c>
      <c r="C69" s="163">
        <f ca="1">人事費!B68</f>
        <v>7</v>
      </c>
      <c r="D69" s="191">
        <f ca="1">人事費!D68</f>
        <v>14</v>
      </c>
      <c r="E69" s="21">
        <f ca="1">人事費!E68</f>
        <v>0</v>
      </c>
      <c r="F69" s="163">
        <f ca="1">人事費!F68</f>
        <v>2</v>
      </c>
      <c r="G69" s="163">
        <f ca="1">人事費!G68</f>
        <v>0</v>
      </c>
      <c r="H69" s="163">
        <f ca="1">人事費!H68</f>
        <v>1</v>
      </c>
      <c r="I69" s="172">
        <f ca="1">人事費!I68</f>
        <v>1</v>
      </c>
      <c r="J69" s="22">
        <f t="shared" si="9"/>
        <v>15</v>
      </c>
      <c r="K69" s="169">
        <v>2</v>
      </c>
      <c r="L69" s="29" t="s">
        <v>148</v>
      </c>
      <c r="M69" s="155">
        <f t="shared" ref="M69:M99" si="24">SUM(N69:BC69)</f>
        <v>18835000</v>
      </c>
      <c r="N69" s="203">
        <f ca="1">人事費!L68</f>
        <v>16151184</v>
      </c>
      <c r="O69" s="182">
        <f t="shared" si="13"/>
        <v>25480</v>
      </c>
      <c r="P69" s="183">
        <v>60000</v>
      </c>
      <c r="Q69" s="78"/>
      <c r="R69" s="184">
        <v>14000</v>
      </c>
      <c r="S69" s="187"/>
      <c r="T69" s="187">
        <v>561168</v>
      </c>
      <c r="U69" s="154">
        <v>561168</v>
      </c>
      <c r="V69" s="154">
        <f t="shared" si="17"/>
        <v>21600</v>
      </c>
      <c r="W69" s="167">
        <v>223559</v>
      </c>
      <c r="X69" s="154">
        <f t="shared" si="20"/>
        <v>0</v>
      </c>
      <c r="Y69" s="154"/>
      <c r="Z69" s="154">
        <v>330450</v>
      </c>
      <c r="AA69" s="154">
        <v>68250</v>
      </c>
      <c r="AB69" s="167">
        <v>96000</v>
      </c>
      <c r="AC69" s="167">
        <f t="shared" si="21"/>
        <v>290400</v>
      </c>
      <c r="AD69" s="167">
        <f t="shared" ref="AD69:AD107" si="25">+J69*1500</f>
        <v>22500</v>
      </c>
      <c r="AE69" s="167">
        <f t="shared" si="10"/>
        <v>195000</v>
      </c>
      <c r="AF69" s="167">
        <f t="shared" ref="AF69:AF77" si="26">60000+C69*600</f>
        <v>64200</v>
      </c>
      <c r="AG69" s="167">
        <v>0</v>
      </c>
      <c r="AH69" s="167">
        <v>0</v>
      </c>
      <c r="AI69" s="25"/>
      <c r="AJ69" s="25"/>
      <c r="AK69" s="25"/>
      <c r="AL69" s="25"/>
      <c r="AM69" s="184"/>
      <c r="AN69" s="167"/>
      <c r="AO69" s="167">
        <v>3000</v>
      </c>
      <c r="AP69" s="4"/>
      <c r="AQ69" s="167">
        <f t="shared" si="11"/>
        <v>12000</v>
      </c>
      <c r="AR69" s="213"/>
      <c r="AS69" s="213"/>
      <c r="AT69" s="213"/>
      <c r="AU69" s="166">
        <f t="shared" ref="AU69:AU77" si="27">12000+C69*900</f>
        <v>18300</v>
      </c>
      <c r="AV69" s="175">
        <f ca="1">+人事費!C68*200</f>
        <v>16200</v>
      </c>
      <c r="AW69" s="175">
        <f ca="1">+人事費!C68*100</f>
        <v>8100</v>
      </c>
      <c r="AX69" s="213"/>
      <c r="AY69" s="213"/>
      <c r="AZ69" s="177">
        <v>14400</v>
      </c>
      <c r="BA69" s="178">
        <v>20000</v>
      </c>
      <c r="BB69" s="186">
        <v>57600</v>
      </c>
      <c r="BC69" s="76">
        <v>441</v>
      </c>
    </row>
    <row r="70" spans="1:55">
      <c r="A70" s="20"/>
      <c r="B70" s="165">
        <f>SUM('[1]102國小班級數+體育+特教'!$AW70)</f>
        <v>1</v>
      </c>
      <c r="C70" s="163">
        <f ca="1">人事費!B69</f>
        <v>7</v>
      </c>
      <c r="D70" s="191">
        <f ca="1">人事費!D69</f>
        <v>14</v>
      </c>
      <c r="E70" s="21">
        <f ca="1">人事費!E69</f>
        <v>0</v>
      </c>
      <c r="F70" s="163">
        <f ca="1">人事費!F69</f>
        <v>2</v>
      </c>
      <c r="G70" s="163">
        <f ca="1">人事費!G69</f>
        <v>0</v>
      </c>
      <c r="H70" s="163">
        <f ca="1">人事費!H69</f>
        <v>1</v>
      </c>
      <c r="I70" s="172">
        <f ca="1">人事費!I69</f>
        <v>1</v>
      </c>
      <c r="J70" s="22">
        <f t="shared" ref="J70:J107" si="28">SUM(D70,E70,I70)</f>
        <v>15</v>
      </c>
      <c r="K70" s="169">
        <v>2</v>
      </c>
      <c r="L70" s="23" t="s">
        <v>97</v>
      </c>
      <c r="M70" s="155">
        <f t="shared" si="24"/>
        <v>17658000</v>
      </c>
      <c r="N70" s="203">
        <f ca="1">人事費!L69</f>
        <v>15271487</v>
      </c>
      <c r="O70" s="182">
        <f t="shared" ref="O70:O107" si="29">+C70*14*260</f>
        <v>25480</v>
      </c>
      <c r="P70" s="182">
        <f t="shared" si="23"/>
        <v>60000</v>
      </c>
      <c r="Q70" s="78"/>
      <c r="R70" s="184">
        <v>10500</v>
      </c>
      <c r="S70" s="187">
        <v>600000</v>
      </c>
      <c r="T70" s="187">
        <v>561168</v>
      </c>
      <c r="U70" s="154"/>
      <c r="V70" s="154">
        <f t="shared" ref="V70:V101" si="30">F70*900*12</f>
        <v>21600</v>
      </c>
      <c r="W70" s="167">
        <v>223559</v>
      </c>
      <c r="X70" s="154">
        <f t="shared" si="20"/>
        <v>0</v>
      </c>
      <c r="Y70" s="154"/>
      <c r="Z70" s="154"/>
      <c r="AA70" s="154">
        <v>68250</v>
      </c>
      <c r="AB70" s="167">
        <v>96000</v>
      </c>
      <c r="AC70" s="167">
        <f t="shared" si="21"/>
        <v>290400</v>
      </c>
      <c r="AD70" s="167">
        <f t="shared" si="25"/>
        <v>22500</v>
      </c>
      <c r="AE70" s="167">
        <f t="shared" ref="AE70:AE107" si="31">IF(C70&gt;48,((3*30)+(3*27)+(6*24)+(12*18)+(24*14)+((C70-48)*12)),IF(C70&gt;24,((3*30)+(3*27)+(6*24)+(12*18)+((C70-24)*14)),IF(C70&gt;12,((3*30)+(3*27)+(6*24)+((C70-12)*18)),IF(C70&gt;6,((3*30)+(3*27)+((C70-6)*24)),IF(C70&gt;3,((3*30)+((C70-3)*27)),C70*30)))))*1000</f>
        <v>195000</v>
      </c>
      <c r="AF70" s="167">
        <f t="shared" si="26"/>
        <v>64200</v>
      </c>
      <c r="AG70" s="167">
        <v>0</v>
      </c>
      <c r="AH70" s="167">
        <v>0</v>
      </c>
      <c r="AI70" s="25"/>
      <c r="AJ70" s="25"/>
      <c r="AK70" s="25"/>
      <c r="AL70" s="25"/>
      <c r="AM70" s="184"/>
      <c r="AN70" s="167"/>
      <c r="AO70" s="167">
        <v>4000</v>
      </c>
      <c r="AP70" s="4"/>
      <c r="AQ70" s="167">
        <f t="shared" ref="AQ70:AQ107" si="32">+K70*6000</f>
        <v>12000</v>
      </c>
      <c r="AR70" s="213"/>
      <c r="AS70" s="213"/>
      <c r="AT70" s="213"/>
      <c r="AU70" s="166">
        <f t="shared" si="27"/>
        <v>18300</v>
      </c>
      <c r="AV70" s="175">
        <f ca="1">+人事費!C69*200</f>
        <v>14000</v>
      </c>
      <c r="AW70" s="175">
        <f ca="1">+人事費!C69*100</f>
        <v>7000</v>
      </c>
      <c r="AX70" s="213"/>
      <c r="AY70" s="213"/>
      <c r="AZ70" s="177">
        <v>14400</v>
      </c>
      <c r="BA70" s="177">
        <v>20000</v>
      </c>
      <c r="BB70" s="186">
        <v>57600</v>
      </c>
      <c r="BC70" s="75">
        <v>556</v>
      </c>
    </row>
    <row r="71" spans="1:55">
      <c r="A71" s="20"/>
      <c r="B71" s="165">
        <f>SUM('[1]102國小班級數+體育+特教'!$AW71)</f>
        <v>1</v>
      </c>
      <c r="C71" s="163">
        <f ca="1">人事費!B70</f>
        <v>13</v>
      </c>
      <c r="D71" s="191">
        <f ca="1">人事費!D70</f>
        <v>24</v>
      </c>
      <c r="E71" s="21">
        <f ca="1">人事費!E70</f>
        <v>0</v>
      </c>
      <c r="F71" s="163">
        <f ca="1">人事費!F70</f>
        <v>2</v>
      </c>
      <c r="G71" s="163">
        <f ca="1">人事費!G70</f>
        <v>0</v>
      </c>
      <c r="H71" s="163">
        <f ca="1">人事費!H70</f>
        <v>1</v>
      </c>
      <c r="I71" s="172">
        <f ca="1">人事費!I70</f>
        <v>2</v>
      </c>
      <c r="J71" s="22">
        <f t="shared" si="28"/>
        <v>26</v>
      </c>
      <c r="K71" s="169">
        <v>7</v>
      </c>
      <c r="L71" s="23" t="s">
        <v>64</v>
      </c>
      <c r="M71" s="155">
        <f t="shared" si="24"/>
        <v>28148000</v>
      </c>
      <c r="N71" s="203">
        <f ca="1">人事費!L70</f>
        <v>24656046</v>
      </c>
      <c r="O71" s="182">
        <f t="shared" si="29"/>
        <v>47320</v>
      </c>
      <c r="P71" s="182">
        <f t="shared" si="23"/>
        <v>60000</v>
      </c>
      <c r="Q71" s="78"/>
      <c r="R71" s="184">
        <v>7000</v>
      </c>
      <c r="S71" s="187"/>
      <c r="T71" s="187">
        <v>561168</v>
      </c>
      <c r="U71" s="154">
        <v>561168</v>
      </c>
      <c r="V71" s="154">
        <f t="shared" si="30"/>
        <v>21600</v>
      </c>
      <c r="W71" s="167">
        <v>223559</v>
      </c>
      <c r="X71" s="154">
        <f t="shared" ref="X71:X101" si="33">+E71*700000</f>
        <v>0</v>
      </c>
      <c r="Y71" s="154"/>
      <c r="Z71" s="154">
        <v>216840</v>
      </c>
      <c r="AA71" s="154">
        <v>164250</v>
      </c>
      <c r="AB71" s="205">
        <v>0</v>
      </c>
      <c r="AC71" s="167">
        <f t="shared" si="21"/>
        <v>333600</v>
      </c>
      <c r="AD71" s="167">
        <f t="shared" si="25"/>
        <v>39000</v>
      </c>
      <c r="AE71" s="167">
        <f t="shared" si="31"/>
        <v>333000</v>
      </c>
      <c r="AF71" s="167">
        <f t="shared" si="26"/>
        <v>67800</v>
      </c>
      <c r="AG71" s="167">
        <v>0</v>
      </c>
      <c r="AH71" s="167">
        <v>0</v>
      </c>
      <c r="AI71" s="153"/>
      <c r="AJ71" s="25"/>
      <c r="AK71" s="25"/>
      <c r="AL71" s="25"/>
      <c r="AM71" s="184"/>
      <c r="AN71" s="167">
        <f ca="1">SUM('國教科-車輛費用'!S26)</f>
        <v>575474</v>
      </c>
      <c r="AO71" s="166">
        <v>10000</v>
      </c>
      <c r="AP71" s="4"/>
      <c r="AQ71" s="167">
        <f t="shared" si="32"/>
        <v>42000</v>
      </c>
      <c r="AR71" s="213"/>
      <c r="AS71" s="213"/>
      <c r="AT71" s="213"/>
      <c r="AU71" s="166">
        <f t="shared" si="27"/>
        <v>23700</v>
      </c>
      <c r="AV71" s="175">
        <f ca="1">+人事費!C70*200</f>
        <v>34800</v>
      </c>
      <c r="AW71" s="175">
        <f ca="1">+人事費!C70*100</f>
        <v>17400</v>
      </c>
      <c r="AX71" s="213"/>
      <c r="AY71" s="213"/>
      <c r="AZ71" s="177">
        <v>26400</v>
      </c>
      <c r="BA71" s="178">
        <v>20000</v>
      </c>
      <c r="BB71" s="186">
        <v>105600</v>
      </c>
      <c r="BC71" s="75">
        <v>275</v>
      </c>
    </row>
    <row r="72" spans="1:55">
      <c r="A72" s="20"/>
      <c r="B72" s="165">
        <f>SUM('[1]102國小班級數+體育+特教'!$AW72)</f>
        <v>0</v>
      </c>
      <c r="C72" s="163">
        <f ca="1">人事費!B71</f>
        <v>6</v>
      </c>
      <c r="D72" s="191">
        <f ca="1">人事費!D71</f>
        <v>12</v>
      </c>
      <c r="E72" s="21">
        <f ca="1">人事費!E71</f>
        <v>0</v>
      </c>
      <c r="F72" s="163">
        <f ca="1">人事費!F71</f>
        <v>0</v>
      </c>
      <c r="G72" s="163">
        <f ca="1">人事費!G71</f>
        <v>0</v>
      </c>
      <c r="H72" s="163">
        <f ca="1">人事費!H71</f>
        <v>0</v>
      </c>
      <c r="I72" s="172">
        <f ca="1">人事費!I71</f>
        <v>1</v>
      </c>
      <c r="J72" s="22">
        <f t="shared" si="28"/>
        <v>13</v>
      </c>
      <c r="K72" s="169">
        <v>5</v>
      </c>
      <c r="L72" s="23" t="s">
        <v>65</v>
      </c>
      <c r="M72" s="155">
        <f t="shared" si="24"/>
        <v>13254000</v>
      </c>
      <c r="N72" s="203">
        <f ca="1">人事費!L71</f>
        <v>12311066</v>
      </c>
      <c r="O72" s="182">
        <f t="shared" si="29"/>
        <v>21840</v>
      </c>
      <c r="P72" s="182">
        <f t="shared" si="23"/>
        <v>60000</v>
      </c>
      <c r="Q72" s="78"/>
      <c r="R72" s="184">
        <v>7000</v>
      </c>
      <c r="S72" s="187"/>
      <c r="T72" s="187"/>
      <c r="U72" s="154"/>
      <c r="V72" s="154">
        <f t="shared" si="30"/>
        <v>0</v>
      </c>
      <c r="W72" s="167">
        <v>0</v>
      </c>
      <c r="X72" s="154">
        <f t="shared" si="33"/>
        <v>0</v>
      </c>
      <c r="Y72" s="154"/>
      <c r="Z72" s="154"/>
      <c r="AA72" s="154">
        <v>164250</v>
      </c>
      <c r="AB72" s="205">
        <v>0</v>
      </c>
      <c r="AC72" s="167">
        <f t="shared" si="21"/>
        <v>283200</v>
      </c>
      <c r="AD72" s="167">
        <f t="shared" si="25"/>
        <v>19500</v>
      </c>
      <c r="AE72" s="167">
        <f t="shared" si="31"/>
        <v>171000</v>
      </c>
      <c r="AF72" s="167">
        <f t="shared" si="26"/>
        <v>63600</v>
      </c>
      <c r="AG72" s="167">
        <v>0</v>
      </c>
      <c r="AH72" s="167">
        <v>0</v>
      </c>
      <c r="AI72" s="25"/>
      <c r="AJ72" s="25"/>
      <c r="AK72" s="25"/>
      <c r="AL72" s="25"/>
      <c r="AM72" s="184"/>
      <c r="AN72" s="167"/>
      <c r="AO72" s="167"/>
      <c r="AP72" s="4"/>
      <c r="AQ72" s="167">
        <f t="shared" si="32"/>
        <v>30000</v>
      </c>
      <c r="AR72" s="213"/>
      <c r="AS72" s="213"/>
      <c r="AT72" s="213"/>
      <c r="AU72" s="166">
        <f t="shared" si="27"/>
        <v>17400</v>
      </c>
      <c r="AV72" s="175">
        <f ca="1">+人事費!C71*200</f>
        <v>8200</v>
      </c>
      <c r="AW72" s="175">
        <f ca="1">+人事費!C71*100</f>
        <v>4100</v>
      </c>
      <c r="AX72" s="213"/>
      <c r="AY72" s="213"/>
      <c r="AZ72" s="177">
        <v>14400</v>
      </c>
      <c r="BA72" s="177">
        <v>20000</v>
      </c>
      <c r="BB72" s="186">
        <v>57600</v>
      </c>
      <c r="BC72" s="75">
        <v>844</v>
      </c>
    </row>
    <row r="73" spans="1:55">
      <c r="A73" s="20"/>
      <c r="B73" s="165">
        <f>SUM('[1]102國小班級數+體育+特教'!$AW73)</f>
        <v>1</v>
      </c>
      <c r="C73" s="163">
        <f ca="1">人事費!B72</f>
        <v>7</v>
      </c>
      <c r="D73" s="191">
        <f ca="1">人事費!D72</f>
        <v>13</v>
      </c>
      <c r="E73" s="21">
        <f ca="1">人事費!E72</f>
        <v>0</v>
      </c>
      <c r="F73" s="163">
        <f ca="1">人事費!F72</f>
        <v>1</v>
      </c>
      <c r="G73" s="163">
        <f ca="1">人事費!G72</f>
        <v>0</v>
      </c>
      <c r="H73" s="163">
        <f ca="1">人事費!H72</f>
        <v>1</v>
      </c>
      <c r="I73" s="172">
        <f ca="1">人事費!I72</f>
        <v>0</v>
      </c>
      <c r="J73" s="22">
        <f t="shared" si="28"/>
        <v>13</v>
      </c>
      <c r="K73" s="169">
        <v>5</v>
      </c>
      <c r="L73" s="23" t="s">
        <v>151</v>
      </c>
      <c r="M73" s="155">
        <f t="shared" si="24"/>
        <v>13292000</v>
      </c>
      <c r="N73" s="203">
        <f ca="1">人事費!L72</f>
        <v>11524037</v>
      </c>
      <c r="O73" s="182">
        <f t="shared" si="29"/>
        <v>25480</v>
      </c>
      <c r="P73" s="182">
        <f t="shared" si="23"/>
        <v>60000</v>
      </c>
      <c r="Q73" s="78"/>
      <c r="R73" s="184">
        <v>3500</v>
      </c>
      <c r="S73" s="187"/>
      <c r="T73" s="187">
        <v>561168</v>
      </c>
      <c r="U73" s="154"/>
      <c r="V73" s="154">
        <f t="shared" si="30"/>
        <v>10800</v>
      </c>
      <c r="W73" s="167">
        <v>223559</v>
      </c>
      <c r="X73" s="154">
        <f t="shared" si="33"/>
        <v>0</v>
      </c>
      <c r="Y73" s="154"/>
      <c r="Z73" s="154"/>
      <c r="AA73" s="154">
        <v>164250</v>
      </c>
      <c r="AB73" s="205">
        <v>0</v>
      </c>
      <c r="AC73" s="167">
        <f t="shared" si="21"/>
        <v>290400</v>
      </c>
      <c r="AD73" s="167">
        <f t="shared" si="25"/>
        <v>19500</v>
      </c>
      <c r="AE73" s="167">
        <f t="shared" si="31"/>
        <v>195000</v>
      </c>
      <c r="AF73" s="167">
        <f t="shared" si="26"/>
        <v>64200</v>
      </c>
      <c r="AG73" s="167">
        <v>0</v>
      </c>
      <c r="AH73" s="167">
        <v>0</v>
      </c>
      <c r="AI73" s="25"/>
      <c r="AJ73" s="25"/>
      <c r="AK73" s="25"/>
      <c r="AL73" s="25"/>
      <c r="AM73" s="184"/>
      <c r="AN73" s="167"/>
      <c r="AO73" s="167"/>
      <c r="AP73" s="4"/>
      <c r="AQ73" s="167">
        <f t="shared" si="32"/>
        <v>30000</v>
      </c>
      <c r="AR73" s="213"/>
      <c r="AS73" s="213"/>
      <c r="AT73" s="213"/>
      <c r="AU73" s="166">
        <f t="shared" si="27"/>
        <v>18300</v>
      </c>
      <c r="AV73" s="175">
        <f ca="1">+人事費!C72*200</f>
        <v>6200</v>
      </c>
      <c r="AW73" s="175">
        <f ca="1">+人事費!C72*100</f>
        <v>3100</v>
      </c>
      <c r="AX73" s="213"/>
      <c r="AY73" s="213"/>
      <c r="AZ73" s="177">
        <v>14400</v>
      </c>
      <c r="BA73" s="178">
        <v>20000</v>
      </c>
      <c r="BB73" s="186">
        <v>57600</v>
      </c>
      <c r="BC73" s="75">
        <v>506</v>
      </c>
    </row>
    <row r="74" spans="1:55">
      <c r="A74" s="20"/>
      <c r="B74" s="165">
        <f>SUM('[1]102國小班級數+體育+特教'!$AW74)</f>
        <v>1</v>
      </c>
      <c r="C74" s="163">
        <f ca="1">人事費!B73</f>
        <v>7</v>
      </c>
      <c r="D74" s="191">
        <f ca="1">人事費!D73</f>
        <v>14</v>
      </c>
      <c r="E74" s="21">
        <f ca="1">人事費!E73</f>
        <v>0</v>
      </c>
      <c r="F74" s="163">
        <f ca="1">人事費!F73</f>
        <v>1</v>
      </c>
      <c r="G74" s="163">
        <f ca="1">人事費!G73</f>
        <v>0</v>
      </c>
      <c r="H74" s="163">
        <f ca="1">人事費!H73</f>
        <v>1</v>
      </c>
      <c r="I74" s="172">
        <f ca="1">人事費!I73</f>
        <v>1</v>
      </c>
      <c r="J74" s="22">
        <f t="shared" si="28"/>
        <v>15</v>
      </c>
      <c r="K74" s="169">
        <v>5</v>
      </c>
      <c r="L74" s="23" t="s">
        <v>152</v>
      </c>
      <c r="M74" s="155">
        <f t="shared" si="24"/>
        <v>16802000</v>
      </c>
      <c r="N74" s="203">
        <f ca="1">人事費!L73</f>
        <v>15017805</v>
      </c>
      <c r="O74" s="182">
        <f t="shared" si="29"/>
        <v>25480</v>
      </c>
      <c r="P74" s="182">
        <f t="shared" si="23"/>
        <v>60000</v>
      </c>
      <c r="Q74" s="78"/>
      <c r="R74" s="184">
        <v>7000</v>
      </c>
      <c r="S74" s="154"/>
      <c r="T74" s="154">
        <v>561168</v>
      </c>
      <c r="U74" s="154"/>
      <c r="V74" s="154">
        <f t="shared" si="30"/>
        <v>10800</v>
      </c>
      <c r="W74" s="167">
        <v>223559</v>
      </c>
      <c r="X74" s="154">
        <f t="shared" si="33"/>
        <v>0</v>
      </c>
      <c r="Y74" s="154"/>
      <c r="Z74" s="154"/>
      <c r="AA74" s="154">
        <v>68250</v>
      </c>
      <c r="AB74" s="154">
        <v>96000</v>
      </c>
      <c r="AC74" s="167">
        <f t="shared" si="21"/>
        <v>290400</v>
      </c>
      <c r="AD74" s="167">
        <f t="shared" si="25"/>
        <v>22500</v>
      </c>
      <c r="AE74" s="167">
        <f t="shared" si="31"/>
        <v>195000</v>
      </c>
      <c r="AF74" s="167">
        <f t="shared" si="26"/>
        <v>64200</v>
      </c>
      <c r="AG74" s="167">
        <v>0</v>
      </c>
      <c r="AH74" s="167">
        <v>0</v>
      </c>
      <c r="AI74" s="25"/>
      <c r="AJ74" s="25"/>
      <c r="AK74" s="25"/>
      <c r="AL74" s="25"/>
      <c r="AM74" s="184"/>
      <c r="AN74" s="167"/>
      <c r="AO74" s="167"/>
      <c r="AP74" s="4"/>
      <c r="AQ74" s="167">
        <f t="shared" si="32"/>
        <v>30000</v>
      </c>
      <c r="AR74" s="213"/>
      <c r="AS74" s="213"/>
      <c r="AT74" s="213"/>
      <c r="AU74" s="166">
        <f t="shared" si="27"/>
        <v>18300</v>
      </c>
      <c r="AV74" s="175">
        <f ca="1">+人事費!C73*200</f>
        <v>12400</v>
      </c>
      <c r="AW74" s="175">
        <f ca="1">+人事費!C73*100</f>
        <v>6200</v>
      </c>
      <c r="AX74" s="213"/>
      <c r="AY74" s="213"/>
      <c r="AZ74" s="177">
        <v>14400</v>
      </c>
      <c r="BA74" s="177">
        <v>20000</v>
      </c>
      <c r="BB74" s="186">
        <v>57600</v>
      </c>
      <c r="BC74" s="75">
        <v>938</v>
      </c>
    </row>
    <row r="75" spans="1:55">
      <c r="A75" s="20"/>
      <c r="B75" s="165">
        <f>SUM('[1]102國小班級數+體育+特教'!$AW75)</f>
        <v>1</v>
      </c>
      <c r="C75" s="163">
        <f ca="1">人事費!B74</f>
        <v>7</v>
      </c>
      <c r="D75" s="191">
        <f ca="1">人事費!D74</f>
        <v>14</v>
      </c>
      <c r="E75" s="21">
        <f ca="1">人事費!E74</f>
        <v>0</v>
      </c>
      <c r="F75" s="163">
        <f ca="1">人事費!F74</f>
        <v>2</v>
      </c>
      <c r="G75" s="163">
        <f ca="1">人事費!G74</f>
        <v>0</v>
      </c>
      <c r="H75" s="163">
        <f ca="1">人事費!H74</f>
        <v>1</v>
      </c>
      <c r="I75" s="172">
        <f ca="1">人事費!I74</f>
        <v>1</v>
      </c>
      <c r="J75" s="22">
        <f t="shared" si="28"/>
        <v>15</v>
      </c>
      <c r="K75" s="169">
        <v>4</v>
      </c>
      <c r="L75" s="23" t="s">
        <v>153</v>
      </c>
      <c r="M75" s="155">
        <f t="shared" si="24"/>
        <v>17316000</v>
      </c>
      <c r="N75" s="203">
        <f ca="1">人事費!L74</f>
        <v>14333500</v>
      </c>
      <c r="O75" s="182">
        <f t="shared" si="29"/>
        <v>25480</v>
      </c>
      <c r="P75" s="183">
        <v>60000</v>
      </c>
      <c r="Q75" s="78"/>
      <c r="R75" s="184">
        <v>10500</v>
      </c>
      <c r="S75" s="187"/>
      <c r="T75" s="187">
        <v>561168</v>
      </c>
      <c r="U75" s="154">
        <v>561168</v>
      </c>
      <c r="V75" s="154">
        <f t="shared" si="30"/>
        <v>21600</v>
      </c>
      <c r="W75" s="167">
        <v>223559</v>
      </c>
      <c r="X75" s="154">
        <f t="shared" si="33"/>
        <v>0</v>
      </c>
      <c r="Y75" s="154"/>
      <c r="Z75" s="154"/>
      <c r="AA75" s="154">
        <v>68250</v>
      </c>
      <c r="AB75" s="167">
        <v>96000</v>
      </c>
      <c r="AC75" s="167">
        <f t="shared" si="21"/>
        <v>290400</v>
      </c>
      <c r="AD75" s="167">
        <f t="shared" si="25"/>
        <v>22500</v>
      </c>
      <c r="AE75" s="167">
        <f t="shared" si="31"/>
        <v>195000</v>
      </c>
      <c r="AF75" s="167">
        <f t="shared" si="26"/>
        <v>64200</v>
      </c>
      <c r="AG75" s="167">
        <v>0</v>
      </c>
      <c r="AH75" s="167">
        <v>0</v>
      </c>
      <c r="AI75" s="25"/>
      <c r="AJ75" s="25"/>
      <c r="AK75" s="25"/>
      <c r="AL75" s="25"/>
      <c r="AM75" s="184"/>
      <c r="AN75" s="167">
        <f ca="1">SUM('國教科-車輛費用'!S27)</f>
        <v>606153</v>
      </c>
      <c r="AO75" s="167">
        <v>12000</v>
      </c>
      <c r="AP75" s="4"/>
      <c r="AQ75" s="167">
        <f t="shared" si="32"/>
        <v>24000</v>
      </c>
      <c r="AR75" s="213"/>
      <c r="AS75" s="213"/>
      <c r="AT75" s="213"/>
      <c r="AU75" s="166">
        <f t="shared" si="27"/>
        <v>18300</v>
      </c>
      <c r="AV75" s="175">
        <f ca="1">+人事費!C74*200</f>
        <v>19800</v>
      </c>
      <c r="AW75" s="175">
        <f ca="1">+人事費!C74*100</f>
        <v>9900</v>
      </c>
      <c r="AX75" s="213"/>
      <c r="AY75" s="213"/>
      <c r="AZ75" s="177">
        <v>14400</v>
      </c>
      <c r="BA75" s="178">
        <v>20000</v>
      </c>
      <c r="BB75" s="186">
        <v>57600</v>
      </c>
      <c r="BC75" s="75">
        <v>522</v>
      </c>
    </row>
    <row r="76" spans="1:55">
      <c r="A76" s="20"/>
      <c r="B76" s="165">
        <f>SUM('[1]102國小班級數+體育+特教'!$AW76)</f>
        <v>1</v>
      </c>
      <c r="C76" s="163">
        <f ca="1">人事費!B75</f>
        <v>7</v>
      </c>
      <c r="D76" s="191">
        <f ca="1">人事費!D75</f>
        <v>13</v>
      </c>
      <c r="E76" s="21">
        <f ca="1">人事費!E75</f>
        <v>0</v>
      </c>
      <c r="F76" s="163">
        <f ca="1">人事費!F75</f>
        <v>2</v>
      </c>
      <c r="G76" s="163">
        <f ca="1">人事費!G75</f>
        <v>0</v>
      </c>
      <c r="H76" s="163">
        <f ca="1">人事費!H75</f>
        <v>1</v>
      </c>
      <c r="I76" s="172">
        <f ca="1">人事費!I75</f>
        <v>1</v>
      </c>
      <c r="J76" s="22">
        <f t="shared" si="28"/>
        <v>14</v>
      </c>
      <c r="K76" s="169">
        <v>3</v>
      </c>
      <c r="L76" s="23" t="s">
        <v>154</v>
      </c>
      <c r="M76" s="155">
        <f t="shared" si="24"/>
        <v>16429000</v>
      </c>
      <c r="N76" s="203">
        <f ca="1">人事費!L75</f>
        <v>13596201</v>
      </c>
      <c r="O76" s="182">
        <f t="shared" si="29"/>
        <v>25480</v>
      </c>
      <c r="P76" s="182">
        <f t="shared" si="23"/>
        <v>60000</v>
      </c>
      <c r="Q76" s="78"/>
      <c r="R76" s="184">
        <v>7000</v>
      </c>
      <c r="S76" s="187">
        <v>600000</v>
      </c>
      <c r="T76" s="187">
        <v>561168</v>
      </c>
      <c r="U76" s="154"/>
      <c r="V76" s="154">
        <f t="shared" si="30"/>
        <v>21600</v>
      </c>
      <c r="W76" s="167">
        <v>223559</v>
      </c>
      <c r="X76" s="154">
        <f t="shared" si="33"/>
        <v>0</v>
      </c>
      <c r="Y76" s="154"/>
      <c r="Z76" s="154">
        <v>426578</v>
      </c>
      <c r="AA76" s="154">
        <v>164250</v>
      </c>
      <c r="AB76" s="205">
        <v>0</v>
      </c>
      <c r="AC76" s="167">
        <f t="shared" si="21"/>
        <v>290400</v>
      </c>
      <c r="AD76" s="167">
        <f t="shared" si="25"/>
        <v>21000</v>
      </c>
      <c r="AE76" s="167">
        <f t="shared" si="31"/>
        <v>195000</v>
      </c>
      <c r="AF76" s="167">
        <f t="shared" si="26"/>
        <v>64200</v>
      </c>
      <c r="AG76" s="167">
        <v>30000</v>
      </c>
      <c r="AH76" s="167">
        <v>3000</v>
      </c>
      <c r="AI76" s="25"/>
      <c r="AJ76" s="25"/>
      <c r="AK76" s="25"/>
      <c r="AL76" s="25"/>
      <c r="AM76" s="184"/>
      <c r="AN76" s="167"/>
      <c r="AO76" s="167"/>
      <c r="AP76" s="4"/>
      <c r="AQ76" s="167">
        <f t="shared" si="32"/>
        <v>18000</v>
      </c>
      <c r="AR76" s="213"/>
      <c r="AS76" s="213"/>
      <c r="AT76" s="213"/>
      <c r="AU76" s="166">
        <f t="shared" si="27"/>
        <v>18300</v>
      </c>
      <c r="AV76" s="175">
        <f ca="1">+人事費!C75*200</f>
        <v>7000</v>
      </c>
      <c r="AW76" s="175">
        <f ca="1">+人事費!C75*100</f>
        <v>3500</v>
      </c>
      <c r="AX76" s="213"/>
      <c r="AY76" s="213"/>
      <c r="AZ76" s="177">
        <v>14400</v>
      </c>
      <c r="BA76" s="177">
        <v>20000</v>
      </c>
      <c r="BB76" s="186">
        <v>57600</v>
      </c>
      <c r="BC76" s="75">
        <v>764</v>
      </c>
    </row>
    <row r="77" spans="1:55">
      <c r="A77" s="20"/>
      <c r="B77" s="165">
        <f>SUM('[1]102國小班級數+體育+特教'!$AW77)</f>
        <v>1</v>
      </c>
      <c r="C77" s="163">
        <f ca="1">人事費!B76</f>
        <v>7</v>
      </c>
      <c r="D77" s="191">
        <f ca="1">人事費!D76</f>
        <v>13</v>
      </c>
      <c r="E77" s="21">
        <f ca="1">人事費!E76</f>
        <v>0</v>
      </c>
      <c r="F77" s="163">
        <f ca="1">人事費!F76</f>
        <v>1</v>
      </c>
      <c r="G77" s="163">
        <f ca="1">人事費!G76</f>
        <v>0</v>
      </c>
      <c r="H77" s="163">
        <f ca="1">人事費!H76</f>
        <v>1</v>
      </c>
      <c r="I77" s="172">
        <f ca="1">人事費!I76</f>
        <v>1</v>
      </c>
      <c r="J77" s="22">
        <f t="shared" si="28"/>
        <v>14</v>
      </c>
      <c r="K77" s="169">
        <v>2</v>
      </c>
      <c r="L77" s="23" t="s">
        <v>66</v>
      </c>
      <c r="M77" s="155">
        <f t="shared" si="24"/>
        <v>14772000</v>
      </c>
      <c r="N77" s="203">
        <f ca="1">人事費!L76</f>
        <v>13011140</v>
      </c>
      <c r="O77" s="182">
        <f t="shared" si="29"/>
        <v>25480</v>
      </c>
      <c r="P77" s="183">
        <v>60000</v>
      </c>
      <c r="Q77" s="83"/>
      <c r="R77" s="184">
        <v>7000</v>
      </c>
      <c r="S77" s="154"/>
      <c r="T77" s="154">
        <v>561168</v>
      </c>
      <c r="U77" s="154"/>
      <c r="V77" s="154">
        <f t="shared" si="30"/>
        <v>10800</v>
      </c>
      <c r="W77" s="167">
        <v>223559</v>
      </c>
      <c r="X77" s="154">
        <f t="shared" si="33"/>
        <v>0</v>
      </c>
      <c r="Y77" s="154"/>
      <c r="Z77" s="154"/>
      <c r="AA77" s="207">
        <v>164250</v>
      </c>
      <c r="AB77" s="208">
        <v>0</v>
      </c>
      <c r="AC77" s="167">
        <f t="shared" si="21"/>
        <v>290400</v>
      </c>
      <c r="AD77" s="167">
        <f t="shared" si="25"/>
        <v>21000</v>
      </c>
      <c r="AE77" s="167">
        <f t="shared" si="31"/>
        <v>195000</v>
      </c>
      <c r="AF77" s="167">
        <f t="shared" si="26"/>
        <v>64200</v>
      </c>
      <c r="AG77" s="167">
        <v>0</v>
      </c>
      <c r="AH77" s="167">
        <v>0</v>
      </c>
      <c r="AI77" s="25"/>
      <c r="AJ77" s="25"/>
      <c r="AK77" s="25"/>
      <c r="AL77" s="25"/>
      <c r="AM77" s="184"/>
      <c r="AN77" s="167"/>
      <c r="AO77" s="167">
        <v>2000</v>
      </c>
      <c r="AP77" s="4"/>
      <c r="AQ77" s="167">
        <f t="shared" si="32"/>
        <v>12000</v>
      </c>
      <c r="AR77" s="213"/>
      <c r="AS77" s="213"/>
      <c r="AT77" s="213"/>
      <c r="AU77" s="166">
        <f t="shared" si="27"/>
        <v>18300</v>
      </c>
      <c r="AV77" s="175">
        <f ca="1">+人事費!C76*200</f>
        <v>8600</v>
      </c>
      <c r="AW77" s="175">
        <f ca="1">+人事費!C76*100</f>
        <v>4300</v>
      </c>
      <c r="AX77" s="213"/>
      <c r="AY77" s="213"/>
      <c r="AZ77" s="177">
        <v>14400</v>
      </c>
      <c r="BA77" s="178">
        <v>20000</v>
      </c>
      <c r="BB77" s="186">
        <v>57600</v>
      </c>
      <c r="BC77" s="75">
        <v>803</v>
      </c>
    </row>
    <row r="78" spans="1:55">
      <c r="A78" s="20"/>
      <c r="B78" s="165">
        <f>SUM('[1]102國小班級數+體育+特教'!$AW78)</f>
        <v>0</v>
      </c>
      <c r="C78" s="163">
        <f ca="1">人事費!B77</f>
        <v>6</v>
      </c>
      <c r="D78" s="191">
        <f ca="1">人事費!D77</f>
        <v>12</v>
      </c>
      <c r="E78" s="21">
        <f ca="1">人事費!E77</f>
        <v>0</v>
      </c>
      <c r="F78" s="163">
        <f ca="1">人事費!F77</f>
        <v>0</v>
      </c>
      <c r="G78" s="163">
        <f ca="1">人事費!G77</f>
        <v>0</v>
      </c>
      <c r="H78" s="163">
        <f ca="1">人事費!H77</f>
        <v>0</v>
      </c>
      <c r="I78" s="172">
        <f ca="1">人事費!I77</f>
        <v>1</v>
      </c>
      <c r="J78" s="22">
        <f t="shared" si="28"/>
        <v>13</v>
      </c>
      <c r="K78" s="169">
        <v>1</v>
      </c>
      <c r="L78" s="23" t="s">
        <v>80</v>
      </c>
      <c r="M78" s="155">
        <f t="shared" si="24"/>
        <v>15613000</v>
      </c>
      <c r="N78" s="203">
        <f ca="1">人事費!L77</f>
        <v>14035307</v>
      </c>
      <c r="O78" s="182">
        <f t="shared" si="29"/>
        <v>21840</v>
      </c>
      <c r="P78" s="182">
        <f t="shared" ref="P78:P105" si="34">20*250*12</f>
        <v>60000</v>
      </c>
      <c r="Q78" s="84"/>
      <c r="R78" s="184">
        <v>14000</v>
      </c>
      <c r="S78" s="187"/>
      <c r="T78" s="187"/>
      <c r="U78" s="154"/>
      <c r="V78" s="154">
        <f t="shared" si="30"/>
        <v>0</v>
      </c>
      <c r="W78" s="167">
        <v>0</v>
      </c>
      <c r="X78" s="154">
        <f t="shared" si="33"/>
        <v>0</v>
      </c>
      <c r="Y78" s="154"/>
      <c r="Z78" s="154"/>
      <c r="AA78" s="209">
        <v>58410</v>
      </c>
      <c r="AB78" s="210">
        <v>105840</v>
      </c>
      <c r="AC78" s="167">
        <f t="shared" ref="AC78:AC107" si="35">20000*12+C78*600*12+A78*10000*12</f>
        <v>283200</v>
      </c>
      <c r="AD78" s="167">
        <f t="shared" si="25"/>
        <v>19500</v>
      </c>
      <c r="AE78" s="167">
        <f t="shared" si="31"/>
        <v>171000</v>
      </c>
      <c r="AF78" s="167">
        <f t="shared" ref="AF78:AF107" si="36">60000+C78*600</f>
        <v>63600</v>
      </c>
      <c r="AG78" s="211">
        <v>30000</v>
      </c>
      <c r="AH78" s="167">
        <v>3000</v>
      </c>
      <c r="AI78" s="25"/>
      <c r="AJ78" s="25"/>
      <c r="AK78" s="25"/>
      <c r="AL78" s="25"/>
      <c r="AM78" s="184"/>
      <c r="AN78" s="167">
        <f ca="1">SUM('國教科-車輛費用'!S28)</f>
        <v>620320</v>
      </c>
      <c r="AO78" s="167"/>
      <c r="AP78" s="4"/>
      <c r="AQ78" s="167">
        <f t="shared" si="32"/>
        <v>6000</v>
      </c>
      <c r="AR78" s="213"/>
      <c r="AS78" s="213"/>
      <c r="AT78" s="213"/>
      <c r="AU78" s="166">
        <f t="shared" ref="AU78:AU107" si="37">12000+C78*900</f>
        <v>17400</v>
      </c>
      <c r="AV78" s="175">
        <f ca="1">+人事費!C77*200</f>
        <v>7200</v>
      </c>
      <c r="AW78" s="175">
        <f ca="1">+人事費!C77*100</f>
        <v>3600</v>
      </c>
      <c r="AX78" s="213"/>
      <c r="AY78" s="213"/>
      <c r="AZ78" s="177">
        <v>14400</v>
      </c>
      <c r="BA78" s="177">
        <v>20000</v>
      </c>
      <c r="BB78" s="186">
        <v>57600</v>
      </c>
      <c r="BC78" s="75">
        <v>783</v>
      </c>
    </row>
    <row r="79" spans="1:55">
      <c r="A79" s="20"/>
      <c r="B79" s="165">
        <f>SUM('[1]102國小班級數+體育+特教'!$AW79)</f>
        <v>2</v>
      </c>
      <c r="C79" s="163">
        <f ca="1">人事費!B78</f>
        <v>8</v>
      </c>
      <c r="D79" s="191">
        <f ca="1">人事費!D78</f>
        <v>15</v>
      </c>
      <c r="E79" s="21">
        <f ca="1">人事費!E78</f>
        <v>0</v>
      </c>
      <c r="F79" s="163">
        <f ca="1">人事費!F78</f>
        <v>2</v>
      </c>
      <c r="G79" s="163">
        <f ca="1">人事費!G78</f>
        <v>0</v>
      </c>
      <c r="H79" s="163">
        <f ca="1">人事費!H78</f>
        <v>1</v>
      </c>
      <c r="I79" s="172">
        <f ca="1">人事費!I78</f>
        <v>0</v>
      </c>
      <c r="J79" s="22">
        <f t="shared" si="28"/>
        <v>15</v>
      </c>
      <c r="K79" s="169">
        <v>11</v>
      </c>
      <c r="L79" s="23" t="s">
        <v>156</v>
      </c>
      <c r="M79" s="155">
        <f t="shared" si="24"/>
        <v>22821000</v>
      </c>
      <c r="N79" s="203">
        <f ca="1">人事費!L78</f>
        <v>19395467</v>
      </c>
      <c r="O79" s="182">
        <f t="shared" si="29"/>
        <v>29120</v>
      </c>
      <c r="P79" s="182">
        <f t="shared" si="34"/>
        <v>60000</v>
      </c>
      <c r="Q79" s="78"/>
      <c r="R79" s="184">
        <v>14000</v>
      </c>
      <c r="S79" s="187">
        <v>600000</v>
      </c>
      <c r="T79" s="187">
        <v>561168</v>
      </c>
      <c r="U79" s="154"/>
      <c r="V79" s="154">
        <f t="shared" si="30"/>
        <v>21600</v>
      </c>
      <c r="W79" s="167">
        <v>223559</v>
      </c>
      <c r="X79" s="154">
        <f t="shared" si="33"/>
        <v>0</v>
      </c>
      <c r="Y79" s="154">
        <v>302659</v>
      </c>
      <c r="Z79" s="154">
        <v>615978</v>
      </c>
      <c r="AA79" s="154">
        <v>58250</v>
      </c>
      <c r="AB79" s="167">
        <v>106000</v>
      </c>
      <c r="AC79" s="167">
        <f t="shared" si="35"/>
        <v>297600</v>
      </c>
      <c r="AD79" s="167">
        <f t="shared" si="25"/>
        <v>22500</v>
      </c>
      <c r="AE79" s="167">
        <f t="shared" si="31"/>
        <v>219000</v>
      </c>
      <c r="AF79" s="167">
        <f t="shared" si="36"/>
        <v>64800</v>
      </c>
      <c r="AG79" s="167">
        <v>30000</v>
      </c>
      <c r="AH79" s="167">
        <v>3000</v>
      </c>
      <c r="AI79" s="25"/>
      <c r="AJ79" s="25"/>
      <c r="AK79" s="25"/>
      <c r="AL79" s="25"/>
      <c r="AM79" s="184"/>
      <c r="AN79" s="167"/>
      <c r="AO79" s="167"/>
      <c r="AP79" s="4"/>
      <c r="AQ79" s="167">
        <f t="shared" si="32"/>
        <v>66000</v>
      </c>
      <c r="AR79" s="213"/>
      <c r="AS79" s="213"/>
      <c r="AT79" s="213"/>
      <c r="AU79" s="166">
        <f t="shared" si="37"/>
        <v>19200</v>
      </c>
      <c r="AV79" s="175">
        <f ca="1">+人事費!C78*200</f>
        <v>12200</v>
      </c>
      <c r="AW79" s="175">
        <f ca="1">+人事費!C78*100</f>
        <v>6100</v>
      </c>
      <c r="AX79" s="213"/>
      <c r="AY79" s="213"/>
      <c r="AZ79" s="177">
        <v>14400</v>
      </c>
      <c r="BA79" s="178">
        <v>20000</v>
      </c>
      <c r="BB79" s="186">
        <v>57600</v>
      </c>
      <c r="BC79" s="75">
        <v>799</v>
      </c>
    </row>
    <row r="80" spans="1:55">
      <c r="A80" s="20"/>
      <c r="B80" s="165">
        <f>SUM('[1]102國小班級數+體育+特教'!$AW80)</f>
        <v>1</v>
      </c>
      <c r="C80" s="163">
        <f ca="1">人事費!B79</f>
        <v>7</v>
      </c>
      <c r="D80" s="191">
        <f ca="1">人事費!D79</f>
        <v>14</v>
      </c>
      <c r="E80" s="21">
        <f ca="1">人事費!E79</f>
        <v>0</v>
      </c>
      <c r="F80" s="163">
        <f ca="1">人事費!F79</f>
        <v>2</v>
      </c>
      <c r="G80" s="163">
        <f ca="1">人事費!G79</f>
        <v>0</v>
      </c>
      <c r="H80" s="163">
        <f ca="1">人事費!H79</f>
        <v>1</v>
      </c>
      <c r="I80" s="172">
        <f ca="1">人事費!I79</f>
        <v>1</v>
      </c>
      <c r="J80" s="22">
        <f t="shared" si="28"/>
        <v>15</v>
      </c>
      <c r="K80" s="169">
        <v>11</v>
      </c>
      <c r="L80" s="23" t="s">
        <v>157</v>
      </c>
      <c r="M80" s="155">
        <f t="shared" si="24"/>
        <v>20284000</v>
      </c>
      <c r="N80" s="203">
        <f ca="1">人事費!L79</f>
        <v>17827933</v>
      </c>
      <c r="O80" s="182">
        <f t="shared" si="29"/>
        <v>25480</v>
      </c>
      <c r="P80" s="182">
        <f t="shared" si="34"/>
        <v>60000</v>
      </c>
      <c r="Q80" s="78"/>
      <c r="R80" s="184">
        <v>10500</v>
      </c>
      <c r="S80" s="187">
        <v>600000</v>
      </c>
      <c r="T80" s="187">
        <v>561168</v>
      </c>
      <c r="U80" s="154"/>
      <c r="V80" s="154">
        <f t="shared" si="30"/>
        <v>21600</v>
      </c>
      <c r="W80" s="167">
        <v>223559</v>
      </c>
      <c r="X80" s="154">
        <f t="shared" si="33"/>
        <v>0</v>
      </c>
      <c r="Y80" s="154"/>
      <c r="Z80" s="154"/>
      <c r="AA80" s="154">
        <v>164250</v>
      </c>
      <c r="AB80" s="167">
        <v>0</v>
      </c>
      <c r="AC80" s="167">
        <f t="shared" si="35"/>
        <v>290400</v>
      </c>
      <c r="AD80" s="167">
        <f t="shared" si="25"/>
        <v>22500</v>
      </c>
      <c r="AE80" s="167">
        <f t="shared" si="31"/>
        <v>195000</v>
      </c>
      <c r="AF80" s="167">
        <f t="shared" si="36"/>
        <v>64200</v>
      </c>
      <c r="AG80" s="167">
        <v>0</v>
      </c>
      <c r="AH80" s="167">
        <v>0</v>
      </c>
      <c r="AI80" s="25"/>
      <c r="AJ80" s="25"/>
      <c r="AK80" s="25"/>
      <c r="AL80" s="25"/>
      <c r="AM80" s="184"/>
      <c r="AN80" s="167"/>
      <c r="AO80" s="167">
        <v>20000</v>
      </c>
      <c r="AP80" s="4"/>
      <c r="AQ80" s="167">
        <f t="shared" si="32"/>
        <v>66000</v>
      </c>
      <c r="AR80" s="213"/>
      <c r="AS80" s="213"/>
      <c r="AT80" s="213"/>
      <c r="AU80" s="166">
        <f t="shared" si="37"/>
        <v>18300</v>
      </c>
      <c r="AV80" s="175">
        <f ca="1">+人事費!C79*200</f>
        <v>13800</v>
      </c>
      <c r="AW80" s="175">
        <f ca="1">+人事費!C79*100</f>
        <v>6900</v>
      </c>
      <c r="AX80" s="213"/>
      <c r="AY80" s="213"/>
      <c r="AZ80" s="177">
        <v>14400</v>
      </c>
      <c r="BA80" s="177">
        <v>20000</v>
      </c>
      <c r="BB80" s="186">
        <v>57600</v>
      </c>
      <c r="BC80" s="75">
        <v>410</v>
      </c>
    </row>
    <row r="81" spans="1:55">
      <c r="A81" s="20"/>
      <c r="B81" s="165">
        <f>SUM('[1]102國小班級數+體育+特教'!$AW81)</f>
        <v>1</v>
      </c>
      <c r="C81" s="163">
        <f ca="1">人事費!B80</f>
        <v>9</v>
      </c>
      <c r="D81" s="191">
        <f ca="1">人事費!D80</f>
        <v>17</v>
      </c>
      <c r="E81" s="21">
        <f ca="1">人事費!E80</f>
        <v>0</v>
      </c>
      <c r="F81" s="163">
        <f ca="1">人事費!F80</f>
        <v>2</v>
      </c>
      <c r="G81" s="163">
        <f ca="1">人事費!G80</f>
        <v>0</v>
      </c>
      <c r="H81" s="163">
        <f ca="1">人事費!H80</f>
        <v>1</v>
      </c>
      <c r="I81" s="172">
        <f ca="1">人事費!I80</f>
        <v>2</v>
      </c>
      <c r="J81" s="22">
        <f t="shared" si="28"/>
        <v>19</v>
      </c>
      <c r="K81" s="169">
        <v>6</v>
      </c>
      <c r="L81" s="23" t="s">
        <v>158</v>
      </c>
      <c r="M81" s="155">
        <f t="shared" si="24"/>
        <v>22718000</v>
      </c>
      <c r="N81" s="203">
        <f ca="1">人事費!L80</f>
        <v>19576264</v>
      </c>
      <c r="O81" s="182">
        <f t="shared" si="29"/>
        <v>32760</v>
      </c>
      <c r="P81" s="182">
        <f t="shared" si="34"/>
        <v>60000</v>
      </c>
      <c r="Q81" s="78"/>
      <c r="R81" s="184">
        <v>7000</v>
      </c>
      <c r="S81" s="187"/>
      <c r="T81" s="187">
        <v>561168</v>
      </c>
      <c r="U81" s="154">
        <v>561168</v>
      </c>
      <c r="V81" s="154">
        <f t="shared" si="30"/>
        <v>21600</v>
      </c>
      <c r="W81" s="167">
        <v>223559</v>
      </c>
      <c r="X81" s="154">
        <f t="shared" si="33"/>
        <v>0</v>
      </c>
      <c r="Y81" s="154"/>
      <c r="Z81" s="154"/>
      <c r="AA81" s="154">
        <v>68250</v>
      </c>
      <c r="AB81" s="205">
        <v>96000</v>
      </c>
      <c r="AC81" s="167">
        <f t="shared" si="35"/>
        <v>304800</v>
      </c>
      <c r="AD81" s="167">
        <f t="shared" si="25"/>
        <v>28500</v>
      </c>
      <c r="AE81" s="167">
        <f t="shared" si="31"/>
        <v>243000</v>
      </c>
      <c r="AF81" s="167">
        <f t="shared" si="36"/>
        <v>65400</v>
      </c>
      <c r="AG81" s="167">
        <v>30000</v>
      </c>
      <c r="AH81" s="167">
        <v>3000</v>
      </c>
      <c r="AI81" s="25"/>
      <c r="AJ81" s="25"/>
      <c r="AK81" s="25"/>
      <c r="AL81" s="25"/>
      <c r="AM81" s="184"/>
      <c r="AN81" s="167">
        <f ca="1">SUM('國教科-車輛費用'!S29)</f>
        <v>635027</v>
      </c>
      <c r="AO81" s="167">
        <v>1000</v>
      </c>
      <c r="AP81" s="4"/>
      <c r="AQ81" s="167">
        <f t="shared" si="32"/>
        <v>36000</v>
      </c>
      <c r="AR81" s="213"/>
      <c r="AS81" s="213"/>
      <c r="AT81" s="213"/>
      <c r="AU81" s="166">
        <f t="shared" si="37"/>
        <v>20100</v>
      </c>
      <c r="AV81" s="175">
        <f ca="1">+人事費!C80*200</f>
        <v>25800</v>
      </c>
      <c r="AW81" s="175">
        <f ca="1">+人事費!C80*100</f>
        <v>12900</v>
      </c>
      <c r="AX81" s="213"/>
      <c r="AY81" s="213"/>
      <c r="AZ81" s="177">
        <v>16800</v>
      </c>
      <c r="BA81" s="178">
        <v>20000</v>
      </c>
      <c r="BB81" s="186">
        <v>67200</v>
      </c>
      <c r="BC81" s="75">
        <v>704</v>
      </c>
    </row>
    <row r="82" spans="1:55">
      <c r="A82" s="20"/>
      <c r="B82" s="165">
        <f>SUM('[1]102國小班級數+體育+特教'!$AW82)</f>
        <v>0</v>
      </c>
      <c r="C82" s="163">
        <f ca="1">人事費!B81</f>
        <v>6</v>
      </c>
      <c r="D82" s="191">
        <f ca="1">人事費!D81</f>
        <v>13</v>
      </c>
      <c r="E82" s="21">
        <f ca="1">人事費!E81</f>
        <v>0</v>
      </c>
      <c r="F82" s="163">
        <f ca="1">人事費!F81</f>
        <v>0</v>
      </c>
      <c r="G82" s="163">
        <f ca="1">人事費!G81</f>
        <v>0</v>
      </c>
      <c r="H82" s="163">
        <f ca="1">人事費!H81</f>
        <v>0</v>
      </c>
      <c r="I82" s="172">
        <f ca="1">人事費!I81</f>
        <v>1</v>
      </c>
      <c r="J82" s="22">
        <f t="shared" si="28"/>
        <v>14</v>
      </c>
      <c r="K82" s="169">
        <v>9</v>
      </c>
      <c r="L82" s="23" t="s">
        <v>159</v>
      </c>
      <c r="M82" s="155">
        <f t="shared" si="24"/>
        <v>17730000</v>
      </c>
      <c r="N82" s="203">
        <f ca="1">人事費!L81</f>
        <v>16739652</v>
      </c>
      <c r="O82" s="182">
        <f t="shared" si="29"/>
        <v>21840</v>
      </c>
      <c r="P82" s="182">
        <f t="shared" si="34"/>
        <v>60000</v>
      </c>
      <c r="Q82" s="78"/>
      <c r="R82" s="184">
        <v>14000</v>
      </c>
      <c r="S82" s="187"/>
      <c r="T82" s="187"/>
      <c r="U82" s="154"/>
      <c r="V82" s="154">
        <f t="shared" si="30"/>
        <v>0</v>
      </c>
      <c r="W82" s="167">
        <v>0</v>
      </c>
      <c r="X82" s="154">
        <f t="shared" si="33"/>
        <v>0</v>
      </c>
      <c r="Y82" s="154"/>
      <c r="Z82" s="154"/>
      <c r="AA82" s="154">
        <v>164250</v>
      </c>
      <c r="AB82" s="167">
        <v>0</v>
      </c>
      <c r="AC82" s="167">
        <f t="shared" si="35"/>
        <v>283200</v>
      </c>
      <c r="AD82" s="167">
        <f t="shared" si="25"/>
        <v>21000</v>
      </c>
      <c r="AE82" s="167">
        <f t="shared" si="31"/>
        <v>171000</v>
      </c>
      <c r="AF82" s="167">
        <f t="shared" si="36"/>
        <v>63600</v>
      </c>
      <c r="AG82" s="167">
        <v>0</v>
      </c>
      <c r="AH82" s="167">
        <v>0</v>
      </c>
      <c r="AI82" s="25"/>
      <c r="AJ82" s="25"/>
      <c r="AK82" s="25"/>
      <c r="AL82" s="25"/>
      <c r="AM82" s="184"/>
      <c r="AN82" s="167"/>
      <c r="AO82" s="167">
        <v>6000</v>
      </c>
      <c r="AP82" s="4"/>
      <c r="AQ82" s="167">
        <f t="shared" si="32"/>
        <v>54000</v>
      </c>
      <c r="AR82" s="213"/>
      <c r="AS82" s="213"/>
      <c r="AT82" s="213"/>
      <c r="AU82" s="166">
        <f t="shared" si="37"/>
        <v>17400</v>
      </c>
      <c r="AV82" s="175">
        <f ca="1">+人事費!C81*200</f>
        <v>14600</v>
      </c>
      <c r="AW82" s="175">
        <f ca="1">+人事費!C81*100</f>
        <v>7300</v>
      </c>
      <c r="AX82" s="213"/>
      <c r="AY82" s="213"/>
      <c r="AZ82" s="177">
        <v>14400</v>
      </c>
      <c r="BA82" s="177">
        <v>20000</v>
      </c>
      <c r="BB82" s="186">
        <v>57600</v>
      </c>
      <c r="BC82" s="75">
        <v>158</v>
      </c>
    </row>
    <row r="83" spans="1:55">
      <c r="A83" s="20"/>
      <c r="B83" s="165">
        <f>SUM('[1]102國小班級數+體育+特教'!$AW83)</f>
        <v>1</v>
      </c>
      <c r="C83" s="163">
        <f ca="1">人事費!B82</f>
        <v>7</v>
      </c>
      <c r="D83" s="191">
        <f ca="1">人事費!D82</f>
        <v>14</v>
      </c>
      <c r="E83" s="21">
        <f ca="1">人事費!E82</f>
        <v>0</v>
      </c>
      <c r="F83" s="163">
        <f ca="1">人事費!F82</f>
        <v>2</v>
      </c>
      <c r="G83" s="163">
        <f ca="1">人事費!G82</f>
        <v>0</v>
      </c>
      <c r="H83" s="163">
        <f ca="1">人事費!H82</f>
        <v>1</v>
      </c>
      <c r="I83" s="172">
        <f ca="1">人事費!I82</f>
        <v>1</v>
      </c>
      <c r="J83" s="22">
        <f t="shared" si="28"/>
        <v>15</v>
      </c>
      <c r="K83" s="169">
        <v>11</v>
      </c>
      <c r="L83" s="23" t="s">
        <v>160</v>
      </c>
      <c r="M83" s="155">
        <f t="shared" si="24"/>
        <v>20030000</v>
      </c>
      <c r="N83" s="203">
        <f ca="1">人事費!L82</f>
        <v>17429218</v>
      </c>
      <c r="O83" s="182">
        <f t="shared" si="29"/>
        <v>25480</v>
      </c>
      <c r="P83" s="182">
        <f t="shared" si="34"/>
        <v>60000</v>
      </c>
      <c r="Q83" s="78"/>
      <c r="R83" s="184">
        <v>10500</v>
      </c>
      <c r="S83" s="187">
        <v>600000</v>
      </c>
      <c r="T83" s="187">
        <v>561168</v>
      </c>
      <c r="U83" s="154"/>
      <c r="V83" s="154">
        <f t="shared" si="30"/>
        <v>21600</v>
      </c>
      <c r="W83" s="167">
        <v>223559</v>
      </c>
      <c r="X83" s="154">
        <f t="shared" si="33"/>
        <v>0</v>
      </c>
      <c r="Y83" s="154">
        <v>129408</v>
      </c>
      <c r="Z83" s="154"/>
      <c r="AA83" s="154">
        <v>58410</v>
      </c>
      <c r="AB83" s="205">
        <v>105840</v>
      </c>
      <c r="AC83" s="167">
        <f t="shared" si="35"/>
        <v>290400</v>
      </c>
      <c r="AD83" s="167">
        <f t="shared" si="25"/>
        <v>22500</v>
      </c>
      <c r="AE83" s="167">
        <f t="shared" si="31"/>
        <v>195000</v>
      </c>
      <c r="AF83" s="167">
        <f t="shared" si="36"/>
        <v>64200</v>
      </c>
      <c r="AG83" s="167">
        <v>0</v>
      </c>
      <c r="AH83" s="167">
        <v>0</v>
      </c>
      <c r="AI83" s="25"/>
      <c r="AJ83" s="25"/>
      <c r="AK83" s="25"/>
      <c r="AL83" s="25"/>
      <c r="AM83" s="184"/>
      <c r="AN83" s="167"/>
      <c r="AO83" s="167">
        <v>30000</v>
      </c>
      <c r="AP83" s="4"/>
      <c r="AQ83" s="167">
        <f t="shared" si="32"/>
        <v>66000</v>
      </c>
      <c r="AR83" s="213"/>
      <c r="AS83" s="213"/>
      <c r="AT83" s="213"/>
      <c r="AU83" s="166">
        <f t="shared" si="37"/>
        <v>18300</v>
      </c>
      <c r="AV83" s="175">
        <f ca="1">+人事費!C82*200</f>
        <v>17600</v>
      </c>
      <c r="AW83" s="175">
        <f ca="1">+人事費!C82*100</f>
        <v>8800</v>
      </c>
      <c r="AX83" s="213"/>
      <c r="AY83" s="213"/>
      <c r="AZ83" s="177">
        <v>14400</v>
      </c>
      <c r="BA83" s="178">
        <v>20000</v>
      </c>
      <c r="BB83" s="186">
        <v>57600</v>
      </c>
      <c r="BC83" s="75">
        <v>17</v>
      </c>
    </row>
    <row r="84" spans="1:55">
      <c r="A84" s="20"/>
      <c r="B84" s="165">
        <f>SUM('[1]102國小班級數+體育+特教'!$AW84)</f>
        <v>1</v>
      </c>
      <c r="C84" s="163">
        <f ca="1">人事費!B83</f>
        <v>7</v>
      </c>
      <c r="D84" s="191">
        <f ca="1">人事費!D83</f>
        <v>14</v>
      </c>
      <c r="E84" s="21">
        <f ca="1">人事費!E83</f>
        <v>0</v>
      </c>
      <c r="F84" s="163">
        <f ca="1">人事費!F83</f>
        <v>2</v>
      </c>
      <c r="G84" s="163">
        <f ca="1">人事費!G83</f>
        <v>0</v>
      </c>
      <c r="H84" s="163">
        <f ca="1">人事費!H83</f>
        <v>1</v>
      </c>
      <c r="I84" s="172">
        <f ca="1">人事費!I83</f>
        <v>1</v>
      </c>
      <c r="J84" s="22">
        <f t="shared" si="28"/>
        <v>15</v>
      </c>
      <c r="K84" s="169">
        <v>12</v>
      </c>
      <c r="L84" s="23" t="s">
        <v>161</v>
      </c>
      <c r="M84" s="155">
        <f t="shared" si="24"/>
        <v>22031000</v>
      </c>
      <c r="N84" s="203">
        <f ca="1">人事費!L83</f>
        <v>19424406</v>
      </c>
      <c r="O84" s="182">
        <f t="shared" si="29"/>
        <v>25480</v>
      </c>
      <c r="P84" s="182">
        <f t="shared" si="34"/>
        <v>60000</v>
      </c>
      <c r="Q84" s="78"/>
      <c r="R84" s="184">
        <v>24500</v>
      </c>
      <c r="S84" s="187">
        <v>600000</v>
      </c>
      <c r="T84" s="187">
        <v>561168</v>
      </c>
      <c r="U84" s="154"/>
      <c r="V84" s="154">
        <f t="shared" si="30"/>
        <v>21600</v>
      </c>
      <c r="W84" s="167">
        <v>223559</v>
      </c>
      <c r="X84" s="154">
        <f t="shared" si="33"/>
        <v>0</v>
      </c>
      <c r="Y84" s="154">
        <v>17212</v>
      </c>
      <c r="Z84" s="154">
        <v>113138</v>
      </c>
      <c r="AA84" s="154">
        <v>0</v>
      </c>
      <c r="AB84" s="167">
        <v>164250</v>
      </c>
      <c r="AC84" s="167">
        <f t="shared" si="35"/>
        <v>290400</v>
      </c>
      <c r="AD84" s="167">
        <f t="shared" si="25"/>
        <v>22500</v>
      </c>
      <c r="AE84" s="167">
        <f t="shared" si="31"/>
        <v>195000</v>
      </c>
      <c r="AF84" s="167">
        <f t="shared" si="36"/>
        <v>64200</v>
      </c>
      <c r="AG84" s="167">
        <v>0</v>
      </c>
      <c r="AH84" s="167">
        <v>0</v>
      </c>
      <c r="AI84" s="25"/>
      <c r="AJ84" s="25"/>
      <c r="AK84" s="25"/>
      <c r="AL84" s="25"/>
      <c r="AM84" s="184"/>
      <c r="AN84" s="167"/>
      <c r="AO84" s="167">
        <v>10000</v>
      </c>
      <c r="AP84" s="4"/>
      <c r="AQ84" s="167">
        <f t="shared" si="32"/>
        <v>72000</v>
      </c>
      <c r="AR84" s="213"/>
      <c r="AS84" s="213"/>
      <c r="AT84" s="213"/>
      <c r="AU84" s="166">
        <f t="shared" si="37"/>
        <v>18300</v>
      </c>
      <c r="AV84" s="175">
        <f ca="1">+人事費!C83*200</f>
        <v>20400</v>
      </c>
      <c r="AW84" s="175">
        <f ca="1">+人事費!C83*100</f>
        <v>10200</v>
      </c>
      <c r="AX84" s="213"/>
      <c r="AY84" s="213"/>
      <c r="AZ84" s="177">
        <v>14400</v>
      </c>
      <c r="BA84" s="177">
        <v>20000</v>
      </c>
      <c r="BB84" s="186">
        <v>57600</v>
      </c>
      <c r="BC84" s="75">
        <v>687</v>
      </c>
    </row>
    <row r="85" spans="1:55">
      <c r="A85" s="20"/>
      <c r="B85" s="165">
        <f>SUM('[1]102國小班級數+體育+特教'!$AW85)</f>
        <v>1</v>
      </c>
      <c r="C85" s="163">
        <f ca="1">人事費!B84</f>
        <v>7</v>
      </c>
      <c r="D85" s="191">
        <f ca="1">人事費!D84</f>
        <v>14</v>
      </c>
      <c r="E85" s="21">
        <f ca="1">人事費!E84</f>
        <v>0</v>
      </c>
      <c r="F85" s="163">
        <f ca="1">人事費!F84</f>
        <v>2</v>
      </c>
      <c r="G85" s="163">
        <f ca="1">人事費!G84</f>
        <v>0</v>
      </c>
      <c r="H85" s="163">
        <f ca="1">人事費!H84</f>
        <v>1</v>
      </c>
      <c r="I85" s="172">
        <f ca="1">人事費!I84</f>
        <v>1</v>
      </c>
      <c r="J85" s="22">
        <f t="shared" si="28"/>
        <v>15</v>
      </c>
      <c r="K85" s="169">
        <v>4</v>
      </c>
      <c r="L85" s="23" t="s">
        <v>162</v>
      </c>
      <c r="M85" s="155">
        <f t="shared" si="24"/>
        <v>20358000</v>
      </c>
      <c r="N85" s="203">
        <f ca="1">人事費!L84</f>
        <v>17551312</v>
      </c>
      <c r="O85" s="182">
        <f t="shared" si="29"/>
        <v>25480</v>
      </c>
      <c r="P85" s="182">
        <f t="shared" si="34"/>
        <v>60000</v>
      </c>
      <c r="Q85" s="78"/>
      <c r="R85" s="184">
        <v>10500</v>
      </c>
      <c r="S85" s="187">
        <v>600000</v>
      </c>
      <c r="T85" s="187">
        <v>561168</v>
      </c>
      <c r="U85" s="154"/>
      <c r="V85" s="154">
        <f t="shared" si="30"/>
        <v>21600</v>
      </c>
      <c r="W85" s="167">
        <v>223559</v>
      </c>
      <c r="X85" s="154">
        <f t="shared" si="33"/>
        <v>0</v>
      </c>
      <c r="Y85" s="154"/>
      <c r="Z85" s="154">
        <v>407246</v>
      </c>
      <c r="AA85" s="154">
        <v>164250</v>
      </c>
      <c r="AB85" s="167">
        <v>0</v>
      </c>
      <c r="AC85" s="167">
        <f t="shared" si="35"/>
        <v>290400</v>
      </c>
      <c r="AD85" s="167">
        <f t="shared" si="25"/>
        <v>22500</v>
      </c>
      <c r="AE85" s="167">
        <f t="shared" si="31"/>
        <v>195000</v>
      </c>
      <c r="AF85" s="167">
        <f t="shared" si="36"/>
        <v>64200</v>
      </c>
      <c r="AG85" s="167">
        <v>0</v>
      </c>
      <c r="AH85" s="167">
        <v>0</v>
      </c>
      <c r="AI85" s="25"/>
      <c r="AJ85" s="25"/>
      <c r="AK85" s="25"/>
      <c r="AL85" s="25"/>
      <c r="AM85" s="184"/>
      <c r="AN85" s="167"/>
      <c r="AO85" s="167"/>
      <c r="AP85" s="4"/>
      <c r="AQ85" s="167">
        <f t="shared" si="32"/>
        <v>24000</v>
      </c>
      <c r="AR85" s="213"/>
      <c r="AS85" s="213"/>
      <c r="AT85" s="213"/>
      <c r="AU85" s="166">
        <f t="shared" si="37"/>
        <v>18300</v>
      </c>
      <c r="AV85" s="175">
        <f ca="1">+人事費!C84*200</f>
        <v>17000</v>
      </c>
      <c r="AW85" s="175">
        <f ca="1">+人事費!C84*100</f>
        <v>8500</v>
      </c>
      <c r="AX85" s="213"/>
      <c r="AY85" s="213"/>
      <c r="AZ85" s="177">
        <v>14400</v>
      </c>
      <c r="BA85" s="178">
        <v>20000</v>
      </c>
      <c r="BB85" s="186">
        <v>57600</v>
      </c>
      <c r="BC85" s="75">
        <v>985</v>
      </c>
    </row>
    <row r="86" spans="1:55">
      <c r="A86" s="20"/>
      <c r="B86" s="165">
        <f>SUM('[1]102國小班級數+體育+特教'!$AW86)</f>
        <v>1</v>
      </c>
      <c r="C86" s="163">
        <f ca="1">人事費!B85</f>
        <v>7</v>
      </c>
      <c r="D86" s="191">
        <f ca="1">人事費!D85</f>
        <v>15</v>
      </c>
      <c r="E86" s="21">
        <f ca="1">人事費!E85</f>
        <v>0</v>
      </c>
      <c r="F86" s="163">
        <f ca="1">人事費!F85</f>
        <v>1</v>
      </c>
      <c r="G86" s="163">
        <f ca="1">人事費!G85</f>
        <v>0</v>
      </c>
      <c r="H86" s="163">
        <f ca="1">人事費!H85</f>
        <v>1</v>
      </c>
      <c r="I86" s="172">
        <f ca="1">人事費!I85</f>
        <v>1</v>
      </c>
      <c r="J86" s="22">
        <f t="shared" si="28"/>
        <v>16</v>
      </c>
      <c r="K86" s="169">
        <v>12</v>
      </c>
      <c r="L86" s="23" t="s">
        <v>163</v>
      </c>
      <c r="M86" s="155">
        <f t="shared" si="24"/>
        <v>22179000</v>
      </c>
      <c r="N86" s="203">
        <f ca="1">人事費!L85</f>
        <v>19091098</v>
      </c>
      <c r="O86" s="182">
        <f t="shared" si="29"/>
        <v>25480</v>
      </c>
      <c r="P86" s="182">
        <f t="shared" si="34"/>
        <v>60000</v>
      </c>
      <c r="Q86" s="78"/>
      <c r="R86" s="184">
        <v>21000</v>
      </c>
      <c r="S86" s="187"/>
      <c r="T86" s="187">
        <v>561168</v>
      </c>
      <c r="U86" s="154"/>
      <c r="V86" s="154">
        <f t="shared" si="30"/>
        <v>10800</v>
      </c>
      <c r="W86" s="167">
        <v>223559</v>
      </c>
      <c r="X86" s="154">
        <f t="shared" si="33"/>
        <v>0</v>
      </c>
      <c r="Y86" s="154"/>
      <c r="Z86" s="154">
        <v>545048</v>
      </c>
      <c r="AA86" s="154">
        <v>68250</v>
      </c>
      <c r="AB86" s="205">
        <v>96000</v>
      </c>
      <c r="AC86" s="167">
        <f t="shared" si="35"/>
        <v>290400</v>
      </c>
      <c r="AD86" s="167">
        <f t="shared" si="25"/>
        <v>24000</v>
      </c>
      <c r="AE86" s="167">
        <f t="shared" si="31"/>
        <v>195000</v>
      </c>
      <c r="AF86" s="167">
        <f t="shared" si="36"/>
        <v>64200</v>
      </c>
      <c r="AG86" s="167">
        <v>0</v>
      </c>
      <c r="AH86" s="167">
        <v>0</v>
      </c>
      <c r="AI86" s="25"/>
      <c r="AJ86" s="25"/>
      <c r="AK86" s="25"/>
      <c r="AL86" s="25"/>
      <c r="AM86" s="184">
        <v>63000</v>
      </c>
      <c r="AN86" s="167">
        <f ca="1">SUM('國教科-車輛費用'!S30)</f>
        <v>557536</v>
      </c>
      <c r="AO86" s="167">
        <v>80000</v>
      </c>
      <c r="AP86" s="4"/>
      <c r="AQ86" s="167">
        <f t="shared" si="32"/>
        <v>72000</v>
      </c>
      <c r="AR86" s="213"/>
      <c r="AS86" s="213"/>
      <c r="AT86" s="213"/>
      <c r="AU86" s="166">
        <f t="shared" si="37"/>
        <v>18300</v>
      </c>
      <c r="AV86" s="175">
        <f ca="1">+人事費!C85*200</f>
        <v>13000</v>
      </c>
      <c r="AW86" s="175">
        <f ca="1">+人事費!C85*100</f>
        <v>6500</v>
      </c>
      <c r="AX86" s="213"/>
      <c r="AY86" s="213"/>
      <c r="AZ86" s="177">
        <v>14400</v>
      </c>
      <c r="BA86" s="177">
        <v>20000</v>
      </c>
      <c r="BB86" s="186">
        <v>57600</v>
      </c>
      <c r="BC86" s="75">
        <v>661</v>
      </c>
    </row>
    <row r="87" spans="1:55">
      <c r="A87" s="20"/>
      <c r="B87" s="165">
        <f>SUM('[1]102國小班級數+體育+特教'!$AW87)</f>
        <v>0</v>
      </c>
      <c r="C87" s="163">
        <f ca="1">人事費!B86</f>
        <v>7</v>
      </c>
      <c r="D87" s="191">
        <f ca="1">人事費!D86</f>
        <v>15</v>
      </c>
      <c r="E87" s="21">
        <f ca="1">人事費!E86</f>
        <v>0</v>
      </c>
      <c r="F87" s="163">
        <f ca="1">人事費!F86</f>
        <v>0</v>
      </c>
      <c r="G87" s="163">
        <f ca="1">人事費!G86</f>
        <v>0</v>
      </c>
      <c r="H87" s="163">
        <f ca="1">人事費!H86</f>
        <v>0</v>
      </c>
      <c r="I87" s="172">
        <f ca="1">人事費!I86</f>
        <v>1</v>
      </c>
      <c r="J87" s="22">
        <f t="shared" si="28"/>
        <v>16</v>
      </c>
      <c r="K87" s="169">
        <v>10</v>
      </c>
      <c r="L87" s="23" t="s">
        <v>164</v>
      </c>
      <c r="M87" s="155">
        <f t="shared" si="24"/>
        <v>22209000</v>
      </c>
      <c r="N87" s="203">
        <f ca="1">人事費!L86</f>
        <v>20691902</v>
      </c>
      <c r="O87" s="182">
        <f t="shared" si="29"/>
        <v>25480</v>
      </c>
      <c r="P87" s="182">
        <f t="shared" si="34"/>
        <v>60000</v>
      </c>
      <c r="Q87" s="78"/>
      <c r="R87" s="184">
        <v>21000</v>
      </c>
      <c r="S87" s="187"/>
      <c r="T87" s="187"/>
      <c r="U87" s="154"/>
      <c r="V87" s="154">
        <f t="shared" si="30"/>
        <v>0</v>
      </c>
      <c r="W87" s="167">
        <v>0</v>
      </c>
      <c r="X87" s="154">
        <f t="shared" si="33"/>
        <v>0</v>
      </c>
      <c r="Y87" s="154"/>
      <c r="Z87" s="154">
        <v>382262</v>
      </c>
      <c r="AA87" s="154">
        <v>58250</v>
      </c>
      <c r="AB87" s="205">
        <v>106000</v>
      </c>
      <c r="AC87" s="167">
        <f t="shared" si="35"/>
        <v>290400</v>
      </c>
      <c r="AD87" s="167">
        <f t="shared" si="25"/>
        <v>24000</v>
      </c>
      <c r="AE87" s="167">
        <f t="shared" si="31"/>
        <v>195000</v>
      </c>
      <c r="AF87" s="167">
        <f t="shared" si="36"/>
        <v>64200</v>
      </c>
      <c r="AG87" s="167">
        <v>30000</v>
      </c>
      <c r="AH87" s="167">
        <v>3000</v>
      </c>
      <c r="AI87" s="25"/>
      <c r="AJ87" s="25"/>
      <c r="AK87" s="25"/>
      <c r="AL87" s="25"/>
      <c r="AM87" s="184"/>
      <c r="AN87" s="167"/>
      <c r="AO87" s="167">
        <v>60000</v>
      </c>
      <c r="AP87" s="4"/>
      <c r="AQ87" s="167">
        <f t="shared" si="32"/>
        <v>60000</v>
      </c>
      <c r="AR87" s="213"/>
      <c r="AS87" s="213"/>
      <c r="AT87" s="213"/>
      <c r="AU87" s="166">
        <f t="shared" si="37"/>
        <v>18300</v>
      </c>
      <c r="AV87" s="175">
        <f ca="1">+人事費!C86*200</f>
        <v>17800</v>
      </c>
      <c r="AW87" s="175">
        <f ca="1">+人事費!C86*100</f>
        <v>8900</v>
      </c>
      <c r="AX87" s="213"/>
      <c r="AY87" s="213"/>
      <c r="AZ87" s="177">
        <v>14400</v>
      </c>
      <c r="BA87" s="178">
        <v>20000</v>
      </c>
      <c r="BB87" s="186">
        <v>57600</v>
      </c>
      <c r="BC87" s="75">
        <v>506</v>
      </c>
    </row>
    <row r="88" spans="1:55">
      <c r="A88" s="20"/>
      <c r="B88" s="165">
        <f>SUM('[1]102國小班級數+體育+特教'!$AW88)</f>
        <v>1</v>
      </c>
      <c r="C88" s="163">
        <f ca="1">人事費!B87</f>
        <v>7</v>
      </c>
      <c r="D88" s="191">
        <f ca="1">人事費!D87</f>
        <v>13</v>
      </c>
      <c r="E88" s="21">
        <f ca="1">人事費!E87</f>
        <v>0</v>
      </c>
      <c r="F88" s="163">
        <f ca="1">人事費!F87</f>
        <v>1</v>
      </c>
      <c r="G88" s="163">
        <f ca="1">人事費!G87</f>
        <v>0</v>
      </c>
      <c r="H88" s="163">
        <f ca="1">人事費!H87</f>
        <v>1</v>
      </c>
      <c r="I88" s="172">
        <f ca="1">人事費!I87</f>
        <v>1</v>
      </c>
      <c r="J88" s="22">
        <f t="shared" si="28"/>
        <v>14</v>
      </c>
      <c r="K88" s="169">
        <v>9</v>
      </c>
      <c r="L88" s="23" t="s">
        <v>165</v>
      </c>
      <c r="M88" s="155">
        <f t="shared" si="24"/>
        <v>18990000</v>
      </c>
      <c r="N88" s="203">
        <f ca="1">人事費!L87</f>
        <v>17156016</v>
      </c>
      <c r="O88" s="182">
        <f t="shared" si="29"/>
        <v>25480</v>
      </c>
      <c r="P88" s="182">
        <f t="shared" si="34"/>
        <v>60000</v>
      </c>
      <c r="Q88" s="78"/>
      <c r="R88" s="184">
        <v>10500</v>
      </c>
      <c r="S88" s="187"/>
      <c r="T88" s="187">
        <v>561168</v>
      </c>
      <c r="U88" s="154"/>
      <c r="V88" s="154">
        <f t="shared" si="30"/>
        <v>10800</v>
      </c>
      <c r="W88" s="167">
        <v>223559</v>
      </c>
      <c r="X88" s="154">
        <f t="shared" si="33"/>
        <v>0</v>
      </c>
      <c r="Y88" s="154"/>
      <c r="Z88" s="154"/>
      <c r="AA88" s="154">
        <v>164250</v>
      </c>
      <c r="AB88" s="167">
        <v>0</v>
      </c>
      <c r="AC88" s="167">
        <f t="shared" si="35"/>
        <v>290400</v>
      </c>
      <c r="AD88" s="167">
        <f t="shared" si="25"/>
        <v>21000</v>
      </c>
      <c r="AE88" s="167">
        <f t="shared" si="31"/>
        <v>195000</v>
      </c>
      <c r="AF88" s="167">
        <f t="shared" si="36"/>
        <v>64200</v>
      </c>
      <c r="AG88" s="167">
        <v>0</v>
      </c>
      <c r="AH88" s="167">
        <v>0</v>
      </c>
      <c r="AI88" s="25"/>
      <c r="AJ88" s="25"/>
      <c r="AK88" s="25"/>
      <c r="AL88" s="25"/>
      <c r="AM88" s="184"/>
      <c r="AN88" s="167"/>
      <c r="AO88" s="167">
        <v>30000</v>
      </c>
      <c r="AP88" s="4"/>
      <c r="AQ88" s="167">
        <f t="shared" si="32"/>
        <v>54000</v>
      </c>
      <c r="AR88" s="213"/>
      <c r="AS88" s="213"/>
      <c r="AT88" s="213"/>
      <c r="AU88" s="166">
        <f t="shared" si="37"/>
        <v>18300</v>
      </c>
      <c r="AV88" s="175">
        <f ca="1">+人事費!C87*200</f>
        <v>8600</v>
      </c>
      <c r="AW88" s="175">
        <f ca="1">+人事費!C87*100</f>
        <v>4300</v>
      </c>
      <c r="AX88" s="213"/>
      <c r="AY88" s="213"/>
      <c r="AZ88" s="177">
        <v>14400</v>
      </c>
      <c r="BA88" s="177">
        <v>20000</v>
      </c>
      <c r="BB88" s="186">
        <v>57600</v>
      </c>
      <c r="BC88" s="75">
        <v>427</v>
      </c>
    </row>
    <row r="89" spans="1:55" s="33" customFormat="1">
      <c r="A89" s="31"/>
      <c r="B89" s="165">
        <f>SUM('[1]102國小班級數+體育+特教'!$AW89)</f>
        <v>0</v>
      </c>
      <c r="C89" s="163">
        <f ca="1">人事費!B88</f>
        <v>6</v>
      </c>
      <c r="D89" s="191">
        <f ca="1">人事費!D88</f>
        <v>13</v>
      </c>
      <c r="E89" s="21">
        <f ca="1">人事費!E88</f>
        <v>0</v>
      </c>
      <c r="F89" s="163">
        <f ca="1">人事費!F88</f>
        <v>0</v>
      </c>
      <c r="G89" s="163">
        <f ca="1">人事費!G88</f>
        <v>0</v>
      </c>
      <c r="H89" s="163">
        <f ca="1">人事費!H88</f>
        <v>0</v>
      </c>
      <c r="I89" s="172">
        <f ca="1">人事費!I88</f>
        <v>1</v>
      </c>
      <c r="J89" s="22">
        <f t="shared" si="28"/>
        <v>14</v>
      </c>
      <c r="K89" s="169">
        <v>12</v>
      </c>
      <c r="L89" s="29" t="s">
        <v>166</v>
      </c>
      <c r="M89" s="155">
        <f t="shared" si="24"/>
        <v>18365000</v>
      </c>
      <c r="N89" s="203">
        <f ca="1">人事費!L88</f>
        <v>17350159</v>
      </c>
      <c r="O89" s="182">
        <f t="shared" si="29"/>
        <v>21840</v>
      </c>
      <c r="P89" s="182">
        <f t="shared" si="34"/>
        <v>60000</v>
      </c>
      <c r="Q89" s="78"/>
      <c r="R89" s="184">
        <v>21000</v>
      </c>
      <c r="S89" s="187"/>
      <c r="T89" s="187"/>
      <c r="U89" s="154"/>
      <c r="V89" s="154">
        <f t="shared" si="30"/>
        <v>0</v>
      </c>
      <c r="W89" s="167">
        <v>0</v>
      </c>
      <c r="X89" s="154">
        <f t="shared" si="33"/>
        <v>0</v>
      </c>
      <c r="Y89" s="154"/>
      <c r="Z89" s="154"/>
      <c r="AA89" s="154">
        <v>58410</v>
      </c>
      <c r="AB89" s="205">
        <v>105840</v>
      </c>
      <c r="AC89" s="167">
        <f t="shared" si="35"/>
        <v>283200</v>
      </c>
      <c r="AD89" s="167">
        <f t="shared" si="25"/>
        <v>21000</v>
      </c>
      <c r="AE89" s="167">
        <f t="shared" si="31"/>
        <v>171000</v>
      </c>
      <c r="AF89" s="167">
        <f t="shared" si="36"/>
        <v>63600</v>
      </c>
      <c r="AG89" s="167">
        <v>0</v>
      </c>
      <c r="AH89" s="167">
        <v>0</v>
      </c>
      <c r="AI89" s="32"/>
      <c r="AJ89" s="32"/>
      <c r="AK89" s="32"/>
      <c r="AL89" s="32"/>
      <c r="AM89" s="184"/>
      <c r="AN89" s="167"/>
      <c r="AO89" s="167"/>
      <c r="AP89" s="4"/>
      <c r="AQ89" s="167">
        <f t="shared" si="32"/>
        <v>72000</v>
      </c>
      <c r="AR89" s="213"/>
      <c r="AS89" s="213"/>
      <c r="AT89" s="213"/>
      <c r="AU89" s="166">
        <f t="shared" si="37"/>
        <v>17400</v>
      </c>
      <c r="AV89" s="175">
        <f ca="1">+人事費!C88*200</f>
        <v>17800</v>
      </c>
      <c r="AW89" s="175">
        <f ca="1">+人事費!C88*100</f>
        <v>8900</v>
      </c>
      <c r="AX89" s="213"/>
      <c r="AY89" s="213"/>
      <c r="AZ89" s="177">
        <v>14400</v>
      </c>
      <c r="BA89" s="178">
        <v>20000</v>
      </c>
      <c r="BB89" s="186">
        <v>57600</v>
      </c>
      <c r="BC89" s="76">
        <v>851</v>
      </c>
    </row>
    <row r="90" spans="1:55">
      <c r="A90" s="20"/>
      <c r="B90" s="165">
        <f>SUM('[1]102國小班級數+體育+特教'!$AW90)</f>
        <v>0</v>
      </c>
      <c r="C90" s="163">
        <f ca="1">人事費!B89</f>
        <v>9</v>
      </c>
      <c r="D90" s="191">
        <f ca="1">人事費!D89</f>
        <v>19</v>
      </c>
      <c r="E90" s="21">
        <f ca="1">人事費!E89</f>
        <v>0</v>
      </c>
      <c r="F90" s="163">
        <f ca="1">人事費!F89</f>
        <v>0</v>
      </c>
      <c r="G90" s="163">
        <f ca="1">人事費!G89</f>
        <v>0</v>
      </c>
      <c r="H90" s="163">
        <f ca="1">人事費!H89</f>
        <v>0</v>
      </c>
      <c r="I90" s="172">
        <f ca="1">人事費!I89</f>
        <v>1</v>
      </c>
      <c r="J90" s="22">
        <f t="shared" si="28"/>
        <v>20</v>
      </c>
      <c r="K90" s="169">
        <v>9</v>
      </c>
      <c r="L90" s="23" t="s">
        <v>167</v>
      </c>
      <c r="M90" s="155">
        <f t="shared" si="24"/>
        <v>22735000</v>
      </c>
      <c r="N90" s="203">
        <f ca="1">人事費!L89</f>
        <v>21621385</v>
      </c>
      <c r="O90" s="182">
        <f t="shared" si="29"/>
        <v>32760</v>
      </c>
      <c r="P90" s="182">
        <f t="shared" si="34"/>
        <v>60000</v>
      </c>
      <c r="Q90" s="78"/>
      <c r="R90" s="184">
        <v>7000</v>
      </c>
      <c r="S90" s="187"/>
      <c r="T90" s="187"/>
      <c r="U90" s="154"/>
      <c r="V90" s="154">
        <f t="shared" si="30"/>
        <v>0</v>
      </c>
      <c r="W90" s="167">
        <v>0</v>
      </c>
      <c r="X90" s="154">
        <f t="shared" si="33"/>
        <v>0</v>
      </c>
      <c r="Y90" s="154"/>
      <c r="Z90" s="154"/>
      <c r="AA90" s="154">
        <v>58410</v>
      </c>
      <c r="AB90" s="167">
        <v>105840</v>
      </c>
      <c r="AC90" s="167">
        <f t="shared" si="35"/>
        <v>304800</v>
      </c>
      <c r="AD90" s="167">
        <f t="shared" si="25"/>
        <v>30000</v>
      </c>
      <c r="AE90" s="167">
        <f t="shared" si="31"/>
        <v>243000</v>
      </c>
      <c r="AF90" s="167">
        <f t="shared" si="36"/>
        <v>65400</v>
      </c>
      <c r="AG90" s="167">
        <v>0</v>
      </c>
      <c r="AH90" s="167">
        <v>0</v>
      </c>
      <c r="AI90" s="25"/>
      <c r="AJ90" s="25"/>
      <c r="AK90" s="25"/>
      <c r="AL90" s="25"/>
      <c r="AM90" s="184"/>
      <c r="AN90" s="167"/>
      <c r="AO90" s="167">
        <v>20000</v>
      </c>
      <c r="AP90" s="4"/>
      <c r="AQ90" s="167">
        <f t="shared" si="32"/>
        <v>54000</v>
      </c>
      <c r="AR90" s="213"/>
      <c r="AS90" s="213"/>
      <c r="AT90" s="213"/>
      <c r="AU90" s="166">
        <f t="shared" si="37"/>
        <v>20100</v>
      </c>
      <c r="AV90" s="175">
        <f ca="1">+人事費!C89*200</f>
        <v>13200</v>
      </c>
      <c r="AW90" s="175">
        <f ca="1">+人事費!C89*100</f>
        <v>6600</v>
      </c>
      <c r="AX90" s="213"/>
      <c r="AY90" s="213"/>
      <c r="AZ90" s="177">
        <v>14400</v>
      </c>
      <c r="BA90" s="177">
        <v>20000</v>
      </c>
      <c r="BB90" s="186">
        <v>57600</v>
      </c>
      <c r="BC90" s="75">
        <v>505</v>
      </c>
    </row>
    <row r="91" spans="1:55">
      <c r="A91" s="20"/>
      <c r="B91" s="165">
        <f>SUM('[1]102國小班級數+體育+特教'!$AW91)</f>
        <v>1</v>
      </c>
      <c r="C91" s="163">
        <f ca="1">人事費!B90</f>
        <v>7</v>
      </c>
      <c r="D91" s="191">
        <f ca="1">人事費!D90</f>
        <v>14</v>
      </c>
      <c r="E91" s="21">
        <f ca="1">人事費!E90</f>
        <v>0</v>
      </c>
      <c r="F91" s="163">
        <f ca="1">人事費!F90</f>
        <v>2</v>
      </c>
      <c r="G91" s="163">
        <f ca="1">人事費!G90</f>
        <v>0</v>
      </c>
      <c r="H91" s="163">
        <f ca="1">人事費!H90</f>
        <v>1</v>
      </c>
      <c r="I91" s="172">
        <f ca="1">人事費!I90</f>
        <v>1</v>
      </c>
      <c r="J91" s="22">
        <f t="shared" si="28"/>
        <v>15</v>
      </c>
      <c r="K91" s="169">
        <v>7</v>
      </c>
      <c r="L91" s="23" t="s">
        <v>83</v>
      </c>
      <c r="M91" s="155">
        <f t="shared" si="24"/>
        <v>20237000</v>
      </c>
      <c r="N91" s="203">
        <f ca="1">人事費!L90</f>
        <v>17796818</v>
      </c>
      <c r="O91" s="182">
        <f t="shared" si="29"/>
        <v>25480</v>
      </c>
      <c r="P91" s="182">
        <f t="shared" si="34"/>
        <v>60000</v>
      </c>
      <c r="Q91" s="78"/>
      <c r="R91" s="184">
        <v>14000</v>
      </c>
      <c r="S91" s="187">
        <v>600000</v>
      </c>
      <c r="T91" s="187">
        <v>561168</v>
      </c>
      <c r="U91" s="154"/>
      <c r="V91" s="154">
        <f t="shared" si="30"/>
        <v>21600</v>
      </c>
      <c r="W91" s="167">
        <v>223559</v>
      </c>
      <c r="X91" s="154">
        <f t="shared" si="33"/>
        <v>0</v>
      </c>
      <c r="Y91" s="154"/>
      <c r="Z91" s="154"/>
      <c r="AA91" s="154">
        <v>58410</v>
      </c>
      <c r="AB91" s="167">
        <v>105840</v>
      </c>
      <c r="AC91" s="167">
        <f t="shared" si="35"/>
        <v>290400</v>
      </c>
      <c r="AD91" s="167">
        <f t="shared" si="25"/>
        <v>22500</v>
      </c>
      <c r="AE91" s="167">
        <f t="shared" si="31"/>
        <v>195000</v>
      </c>
      <c r="AF91" s="167">
        <f t="shared" si="36"/>
        <v>64200</v>
      </c>
      <c r="AG91" s="167">
        <v>0</v>
      </c>
      <c r="AH91" s="167">
        <v>0</v>
      </c>
      <c r="AI91" s="25"/>
      <c r="AJ91" s="25"/>
      <c r="AK91" s="25"/>
      <c r="AL91" s="25"/>
      <c r="AM91" s="184"/>
      <c r="AN91" s="167"/>
      <c r="AO91" s="167">
        <v>20000</v>
      </c>
      <c r="AP91" s="4"/>
      <c r="AQ91" s="167">
        <f t="shared" si="32"/>
        <v>42000</v>
      </c>
      <c r="AR91" s="213"/>
      <c r="AS91" s="213"/>
      <c r="AT91" s="213"/>
      <c r="AU91" s="166">
        <f t="shared" si="37"/>
        <v>18300</v>
      </c>
      <c r="AV91" s="175">
        <f ca="1">+人事費!C90*200</f>
        <v>16800</v>
      </c>
      <c r="AW91" s="175">
        <f ca="1">+人事費!C90*100</f>
        <v>8400</v>
      </c>
      <c r="AX91" s="213"/>
      <c r="AY91" s="213"/>
      <c r="AZ91" s="177">
        <v>14400</v>
      </c>
      <c r="BA91" s="178">
        <v>20000</v>
      </c>
      <c r="BB91" s="186">
        <v>57600</v>
      </c>
      <c r="BC91" s="75">
        <v>525</v>
      </c>
    </row>
    <row r="92" spans="1:55">
      <c r="A92" s="20"/>
      <c r="B92" s="165">
        <f>SUM('[1]102國小班級數+體育+特教'!$AW92)</f>
        <v>1</v>
      </c>
      <c r="C92" s="163">
        <f ca="1">人事費!B91</f>
        <v>7</v>
      </c>
      <c r="D92" s="191">
        <f ca="1">人事費!D91</f>
        <v>13</v>
      </c>
      <c r="E92" s="21">
        <f ca="1">人事費!E91</f>
        <v>0</v>
      </c>
      <c r="F92" s="163">
        <f ca="1">人事費!F91</f>
        <v>2</v>
      </c>
      <c r="G92" s="163">
        <f ca="1">人事費!G91</f>
        <v>0</v>
      </c>
      <c r="H92" s="163">
        <f ca="1">人事費!H91</f>
        <v>1</v>
      </c>
      <c r="I92" s="172">
        <f ca="1">人事費!I91</f>
        <v>0</v>
      </c>
      <c r="J92" s="22">
        <f t="shared" si="28"/>
        <v>13</v>
      </c>
      <c r="K92" s="169">
        <v>5</v>
      </c>
      <c r="L92" s="23" t="s">
        <v>169</v>
      </c>
      <c r="M92" s="155">
        <f t="shared" si="24"/>
        <v>17771000</v>
      </c>
      <c r="N92" s="203">
        <f ca="1">人事費!L91</f>
        <v>14838912</v>
      </c>
      <c r="O92" s="182">
        <f t="shared" si="29"/>
        <v>25480</v>
      </c>
      <c r="P92" s="182">
        <f t="shared" si="34"/>
        <v>60000</v>
      </c>
      <c r="Q92" s="78"/>
      <c r="R92" s="184">
        <v>10500</v>
      </c>
      <c r="S92" s="187">
        <v>600000</v>
      </c>
      <c r="T92" s="187">
        <v>561168</v>
      </c>
      <c r="U92" s="154"/>
      <c r="V92" s="154">
        <f t="shared" si="30"/>
        <v>21600</v>
      </c>
      <c r="W92" s="167">
        <v>223559</v>
      </c>
      <c r="X92" s="154">
        <f t="shared" si="33"/>
        <v>0</v>
      </c>
      <c r="Y92" s="154"/>
      <c r="Z92" s="154">
        <v>539398</v>
      </c>
      <c r="AA92" s="154">
        <v>164250</v>
      </c>
      <c r="AB92" s="167">
        <v>0</v>
      </c>
      <c r="AC92" s="167">
        <f t="shared" si="35"/>
        <v>290400</v>
      </c>
      <c r="AD92" s="167">
        <f t="shared" si="25"/>
        <v>19500</v>
      </c>
      <c r="AE92" s="167">
        <f t="shared" si="31"/>
        <v>195000</v>
      </c>
      <c r="AF92" s="167">
        <f t="shared" si="36"/>
        <v>64200</v>
      </c>
      <c r="AG92" s="167">
        <v>0</v>
      </c>
      <c r="AH92" s="167">
        <v>0</v>
      </c>
      <c r="AI92" s="25"/>
      <c r="AJ92" s="25"/>
      <c r="AK92" s="25"/>
      <c r="AL92" s="25"/>
      <c r="AM92" s="184"/>
      <c r="AN92" s="167"/>
      <c r="AO92" s="167">
        <v>2000</v>
      </c>
      <c r="AP92" s="4"/>
      <c r="AQ92" s="167">
        <f t="shared" si="32"/>
        <v>30000</v>
      </c>
      <c r="AR92" s="213"/>
      <c r="AS92" s="213"/>
      <c r="AT92" s="213"/>
      <c r="AU92" s="166">
        <f t="shared" si="37"/>
        <v>18300</v>
      </c>
      <c r="AV92" s="175">
        <f ca="1">+人事費!C91*200</f>
        <v>9400</v>
      </c>
      <c r="AW92" s="175">
        <f ca="1">+人事費!C91*100</f>
        <v>4700</v>
      </c>
      <c r="AX92" s="213"/>
      <c r="AY92" s="213"/>
      <c r="AZ92" s="177">
        <v>14400</v>
      </c>
      <c r="BA92" s="177">
        <v>20000</v>
      </c>
      <c r="BB92" s="186">
        <v>57600</v>
      </c>
      <c r="BC92" s="75">
        <v>633</v>
      </c>
    </row>
    <row r="93" spans="1:55">
      <c r="A93" s="20"/>
      <c r="B93" s="165">
        <f>SUM('[1]102國小班級數+體育+特教'!$AW93)</f>
        <v>0</v>
      </c>
      <c r="C93" s="163">
        <f ca="1">人事費!B92</f>
        <v>6</v>
      </c>
      <c r="D93" s="191">
        <f ca="1">人事費!D92</f>
        <v>12</v>
      </c>
      <c r="E93" s="21">
        <f ca="1">人事費!E92</f>
        <v>0</v>
      </c>
      <c r="F93" s="163">
        <f ca="1">人事費!F92</f>
        <v>0</v>
      </c>
      <c r="G93" s="163">
        <f ca="1">人事費!G92</f>
        <v>0</v>
      </c>
      <c r="H93" s="163">
        <f ca="1">人事費!H92</f>
        <v>0</v>
      </c>
      <c r="I93" s="172">
        <f ca="1">人事費!I92</f>
        <v>0</v>
      </c>
      <c r="J93" s="22">
        <f t="shared" si="28"/>
        <v>12</v>
      </c>
      <c r="K93" s="169">
        <v>6</v>
      </c>
      <c r="L93" s="23" t="s">
        <v>181</v>
      </c>
      <c r="M93" s="155">
        <f t="shared" si="24"/>
        <v>16066000</v>
      </c>
      <c r="N93" s="203">
        <f ca="1">人事費!L92</f>
        <v>14585044</v>
      </c>
      <c r="O93" s="182">
        <f t="shared" si="29"/>
        <v>21840</v>
      </c>
      <c r="P93" s="182">
        <f t="shared" si="34"/>
        <v>60000</v>
      </c>
      <c r="Q93" s="78">
        <v>39240</v>
      </c>
      <c r="R93" s="184">
        <v>14000</v>
      </c>
      <c r="S93" s="187"/>
      <c r="T93" s="187"/>
      <c r="U93" s="154"/>
      <c r="V93" s="154">
        <f t="shared" si="30"/>
        <v>0</v>
      </c>
      <c r="W93" s="167">
        <v>0</v>
      </c>
      <c r="X93" s="154">
        <f t="shared" si="33"/>
        <v>0</v>
      </c>
      <c r="Y93" s="154">
        <v>288060</v>
      </c>
      <c r="Z93" s="154">
        <v>241876</v>
      </c>
      <c r="AA93" s="154">
        <v>96000</v>
      </c>
      <c r="AB93" s="205">
        <v>29010</v>
      </c>
      <c r="AC93" s="167">
        <f t="shared" si="35"/>
        <v>283200</v>
      </c>
      <c r="AD93" s="167">
        <f t="shared" si="25"/>
        <v>18000</v>
      </c>
      <c r="AE93" s="167">
        <f t="shared" si="31"/>
        <v>171000</v>
      </c>
      <c r="AF93" s="167">
        <f t="shared" si="36"/>
        <v>63600</v>
      </c>
      <c r="AG93" s="167">
        <v>0</v>
      </c>
      <c r="AH93" s="167">
        <v>0</v>
      </c>
      <c r="AI93" s="25"/>
      <c r="AJ93" s="25"/>
      <c r="AK93" s="25"/>
      <c r="AL93" s="25"/>
      <c r="AM93" s="184"/>
      <c r="AN93" s="167"/>
      <c r="AO93" s="167"/>
      <c r="AP93" s="4"/>
      <c r="AQ93" s="167">
        <f t="shared" si="32"/>
        <v>36000</v>
      </c>
      <c r="AR93" s="213"/>
      <c r="AS93" s="213"/>
      <c r="AT93" s="213"/>
      <c r="AU93" s="166">
        <f t="shared" si="37"/>
        <v>17400</v>
      </c>
      <c r="AV93" s="175">
        <f ca="1">+人事費!C92*200</f>
        <v>6400</v>
      </c>
      <c r="AW93" s="175">
        <f ca="1">+人事費!C92*100</f>
        <v>3200</v>
      </c>
      <c r="AX93" s="213"/>
      <c r="AY93" s="213"/>
      <c r="AZ93" s="177">
        <v>14400</v>
      </c>
      <c r="BA93" s="178">
        <v>20000</v>
      </c>
      <c r="BB93" s="186">
        <v>57600</v>
      </c>
      <c r="BC93" s="75">
        <v>130</v>
      </c>
    </row>
    <row r="94" spans="1:55">
      <c r="A94" s="20"/>
      <c r="B94" s="165">
        <f>SUM('[1]102國小班級數+體育+特教'!$AW94)</f>
        <v>1</v>
      </c>
      <c r="C94" s="163">
        <f ca="1">人事費!B93</f>
        <v>7</v>
      </c>
      <c r="D94" s="191">
        <f ca="1">人事費!D93</f>
        <v>15</v>
      </c>
      <c r="E94" s="21">
        <f ca="1">人事費!E93</f>
        <v>0</v>
      </c>
      <c r="F94" s="163">
        <f ca="1">人事費!F93</f>
        <v>1</v>
      </c>
      <c r="G94" s="163">
        <f ca="1">人事費!G93</f>
        <v>0</v>
      </c>
      <c r="H94" s="163">
        <f ca="1">人事費!H93</f>
        <v>1</v>
      </c>
      <c r="I94" s="172">
        <f ca="1">人事費!I93</f>
        <v>0</v>
      </c>
      <c r="J94" s="22">
        <f t="shared" si="28"/>
        <v>15</v>
      </c>
      <c r="K94" s="169">
        <v>11</v>
      </c>
      <c r="L94" s="23" t="s">
        <v>182</v>
      </c>
      <c r="M94" s="155">
        <f t="shared" si="24"/>
        <v>20322000</v>
      </c>
      <c r="N94" s="203">
        <f ca="1">人事費!L93</f>
        <v>18222621</v>
      </c>
      <c r="O94" s="182">
        <f t="shared" si="29"/>
        <v>25480</v>
      </c>
      <c r="P94" s="182">
        <f t="shared" si="34"/>
        <v>60000</v>
      </c>
      <c r="Q94" s="78"/>
      <c r="R94" s="184">
        <v>14000</v>
      </c>
      <c r="S94" s="187"/>
      <c r="T94" s="187">
        <v>561168</v>
      </c>
      <c r="U94" s="154"/>
      <c r="V94" s="154">
        <f t="shared" si="30"/>
        <v>10800</v>
      </c>
      <c r="W94" s="167">
        <v>223559</v>
      </c>
      <c r="X94" s="154">
        <f t="shared" si="33"/>
        <v>0</v>
      </c>
      <c r="Y94" s="174"/>
      <c r="Z94" s="154">
        <v>256774</v>
      </c>
      <c r="AA94" s="154">
        <v>164250</v>
      </c>
      <c r="AB94" s="167">
        <v>0</v>
      </c>
      <c r="AC94" s="167">
        <f t="shared" si="35"/>
        <v>290400</v>
      </c>
      <c r="AD94" s="167">
        <f t="shared" si="25"/>
        <v>22500</v>
      </c>
      <c r="AE94" s="167">
        <f t="shared" si="31"/>
        <v>195000</v>
      </c>
      <c r="AF94" s="167">
        <f t="shared" si="36"/>
        <v>64200</v>
      </c>
      <c r="AG94" s="167">
        <v>0</v>
      </c>
      <c r="AH94" s="167">
        <v>0</v>
      </c>
      <c r="AI94" s="25"/>
      <c r="AJ94" s="25"/>
      <c r="AK94" s="25"/>
      <c r="AL94" s="25"/>
      <c r="AM94" s="184"/>
      <c r="AN94" s="167"/>
      <c r="AO94" s="167">
        <v>15000</v>
      </c>
      <c r="AP94" s="4"/>
      <c r="AQ94" s="167">
        <f t="shared" si="32"/>
        <v>66000</v>
      </c>
      <c r="AR94" s="213"/>
      <c r="AS94" s="213"/>
      <c r="AT94" s="213"/>
      <c r="AU94" s="166">
        <f t="shared" si="37"/>
        <v>18300</v>
      </c>
      <c r="AV94" s="175">
        <f ca="1">+人事費!C93*200</f>
        <v>13200</v>
      </c>
      <c r="AW94" s="175">
        <f ca="1">+人事費!C93*100</f>
        <v>6600</v>
      </c>
      <c r="AX94" s="213"/>
      <c r="AY94" s="213"/>
      <c r="AZ94" s="177">
        <v>14400</v>
      </c>
      <c r="BA94" s="177">
        <v>20000</v>
      </c>
      <c r="BB94" s="186">
        <v>57600</v>
      </c>
      <c r="BC94" s="75">
        <v>148</v>
      </c>
    </row>
    <row r="95" spans="1:55">
      <c r="A95" s="20"/>
      <c r="B95" s="165">
        <f>SUM('[1]102國小班級數+體育+特教'!$AW95)</f>
        <v>1</v>
      </c>
      <c r="C95" s="163">
        <f ca="1">人事費!B94</f>
        <v>7</v>
      </c>
      <c r="D95" s="191">
        <f ca="1">人事費!D94</f>
        <v>14</v>
      </c>
      <c r="E95" s="21">
        <f ca="1">人事費!E94</f>
        <v>0</v>
      </c>
      <c r="F95" s="163">
        <f ca="1">人事費!F94</f>
        <v>2</v>
      </c>
      <c r="G95" s="163">
        <f ca="1">人事費!G94</f>
        <v>0</v>
      </c>
      <c r="H95" s="163">
        <f ca="1">人事費!H94</f>
        <v>1</v>
      </c>
      <c r="I95" s="172">
        <f ca="1">人事費!I94</f>
        <v>0</v>
      </c>
      <c r="J95" s="22">
        <f t="shared" si="28"/>
        <v>14</v>
      </c>
      <c r="K95" s="169">
        <v>6</v>
      </c>
      <c r="L95" s="23" t="s">
        <v>172</v>
      </c>
      <c r="M95" s="155">
        <f t="shared" si="24"/>
        <v>19677000</v>
      </c>
      <c r="N95" s="203">
        <f ca="1">人事費!L94</f>
        <v>16782962</v>
      </c>
      <c r="O95" s="182">
        <f t="shared" si="29"/>
        <v>25480</v>
      </c>
      <c r="P95" s="182">
        <f t="shared" si="34"/>
        <v>60000</v>
      </c>
      <c r="Q95" s="78"/>
      <c r="R95" s="184">
        <v>14000</v>
      </c>
      <c r="S95" s="187"/>
      <c r="T95" s="187">
        <v>561168</v>
      </c>
      <c r="U95" s="154">
        <v>561168</v>
      </c>
      <c r="V95" s="154">
        <f t="shared" si="30"/>
        <v>21600</v>
      </c>
      <c r="W95" s="167">
        <v>223559</v>
      </c>
      <c r="X95" s="154">
        <f t="shared" si="33"/>
        <v>0</v>
      </c>
      <c r="Y95" s="154"/>
      <c r="Z95" s="154">
        <v>497014</v>
      </c>
      <c r="AA95" s="154">
        <v>58410</v>
      </c>
      <c r="AB95" s="167">
        <v>105840</v>
      </c>
      <c r="AC95" s="167">
        <f t="shared" si="35"/>
        <v>290400</v>
      </c>
      <c r="AD95" s="167">
        <f t="shared" si="25"/>
        <v>21000</v>
      </c>
      <c r="AE95" s="167">
        <f t="shared" si="31"/>
        <v>195000</v>
      </c>
      <c r="AF95" s="167">
        <f t="shared" si="36"/>
        <v>64200</v>
      </c>
      <c r="AG95" s="167">
        <v>30000</v>
      </c>
      <c r="AH95" s="167">
        <v>3000</v>
      </c>
      <c r="AI95" s="25"/>
      <c r="AJ95" s="25"/>
      <c r="AK95" s="25"/>
      <c r="AL95" s="25"/>
      <c r="AM95" s="184"/>
      <c r="AN95" s="167"/>
      <c r="AO95" s="167"/>
      <c r="AP95" s="4"/>
      <c r="AQ95" s="167">
        <f t="shared" si="32"/>
        <v>36000</v>
      </c>
      <c r="AR95" s="213"/>
      <c r="AS95" s="213"/>
      <c r="AT95" s="213"/>
      <c r="AU95" s="166">
        <f t="shared" si="37"/>
        <v>18300</v>
      </c>
      <c r="AV95" s="175">
        <f ca="1">+人事費!C94*200</f>
        <v>10200</v>
      </c>
      <c r="AW95" s="175">
        <f ca="1">+人事費!C94*100</f>
        <v>5100</v>
      </c>
      <c r="AX95" s="213"/>
      <c r="AY95" s="213"/>
      <c r="AZ95" s="177">
        <v>14400</v>
      </c>
      <c r="BA95" s="178">
        <v>20000</v>
      </c>
      <c r="BB95" s="186">
        <v>57600</v>
      </c>
      <c r="BC95" s="75">
        <v>599</v>
      </c>
    </row>
    <row r="96" spans="1:55">
      <c r="A96" s="20"/>
      <c r="B96" s="165">
        <f>SUM('[1]102國小班級數+體育+特教'!$AW96)</f>
        <v>1</v>
      </c>
      <c r="C96" s="163">
        <f ca="1">人事費!B95</f>
        <v>7</v>
      </c>
      <c r="D96" s="191">
        <f ca="1">人事費!D95</f>
        <v>14</v>
      </c>
      <c r="E96" s="21">
        <f ca="1">人事費!E95</f>
        <v>0</v>
      </c>
      <c r="F96" s="163">
        <f ca="1">人事費!F95</f>
        <v>2</v>
      </c>
      <c r="G96" s="163">
        <f ca="1">人事費!G95</f>
        <v>0</v>
      </c>
      <c r="H96" s="163">
        <f ca="1">人事費!H95</f>
        <v>1</v>
      </c>
      <c r="I96" s="172">
        <f ca="1">人事費!I95</f>
        <v>1</v>
      </c>
      <c r="J96" s="22">
        <f t="shared" si="28"/>
        <v>15</v>
      </c>
      <c r="K96" s="169">
        <v>6</v>
      </c>
      <c r="L96" s="23" t="s">
        <v>183</v>
      </c>
      <c r="M96" s="155">
        <f t="shared" si="24"/>
        <v>19904000</v>
      </c>
      <c r="N96" s="203">
        <f ca="1">人事費!L95</f>
        <v>16481123</v>
      </c>
      <c r="O96" s="182">
        <f t="shared" si="29"/>
        <v>25480</v>
      </c>
      <c r="P96" s="182">
        <f t="shared" si="34"/>
        <v>60000</v>
      </c>
      <c r="Q96" s="78"/>
      <c r="R96" s="184">
        <v>10500</v>
      </c>
      <c r="S96" s="187"/>
      <c r="T96" s="187">
        <v>561168</v>
      </c>
      <c r="U96" s="154">
        <v>561168</v>
      </c>
      <c r="V96" s="154">
        <f t="shared" si="30"/>
        <v>21600</v>
      </c>
      <c r="W96" s="167">
        <v>223559</v>
      </c>
      <c r="X96" s="154">
        <f t="shared" si="33"/>
        <v>0</v>
      </c>
      <c r="Y96" s="154"/>
      <c r="Z96" s="154">
        <v>1018168</v>
      </c>
      <c r="AA96" s="154">
        <v>68250</v>
      </c>
      <c r="AB96" s="167">
        <v>96000</v>
      </c>
      <c r="AC96" s="167">
        <f t="shared" si="35"/>
        <v>290400</v>
      </c>
      <c r="AD96" s="167">
        <f t="shared" si="25"/>
        <v>22500</v>
      </c>
      <c r="AE96" s="167">
        <f t="shared" si="31"/>
        <v>195000</v>
      </c>
      <c r="AF96" s="167">
        <f t="shared" si="36"/>
        <v>64200</v>
      </c>
      <c r="AG96" s="167">
        <v>30000</v>
      </c>
      <c r="AH96" s="167">
        <v>3000</v>
      </c>
      <c r="AI96" s="25"/>
      <c r="AJ96" s="25"/>
      <c r="AK96" s="25"/>
      <c r="AL96" s="25"/>
      <c r="AM96" s="184"/>
      <c r="AN96" s="167"/>
      <c r="AO96" s="167">
        <v>10000</v>
      </c>
      <c r="AP96" s="4"/>
      <c r="AQ96" s="167">
        <f t="shared" si="32"/>
        <v>36000</v>
      </c>
      <c r="AR96" s="213"/>
      <c r="AS96" s="213"/>
      <c r="AT96" s="213"/>
      <c r="AU96" s="166">
        <f t="shared" si="37"/>
        <v>18300</v>
      </c>
      <c r="AV96" s="175">
        <f ca="1">+人事費!C95*200</f>
        <v>10200</v>
      </c>
      <c r="AW96" s="175">
        <f ca="1">+人事費!C95*100</f>
        <v>5100</v>
      </c>
      <c r="AX96" s="213"/>
      <c r="AY96" s="213"/>
      <c r="AZ96" s="177">
        <v>14400</v>
      </c>
      <c r="BA96" s="177">
        <v>20000</v>
      </c>
      <c r="BB96" s="186">
        <v>57600</v>
      </c>
      <c r="BC96" s="75">
        <v>284</v>
      </c>
    </row>
    <row r="97" spans="1:55">
      <c r="A97" s="20"/>
      <c r="B97" s="165">
        <f>SUM('[1]102國小班級數+體育+特教'!$AW97)</f>
        <v>0</v>
      </c>
      <c r="C97" s="163">
        <f ca="1">人事費!B96</f>
        <v>6</v>
      </c>
      <c r="D97" s="191">
        <f ca="1">人事費!D96</f>
        <v>12</v>
      </c>
      <c r="E97" s="21">
        <f ca="1">人事費!E96</f>
        <v>0</v>
      </c>
      <c r="F97" s="163">
        <f ca="1">人事費!F96</f>
        <v>0</v>
      </c>
      <c r="G97" s="163">
        <f ca="1">人事費!G96</f>
        <v>0</v>
      </c>
      <c r="H97" s="163">
        <f ca="1">人事費!H96</f>
        <v>0</v>
      </c>
      <c r="I97" s="172">
        <f ca="1">人事費!I96</f>
        <v>1</v>
      </c>
      <c r="J97" s="22">
        <f t="shared" si="28"/>
        <v>13</v>
      </c>
      <c r="K97" s="169">
        <v>3</v>
      </c>
      <c r="L97" s="23" t="s">
        <v>90</v>
      </c>
      <c r="M97" s="155">
        <f t="shared" si="24"/>
        <v>15664000</v>
      </c>
      <c r="N97" s="203">
        <f ca="1">人事費!L96</f>
        <v>14720427</v>
      </c>
      <c r="O97" s="182">
        <f t="shared" si="29"/>
        <v>21840</v>
      </c>
      <c r="P97" s="182">
        <f t="shared" si="34"/>
        <v>60000</v>
      </c>
      <c r="Q97" s="78"/>
      <c r="R97" s="184">
        <v>14000</v>
      </c>
      <c r="S97" s="187"/>
      <c r="T97" s="187"/>
      <c r="U97" s="154"/>
      <c r="V97" s="154">
        <f t="shared" si="30"/>
        <v>0</v>
      </c>
      <c r="W97" s="167">
        <v>0</v>
      </c>
      <c r="X97" s="154">
        <f t="shared" si="33"/>
        <v>0</v>
      </c>
      <c r="Y97" s="154"/>
      <c r="Z97" s="154"/>
      <c r="AA97" s="154">
        <v>68250</v>
      </c>
      <c r="AB97" s="167">
        <v>96000</v>
      </c>
      <c r="AC97" s="167">
        <f t="shared" si="35"/>
        <v>283200</v>
      </c>
      <c r="AD97" s="167">
        <f t="shared" si="25"/>
        <v>19500</v>
      </c>
      <c r="AE97" s="167">
        <f t="shared" si="31"/>
        <v>171000</v>
      </c>
      <c r="AF97" s="167">
        <f t="shared" si="36"/>
        <v>63600</v>
      </c>
      <c r="AG97" s="167">
        <v>0</v>
      </c>
      <c r="AH97" s="167">
        <v>0</v>
      </c>
      <c r="AI97" s="25"/>
      <c r="AJ97" s="25"/>
      <c r="AK97" s="25"/>
      <c r="AL97" s="25"/>
      <c r="AM97" s="184"/>
      <c r="AN97" s="167"/>
      <c r="AO97" s="167">
        <v>10000</v>
      </c>
      <c r="AP97" s="4"/>
      <c r="AQ97" s="167">
        <f t="shared" si="32"/>
        <v>18000</v>
      </c>
      <c r="AR97" s="213"/>
      <c r="AS97" s="213"/>
      <c r="AT97" s="213"/>
      <c r="AU97" s="166">
        <f t="shared" si="37"/>
        <v>17400</v>
      </c>
      <c r="AV97" s="175">
        <f ca="1">+人事費!C96*200</f>
        <v>5600</v>
      </c>
      <c r="AW97" s="175">
        <f ca="1">+人事費!C96*100</f>
        <v>2800</v>
      </c>
      <c r="AX97" s="213"/>
      <c r="AY97" s="213"/>
      <c r="AZ97" s="177">
        <v>14400</v>
      </c>
      <c r="BA97" s="178">
        <v>20000</v>
      </c>
      <c r="BB97" s="186">
        <v>57600</v>
      </c>
      <c r="BC97" s="75">
        <v>383</v>
      </c>
    </row>
    <row r="98" spans="1:55">
      <c r="A98" s="20"/>
      <c r="B98" s="165">
        <f>SUM('[1]102國小班級數+體育+特教'!$AW98)</f>
        <v>1</v>
      </c>
      <c r="C98" s="163">
        <f ca="1">人事費!B97</f>
        <v>7</v>
      </c>
      <c r="D98" s="191">
        <f ca="1">人事費!D97</f>
        <v>14</v>
      </c>
      <c r="E98" s="21">
        <f ca="1">人事費!E97</f>
        <v>0</v>
      </c>
      <c r="F98" s="163">
        <f ca="1">人事費!F97</f>
        <v>1</v>
      </c>
      <c r="G98" s="163">
        <f ca="1">人事費!G97</f>
        <v>0</v>
      </c>
      <c r="H98" s="163">
        <f ca="1">人事費!H97</f>
        <v>1</v>
      </c>
      <c r="I98" s="172">
        <f ca="1">人事費!I97</f>
        <v>1</v>
      </c>
      <c r="J98" s="22">
        <f t="shared" si="28"/>
        <v>15</v>
      </c>
      <c r="K98" s="169">
        <v>9</v>
      </c>
      <c r="L98" s="23" t="s">
        <v>91</v>
      </c>
      <c r="M98" s="155">
        <f t="shared" si="24"/>
        <v>19199000</v>
      </c>
      <c r="N98" s="203">
        <f ca="1">人事費!L97</f>
        <v>16041716</v>
      </c>
      <c r="O98" s="182">
        <f t="shared" si="29"/>
        <v>25480</v>
      </c>
      <c r="P98" s="182">
        <f t="shared" si="34"/>
        <v>60000</v>
      </c>
      <c r="Q98" s="78"/>
      <c r="R98" s="184">
        <v>14000</v>
      </c>
      <c r="S98" s="154"/>
      <c r="T98" s="154">
        <v>561168</v>
      </c>
      <c r="U98" s="154"/>
      <c r="V98" s="154">
        <f t="shared" si="30"/>
        <v>10800</v>
      </c>
      <c r="W98" s="167">
        <v>223559</v>
      </c>
      <c r="X98" s="154">
        <f t="shared" si="33"/>
        <v>0</v>
      </c>
      <c r="Y98" s="154"/>
      <c r="Z98" s="154">
        <v>774602</v>
      </c>
      <c r="AA98" s="154">
        <v>164250</v>
      </c>
      <c r="AB98" s="154">
        <v>0</v>
      </c>
      <c r="AC98" s="167">
        <f t="shared" si="35"/>
        <v>290400</v>
      </c>
      <c r="AD98" s="167">
        <f t="shared" si="25"/>
        <v>22500</v>
      </c>
      <c r="AE98" s="167">
        <f t="shared" si="31"/>
        <v>195000</v>
      </c>
      <c r="AF98" s="167">
        <f t="shared" si="36"/>
        <v>64200</v>
      </c>
      <c r="AG98" s="167">
        <v>0</v>
      </c>
      <c r="AH98" s="167">
        <v>0</v>
      </c>
      <c r="AI98" s="25"/>
      <c r="AJ98" s="25"/>
      <c r="AK98" s="25"/>
      <c r="AL98" s="25"/>
      <c r="AM98" s="184"/>
      <c r="AN98" s="167">
        <f ca="1">SUM('國教科-車輛費用'!S31)</f>
        <v>564145</v>
      </c>
      <c r="AO98" s="167">
        <v>4000</v>
      </c>
      <c r="AP98" s="4"/>
      <c r="AQ98" s="167">
        <f t="shared" si="32"/>
        <v>54000</v>
      </c>
      <c r="AR98" s="213"/>
      <c r="AS98" s="213"/>
      <c r="AT98" s="213"/>
      <c r="AU98" s="166">
        <f t="shared" si="37"/>
        <v>18300</v>
      </c>
      <c r="AV98" s="175">
        <f ca="1">+人事費!C97*200</f>
        <v>12000</v>
      </c>
      <c r="AW98" s="175">
        <f ca="1">+人事費!C97*100</f>
        <v>6000</v>
      </c>
      <c r="AX98" s="213"/>
      <c r="AY98" s="213"/>
      <c r="AZ98" s="177">
        <v>14400</v>
      </c>
      <c r="BA98" s="177">
        <v>20000</v>
      </c>
      <c r="BB98" s="186">
        <v>57600</v>
      </c>
      <c r="BC98" s="75">
        <v>880</v>
      </c>
    </row>
    <row r="99" spans="1:55">
      <c r="A99" s="20"/>
      <c r="B99" s="165">
        <f>SUM('[1]102國小班級數+體育+特教'!$AW99)</f>
        <v>1</v>
      </c>
      <c r="C99" s="163">
        <f ca="1">人事費!B98</f>
        <v>7</v>
      </c>
      <c r="D99" s="191">
        <f ca="1">人事費!D98</f>
        <v>13</v>
      </c>
      <c r="E99" s="21">
        <f ca="1">人事費!E98</f>
        <v>0</v>
      </c>
      <c r="F99" s="163">
        <f ca="1">人事費!F98</f>
        <v>1</v>
      </c>
      <c r="G99" s="163">
        <f ca="1">人事費!G98</f>
        <v>0</v>
      </c>
      <c r="H99" s="163">
        <f ca="1">人事費!H98</f>
        <v>1</v>
      </c>
      <c r="I99" s="172">
        <f ca="1">人事費!I98</f>
        <v>1</v>
      </c>
      <c r="J99" s="22">
        <f t="shared" si="28"/>
        <v>14</v>
      </c>
      <c r="K99" s="169">
        <v>8</v>
      </c>
      <c r="L99" s="23" t="s">
        <v>92</v>
      </c>
      <c r="M99" s="155">
        <f t="shared" si="24"/>
        <v>17007000</v>
      </c>
      <c r="N99" s="203">
        <f ca="1">人事費!L98</f>
        <v>14832141</v>
      </c>
      <c r="O99" s="182">
        <f t="shared" si="29"/>
        <v>25480</v>
      </c>
      <c r="P99" s="182">
        <f t="shared" si="34"/>
        <v>60000</v>
      </c>
      <c r="Q99" s="78"/>
      <c r="R99" s="184">
        <v>7000</v>
      </c>
      <c r="S99" s="187"/>
      <c r="T99" s="187">
        <v>561168</v>
      </c>
      <c r="U99" s="154"/>
      <c r="V99" s="154">
        <f t="shared" si="30"/>
        <v>10800</v>
      </c>
      <c r="W99" s="167">
        <v>223559</v>
      </c>
      <c r="X99" s="154">
        <f t="shared" si="33"/>
        <v>0</v>
      </c>
      <c r="Y99" s="154">
        <v>176234</v>
      </c>
      <c r="Z99" s="154">
        <v>211722</v>
      </c>
      <c r="AA99" s="154">
        <v>68250</v>
      </c>
      <c r="AB99" s="205">
        <v>96000</v>
      </c>
      <c r="AC99" s="167">
        <f t="shared" si="35"/>
        <v>290400</v>
      </c>
      <c r="AD99" s="167">
        <f t="shared" si="25"/>
        <v>21000</v>
      </c>
      <c r="AE99" s="167">
        <f t="shared" si="31"/>
        <v>195000</v>
      </c>
      <c r="AF99" s="167">
        <f t="shared" si="36"/>
        <v>64200</v>
      </c>
      <c r="AG99" s="167">
        <v>0</v>
      </c>
      <c r="AH99" s="167">
        <v>0</v>
      </c>
      <c r="AI99" s="25"/>
      <c r="AJ99" s="25"/>
      <c r="AK99" s="25"/>
      <c r="AL99" s="25"/>
      <c r="AM99" s="184"/>
      <c r="AN99" s="167"/>
      <c r="AO99" s="167"/>
      <c r="AP99" s="4"/>
      <c r="AQ99" s="167">
        <f t="shared" si="32"/>
        <v>48000</v>
      </c>
      <c r="AR99" s="213"/>
      <c r="AS99" s="213"/>
      <c r="AT99" s="213"/>
      <c r="AU99" s="166">
        <f t="shared" si="37"/>
        <v>18300</v>
      </c>
      <c r="AV99" s="175">
        <f ca="1">+人事費!C98*200</f>
        <v>3200</v>
      </c>
      <c r="AW99" s="175">
        <f ca="1">+人事費!C98*100</f>
        <v>1600</v>
      </c>
      <c r="AX99" s="213"/>
      <c r="AY99" s="213"/>
      <c r="AZ99" s="177">
        <v>14400</v>
      </c>
      <c r="BA99" s="178">
        <v>20000</v>
      </c>
      <c r="BB99" s="186">
        <v>57600</v>
      </c>
      <c r="BC99" s="75">
        <v>946</v>
      </c>
    </row>
    <row r="100" spans="1:55">
      <c r="A100" s="20"/>
      <c r="B100" s="165">
        <f>SUM('[1]102國小班級數+體育+特教'!$AW100)</f>
        <v>1</v>
      </c>
      <c r="C100" s="163">
        <f ca="1">人事費!B99</f>
        <v>7</v>
      </c>
      <c r="D100" s="191">
        <f ca="1">人事費!D99</f>
        <v>13</v>
      </c>
      <c r="E100" s="21">
        <f ca="1">人事費!E99</f>
        <v>0</v>
      </c>
      <c r="F100" s="163">
        <f ca="1">人事費!F99</f>
        <v>2</v>
      </c>
      <c r="G100" s="163">
        <f ca="1">人事費!G99</f>
        <v>0</v>
      </c>
      <c r="H100" s="163">
        <f ca="1">人事費!H99</f>
        <v>1</v>
      </c>
      <c r="I100" s="172">
        <f ca="1">人事費!I99</f>
        <v>1</v>
      </c>
      <c r="J100" s="22">
        <f t="shared" si="28"/>
        <v>14</v>
      </c>
      <c r="K100" s="169">
        <v>7</v>
      </c>
      <c r="L100" s="23" t="s">
        <v>94</v>
      </c>
      <c r="M100" s="155">
        <f t="shared" ref="M100:M108" si="38">SUM(N100:BC100)</f>
        <v>20480000</v>
      </c>
      <c r="N100" s="203">
        <f ca="1">人事費!L99</f>
        <v>17201119</v>
      </c>
      <c r="O100" s="182">
        <f t="shared" si="29"/>
        <v>25480</v>
      </c>
      <c r="P100" s="182">
        <f t="shared" si="34"/>
        <v>60000</v>
      </c>
      <c r="Q100" s="78"/>
      <c r="R100" s="184">
        <v>14000</v>
      </c>
      <c r="S100" s="187"/>
      <c r="T100" s="187">
        <v>561168</v>
      </c>
      <c r="U100" s="154">
        <v>561168</v>
      </c>
      <c r="V100" s="154">
        <f t="shared" si="30"/>
        <v>21600</v>
      </c>
      <c r="W100" s="167">
        <v>223559</v>
      </c>
      <c r="X100" s="154">
        <f t="shared" si="33"/>
        <v>0</v>
      </c>
      <c r="Y100" s="154"/>
      <c r="Z100" s="154">
        <v>250776</v>
      </c>
      <c r="AA100" s="154">
        <v>164250</v>
      </c>
      <c r="AB100" s="167">
        <v>0</v>
      </c>
      <c r="AC100" s="167">
        <f t="shared" si="35"/>
        <v>290400</v>
      </c>
      <c r="AD100" s="167">
        <f t="shared" si="25"/>
        <v>21000</v>
      </c>
      <c r="AE100" s="167">
        <f t="shared" si="31"/>
        <v>195000</v>
      </c>
      <c r="AF100" s="167">
        <f t="shared" si="36"/>
        <v>64200</v>
      </c>
      <c r="AG100" s="167">
        <v>0</v>
      </c>
      <c r="AH100" s="167">
        <v>0</v>
      </c>
      <c r="AI100" s="25"/>
      <c r="AJ100" s="25"/>
      <c r="AK100" s="25"/>
      <c r="AL100" s="25"/>
      <c r="AM100" s="184">
        <v>63000</v>
      </c>
      <c r="AN100" s="167">
        <f ca="1">SUM('國教科-車輛費用'!S32)</f>
        <v>598128</v>
      </c>
      <c r="AO100" s="167"/>
      <c r="AP100" s="4"/>
      <c r="AQ100" s="167">
        <f t="shared" si="32"/>
        <v>42000</v>
      </c>
      <c r="AR100" s="213"/>
      <c r="AS100" s="213"/>
      <c r="AT100" s="213"/>
      <c r="AU100" s="166">
        <f t="shared" si="37"/>
        <v>18300</v>
      </c>
      <c r="AV100" s="175">
        <f ca="1">+人事費!C99*200</f>
        <v>8400</v>
      </c>
      <c r="AW100" s="175">
        <f ca="1">+人事費!C99*100</f>
        <v>4200</v>
      </c>
      <c r="AX100" s="213"/>
      <c r="AY100" s="213"/>
      <c r="AZ100" s="177">
        <v>14400</v>
      </c>
      <c r="BA100" s="177">
        <v>20000</v>
      </c>
      <c r="BB100" s="186">
        <v>57600</v>
      </c>
      <c r="BC100" s="75">
        <v>252</v>
      </c>
    </row>
    <row r="101" spans="1:55">
      <c r="A101" s="20"/>
      <c r="B101" s="165">
        <f>SUM('[1]102國小班級數+體育+特教'!$AW101)</f>
        <v>1</v>
      </c>
      <c r="C101" s="163">
        <f ca="1">人事費!B100</f>
        <v>7</v>
      </c>
      <c r="D101" s="191">
        <f ca="1">人事費!D100</f>
        <v>14</v>
      </c>
      <c r="E101" s="21">
        <f ca="1">人事費!E100</f>
        <v>0</v>
      </c>
      <c r="F101" s="163">
        <f ca="1">人事費!F100</f>
        <v>2</v>
      </c>
      <c r="G101" s="163">
        <f ca="1">人事費!G100</f>
        <v>0</v>
      </c>
      <c r="H101" s="163">
        <f ca="1">人事費!H100</f>
        <v>1</v>
      </c>
      <c r="I101" s="172">
        <f ca="1">人事費!I100</f>
        <v>1</v>
      </c>
      <c r="J101" s="22">
        <f t="shared" si="28"/>
        <v>15</v>
      </c>
      <c r="K101" s="169">
        <v>3</v>
      </c>
      <c r="L101" s="23" t="s">
        <v>175</v>
      </c>
      <c r="M101" s="155">
        <f t="shared" si="38"/>
        <v>19825000</v>
      </c>
      <c r="N101" s="203">
        <f ca="1">人事費!L100</f>
        <v>16824908</v>
      </c>
      <c r="O101" s="182">
        <f t="shared" si="29"/>
        <v>25480</v>
      </c>
      <c r="P101" s="182">
        <f t="shared" si="34"/>
        <v>60000</v>
      </c>
      <c r="Q101" s="78"/>
      <c r="R101" s="184">
        <v>10500</v>
      </c>
      <c r="S101" s="187">
        <v>600000</v>
      </c>
      <c r="T101" s="187">
        <v>561168</v>
      </c>
      <c r="U101" s="154"/>
      <c r="V101" s="154">
        <f t="shared" si="30"/>
        <v>21600</v>
      </c>
      <c r="W101" s="167">
        <v>223559</v>
      </c>
      <c r="X101" s="154">
        <f t="shared" si="33"/>
        <v>0</v>
      </c>
      <c r="Y101" s="154"/>
      <c r="Z101" s="154"/>
      <c r="AA101" s="154">
        <v>164250</v>
      </c>
      <c r="AB101" s="205">
        <v>0</v>
      </c>
      <c r="AC101" s="167">
        <f t="shared" si="35"/>
        <v>290400</v>
      </c>
      <c r="AD101" s="167">
        <f t="shared" si="25"/>
        <v>22500</v>
      </c>
      <c r="AE101" s="167">
        <f t="shared" si="31"/>
        <v>195000</v>
      </c>
      <c r="AF101" s="167">
        <f t="shared" si="36"/>
        <v>64200</v>
      </c>
      <c r="AG101" s="167">
        <v>30000</v>
      </c>
      <c r="AH101" s="167">
        <v>3000</v>
      </c>
      <c r="AI101" s="25"/>
      <c r="AJ101" s="25"/>
      <c r="AK101" s="25"/>
      <c r="AL101" s="25"/>
      <c r="AM101" s="184"/>
      <c r="AN101" s="167">
        <f ca="1">SUM('國教科-車輛費用'!S33)</f>
        <v>573580</v>
      </c>
      <c r="AO101" s="167">
        <v>10000</v>
      </c>
      <c r="AP101" s="4"/>
      <c r="AQ101" s="167">
        <f t="shared" si="32"/>
        <v>18000</v>
      </c>
      <c r="AR101" s="213"/>
      <c r="AS101" s="213"/>
      <c r="AT101" s="213"/>
      <c r="AU101" s="166">
        <f t="shared" si="37"/>
        <v>18300</v>
      </c>
      <c r="AV101" s="175">
        <f ca="1">+人事費!C100*200</f>
        <v>11000</v>
      </c>
      <c r="AW101" s="175">
        <f ca="1">+人事費!C100*100</f>
        <v>5500</v>
      </c>
      <c r="AX101" s="213"/>
      <c r="AY101" s="213"/>
      <c r="AZ101" s="177">
        <v>14400</v>
      </c>
      <c r="BA101" s="178">
        <v>20000</v>
      </c>
      <c r="BB101" s="186">
        <v>57600</v>
      </c>
      <c r="BC101" s="75">
        <v>55</v>
      </c>
    </row>
    <row r="102" spans="1:55">
      <c r="A102" s="20"/>
      <c r="B102" s="165">
        <f>SUM('[1]102國小班級數+體育+特教'!$AW102)</f>
        <v>0</v>
      </c>
      <c r="C102" s="163">
        <f ca="1">人事費!B101</f>
        <v>6</v>
      </c>
      <c r="D102" s="191">
        <f ca="1">人事費!D101</f>
        <v>12</v>
      </c>
      <c r="E102" s="21">
        <f ca="1">人事費!E101</f>
        <v>0</v>
      </c>
      <c r="F102" s="163">
        <f ca="1">人事費!F101</f>
        <v>0</v>
      </c>
      <c r="G102" s="163">
        <f ca="1">人事費!G101</f>
        <v>0</v>
      </c>
      <c r="H102" s="163">
        <f ca="1">人事費!H101</f>
        <v>0</v>
      </c>
      <c r="I102" s="172">
        <f ca="1">人事費!I101</f>
        <v>1</v>
      </c>
      <c r="J102" s="22">
        <f t="shared" si="28"/>
        <v>13</v>
      </c>
      <c r="K102" s="169">
        <v>4</v>
      </c>
      <c r="L102" s="23" t="s">
        <v>93</v>
      </c>
      <c r="M102" s="155">
        <f t="shared" si="38"/>
        <v>16772000</v>
      </c>
      <c r="N102" s="203">
        <f ca="1">人事費!L101</f>
        <v>15339920</v>
      </c>
      <c r="O102" s="182">
        <f t="shared" si="29"/>
        <v>21840</v>
      </c>
      <c r="P102" s="182">
        <f t="shared" si="34"/>
        <v>60000</v>
      </c>
      <c r="Q102" s="78"/>
      <c r="R102" s="184">
        <v>14000</v>
      </c>
      <c r="S102" s="187"/>
      <c r="T102" s="187"/>
      <c r="U102" s="154"/>
      <c r="V102" s="154">
        <f t="shared" ref="V102:V107" si="39">F102*900*12</f>
        <v>0</v>
      </c>
      <c r="W102" s="167">
        <v>0</v>
      </c>
      <c r="X102" s="154">
        <f t="shared" ref="X102:X107" si="40">+E102*700000</f>
        <v>0</v>
      </c>
      <c r="Y102" s="154"/>
      <c r="Z102" s="154">
        <v>453400</v>
      </c>
      <c r="AA102" s="154">
        <v>0</v>
      </c>
      <c r="AB102" s="205">
        <v>164250</v>
      </c>
      <c r="AC102" s="167">
        <f t="shared" si="35"/>
        <v>283200</v>
      </c>
      <c r="AD102" s="167">
        <f t="shared" si="25"/>
        <v>19500</v>
      </c>
      <c r="AE102" s="167">
        <f t="shared" si="31"/>
        <v>171000</v>
      </c>
      <c r="AF102" s="167">
        <f t="shared" si="36"/>
        <v>63600</v>
      </c>
      <c r="AG102" s="167">
        <v>30000</v>
      </c>
      <c r="AH102" s="167">
        <v>3000</v>
      </c>
      <c r="AI102" s="25"/>
      <c r="AJ102" s="25"/>
      <c r="AK102" s="25"/>
      <c r="AL102" s="25"/>
      <c r="AM102" s="184"/>
      <c r="AN102" s="167"/>
      <c r="AO102" s="167"/>
      <c r="AP102" s="4"/>
      <c r="AQ102" s="167">
        <f t="shared" si="32"/>
        <v>24000</v>
      </c>
      <c r="AR102" s="213"/>
      <c r="AS102" s="213"/>
      <c r="AT102" s="213"/>
      <c r="AU102" s="166">
        <f t="shared" si="37"/>
        <v>17400</v>
      </c>
      <c r="AV102" s="175">
        <f ca="1">+人事費!C101*200</f>
        <v>9400</v>
      </c>
      <c r="AW102" s="175">
        <f ca="1">+人事費!C101*100</f>
        <v>4700</v>
      </c>
      <c r="AX102" s="213"/>
      <c r="AY102" s="213"/>
      <c r="AZ102" s="177">
        <v>14400</v>
      </c>
      <c r="BA102" s="177">
        <v>20000</v>
      </c>
      <c r="BB102" s="186">
        <v>57600</v>
      </c>
      <c r="BC102" s="75">
        <v>790</v>
      </c>
    </row>
    <row r="103" spans="1:55">
      <c r="A103" s="20"/>
      <c r="B103" s="165">
        <f>SUM('[1]102國小班級數+體育+特教'!$AW103)</f>
        <v>0</v>
      </c>
      <c r="C103" s="163">
        <f ca="1">人事費!B102</f>
        <v>6</v>
      </c>
      <c r="D103" s="191">
        <f ca="1">人事費!D102</f>
        <v>12</v>
      </c>
      <c r="E103" s="21">
        <f ca="1">人事費!E102</f>
        <v>0</v>
      </c>
      <c r="F103" s="163">
        <f ca="1">人事費!F102</f>
        <v>0</v>
      </c>
      <c r="G103" s="163">
        <f ca="1">人事費!G102</f>
        <v>0</v>
      </c>
      <c r="H103" s="163">
        <f ca="1">人事費!H102</f>
        <v>0</v>
      </c>
      <c r="I103" s="172">
        <f ca="1">人事費!I102</f>
        <v>1</v>
      </c>
      <c r="J103" s="22">
        <f t="shared" si="28"/>
        <v>13</v>
      </c>
      <c r="K103" s="169">
        <v>1</v>
      </c>
      <c r="L103" s="23" t="s">
        <v>95</v>
      </c>
      <c r="M103" s="155">
        <f t="shared" si="38"/>
        <v>15195000</v>
      </c>
      <c r="N103" s="203">
        <f ca="1">人事費!L102</f>
        <v>14278054</v>
      </c>
      <c r="O103" s="182">
        <f t="shared" si="29"/>
        <v>21840</v>
      </c>
      <c r="P103" s="182">
        <f t="shared" si="34"/>
        <v>60000</v>
      </c>
      <c r="Q103" s="78"/>
      <c r="R103" s="184">
        <v>10500</v>
      </c>
      <c r="S103" s="187"/>
      <c r="T103" s="187"/>
      <c r="U103" s="154"/>
      <c r="V103" s="154">
        <f t="shared" si="39"/>
        <v>0</v>
      </c>
      <c r="W103" s="167">
        <v>0</v>
      </c>
      <c r="X103" s="154">
        <f t="shared" si="40"/>
        <v>0</v>
      </c>
      <c r="Y103" s="154"/>
      <c r="Z103" s="24"/>
      <c r="AA103" s="154">
        <v>48250</v>
      </c>
      <c r="AB103" s="205">
        <v>116000</v>
      </c>
      <c r="AC103" s="167">
        <f t="shared" si="35"/>
        <v>283200</v>
      </c>
      <c r="AD103" s="167">
        <f t="shared" si="25"/>
        <v>19500</v>
      </c>
      <c r="AE103" s="167">
        <f t="shared" si="31"/>
        <v>171000</v>
      </c>
      <c r="AF103" s="167">
        <f t="shared" si="36"/>
        <v>63600</v>
      </c>
      <c r="AG103" s="167">
        <v>0</v>
      </c>
      <c r="AH103" s="167">
        <v>0</v>
      </c>
      <c r="AI103" s="25"/>
      <c r="AJ103" s="25"/>
      <c r="AK103" s="25"/>
      <c r="AL103" s="25"/>
      <c r="AM103" s="184"/>
      <c r="AN103" s="167"/>
      <c r="AO103" s="167"/>
      <c r="AP103" s="4"/>
      <c r="AQ103" s="167">
        <f t="shared" si="32"/>
        <v>6000</v>
      </c>
      <c r="AR103" s="213"/>
      <c r="AS103" s="213"/>
      <c r="AT103" s="213"/>
      <c r="AU103" s="166">
        <f t="shared" si="37"/>
        <v>17400</v>
      </c>
      <c r="AV103" s="175">
        <f ca="1">+人事費!C102*200</f>
        <v>4600</v>
      </c>
      <c r="AW103" s="175">
        <f ca="1">+人事費!C102*100</f>
        <v>2300</v>
      </c>
      <c r="AX103" s="213"/>
      <c r="AY103" s="213"/>
      <c r="AZ103" s="177">
        <v>14400</v>
      </c>
      <c r="BA103" s="178">
        <v>20000</v>
      </c>
      <c r="BB103" s="186">
        <v>57600</v>
      </c>
      <c r="BC103" s="75">
        <v>756</v>
      </c>
    </row>
    <row r="104" spans="1:55">
      <c r="A104" s="20"/>
      <c r="B104" s="165">
        <f>SUM('[1]102國小班級數+體育+特教'!$AW104)</f>
        <v>0</v>
      </c>
      <c r="C104" s="163">
        <f ca="1">人事費!B103</f>
        <v>6</v>
      </c>
      <c r="D104" s="191">
        <f ca="1">人事費!D103</f>
        <v>12</v>
      </c>
      <c r="E104" s="21">
        <f ca="1">人事費!E103</f>
        <v>0</v>
      </c>
      <c r="F104" s="163">
        <f ca="1">人事費!F103</f>
        <v>0</v>
      </c>
      <c r="G104" s="163">
        <f ca="1">人事費!G103</f>
        <v>0</v>
      </c>
      <c r="H104" s="163">
        <f ca="1">人事費!H103</f>
        <v>0</v>
      </c>
      <c r="I104" s="172">
        <f ca="1">人事費!I103</f>
        <v>1</v>
      </c>
      <c r="J104" s="22">
        <f t="shared" si="28"/>
        <v>13</v>
      </c>
      <c r="K104" s="169">
        <v>4</v>
      </c>
      <c r="L104" s="23" t="s">
        <v>82</v>
      </c>
      <c r="M104" s="155">
        <f t="shared" si="38"/>
        <v>15120000</v>
      </c>
      <c r="N104" s="203">
        <f ca="1">人事費!L103</f>
        <v>14149617</v>
      </c>
      <c r="O104" s="182">
        <f t="shared" si="29"/>
        <v>21840</v>
      </c>
      <c r="P104" s="182">
        <f t="shared" si="34"/>
        <v>60000</v>
      </c>
      <c r="Q104" s="78"/>
      <c r="R104" s="184">
        <v>10500</v>
      </c>
      <c r="S104" s="187"/>
      <c r="T104" s="187"/>
      <c r="U104" s="154"/>
      <c r="V104" s="154">
        <f t="shared" si="39"/>
        <v>0</v>
      </c>
      <c r="W104" s="167">
        <v>0</v>
      </c>
      <c r="X104" s="154">
        <f t="shared" si="40"/>
        <v>0</v>
      </c>
      <c r="Y104" s="154"/>
      <c r="Z104" s="24"/>
      <c r="AA104" s="154">
        <v>164250</v>
      </c>
      <c r="AB104" s="205">
        <v>0</v>
      </c>
      <c r="AC104" s="167">
        <f t="shared" si="35"/>
        <v>283200</v>
      </c>
      <c r="AD104" s="167">
        <f t="shared" si="25"/>
        <v>19500</v>
      </c>
      <c r="AE104" s="167">
        <f t="shared" si="31"/>
        <v>171000</v>
      </c>
      <c r="AF104" s="167">
        <f t="shared" si="36"/>
        <v>63600</v>
      </c>
      <c r="AG104" s="167">
        <v>30000</v>
      </c>
      <c r="AH104" s="167">
        <v>3000</v>
      </c>
      <c r="AI104" s="25"/>
      <c r="AJ104" s="25"/>
      <c r="AK104" s="25"/>
      <c r="AL104" s="25"/>
      <c r="AM104" s="184"/>
      <c r="AN104" s="167"/>
      <c r="AO104" s="167"/>
      <c r="AP104" s="4"/>
      <c r="AQ104" s="167">
        <f t="shared" si="32"/>
        <v>24000</v>
      </c>
      <c r="AR104" s="213"/>
      <c r="AS104" s="213"/>
      <c r="AT104" s="213"/>
      <c r="AU104" s="166">
        <f t="shared" si="37"/>
        <v>17400</v>
      </c>
      <c r="AV104" s="175">
        <f ca="1">+人事費!C103*200</f>
        <v>6400</v>
      </c>
      <c r="AW104" s="175">
        <f ca="1">+人事費!C103*100</f>
        <v>3200</v>
      </c>
      <c r="AX104" s="213"/>
      <c r="AY104" s="213"/>
      <c r="AZ104" s="177">
        <v>14400</v>
      </c>
      <c r="BA104" s="177">
        <v>20000</v>
      </c>
      <c r="BB104" s="186">
        <v>57600</v>
      </c>
      <c r="BC104" s="75">
        <v>493</v>
      </c>
    </row>
    <row r="105" spans="1:55">
      <c r="A105" s="20"/>
      <c r="B105" s="165">
        <f>SUM('[1]102國小班級數+體育+特教'!$AW105)</f>
        <v>0</v>
      </c>
      <c r="C105" s="163">
        <f ca="1">人事費!B104</f>
        <v>6</v>
      </c>
      <c r="D105" s="191">
        <f ca="1">人事費!D104</f>
        <v>12</v>
      </c>
      <c r="E105" s="21">
        <f ca="1">人事費!E104</f>
        <v>0</v>
      </c>
      <c r="F105" s="163">
        <f ca="1">人事費!F104</f>
        <v>0</v>
      </c>
      <c r="G105" s="163">
        <f ca="1">人事費!G104</f>
        <v>0</v>
      </c>
      <c r="H105" s="163">
        <f ca="1">人事費!H104</f>
        <v>0</v>
      </c>
      <c r="I105" s="172">
        <f ca="1">人事費!I104</f>
        <v>0</v>
      </c>
      <c r="J105" s="22">
        <f t="shared" si="28"/>
        <v>12</v>
      </c>
      <c r="K105" s="169">
        <v>0</v>
      </c>
      <c r="L105" s="23" t="s">
        <v>178</v>
      </c>
      <c r="M105" s="155">
        <f t="shared" si="38"/>
        <v>13453000</v>
      </c>
      <c r="N105" s="203">
        <f ca="1">人事費!L104</f>
        <v>12508579</v>
      </c>
      <c r="O105" s="182">
        <f t="shared" si="29"/>
        <v>21840</v>
      </c>
      <c r="P105" s="182">
        <f t="shared" si="34"/>
        <v>60000</v>
      </c>
      <c r="Q105" s="78"/>
      <c r="R105" s="184">
        <v>10500</v>
      </c>
      <c r="S105" s="187"/>
      <c r="T105" s="187"/>
      <c r="U105" s="154"/>
      <c r="V105" s="154">
        <f t="shared" si="39"/>
        <v>0</v>
      </c>
      <c r="W105" s="167">
        <v>0</v>
      </c>
      <c r="X105" s="154">
        <f t="shared" si="40"/>
        <v>0</v>
      </c>
      <c r="Y105" s="154"/>
      <c r="Z105" s="24"/>
      <c r="AA105" s="154">
        <v>58410</v>
      </c>
      <c r="AB105" s="205">
        <v>105840</v>
      </c>
      <c r="AC105" s="167">
        <f t="shared" si="35"/>
        <v>283200</v>
      </c>
      <c r="AD105" s="167">
        <f t="shared" si="25"/>
        <v>18000</v>
      </c>
      <c r="AE105" s="167">
        <f t="shared" si="31"/>
        <v>171000</v>
      </c>
      <c r="AF105" s="167">
        <f t="shared" si="36"/>
        <v>63600</v>
      </c>
      <c r="AG105" s="167">
        <v>30000</v>
      </c>
      <c r="AH105" s="167">
        <v>3000</v>
      </c>
      <c r="AI105" s="25"/>
      <c r="AJ105" s="25"/>
      <c r="AK105" s="25"/>
      <c r="AL105" s="25"/>
      <c r="AM105" s="184"/>
      <c r="AN105" s="167"/>
      <c r="AO105" s="167"/>
      <c r="AP105" s="4"/>
      <c r="AQ105" s="167">
        <f t="shared" si="32"/>
        <v>0</v>
      </c>
      <c r="AR105" s="213"/>
      <c r="AS105" s="213"/>
      <c r="AT105" s="213"/>
      <c r="AU105" s="166">
        <f t="shared" si="37"/>
        <v>17400</v>
      </c>
      <c r="AV105" s="175">
        <f ca="1">+人事費!C104*200</f>
        <v>5800</v>
      </c>
      <c r="AW105" s="175">
        <f ca="1">+人事費!C104*100</f>
        <v>2900</v>
      </c>
      <c r="AX105" s="213"/>
      <c r="AY105" s="213"/>
      <c r="AZ105" s="177">
        <v>14400</v>
      </c>
      <c r="BA105" s="178">
        <v>20000</v>
      </c>
      <c r="BB105" s="186">
        <v>57600</v>
      </c>
      <c r="BC105" s="75">
        <v>931</v>
      </c>
    </row>
    <row r="106" spans="1:55">
      <c r="A106" s="20"/>
      <c r="B106" s="165">
        <f>SUM('[1]102國小班級數+體育+特教'!$AW106)</f>
        <v>3</v>
      </c>
      <c r="C106" s="163">
        <f ca="1">人事費!B105</f>
        <v>23</v>
      </c>
      <c r="D106" s="189">
        <f ca="1">人事費!D105</f>
        <v>43</v>
      </c>
      <c r="E106" s="21">
        <f ca="1">人事費!E105</f>
        <v>0</v>
      </c>
      <c r="F106" s="163">
        <f ca="1">人事費!F105</f>
        <v>4</v>
      </c>
      <c r="G106" s="163">
        <f ca="1">人事費!G105</f>
        <v>1</v>
      </c>
      <c r="H106" s="163">
        <f ca="1">人事費!H105</f>
        <v>1</v>
      </c>
      <c r="I106" s="172">
        <f ca="1">人事費!I105</f>
        <v>1</v>
      </c>
      <c r="J106" s="22">
        <f t="shared" si="28"/>
        <v>44</v>
      </c>
      <c r="K106" s="169">
        <v>4</v>
      </c>
      <c r="L106" s="28" t="s">
        <v>179</v>
      </c>
      <c r="M106" s="155">
        <f t="shared" si="38"/>
        <v>54321000</v>
      </c>
      <c r="N106" s="203">
        <f ca="1">人事費!L105</f>
        <v>49058952</v>
      </c>
      <c r="O106" s="182">
        <f t="shared" si="29"/>
        <v>83720</v>
      </c>
      <c r="P106" s="182"/>
      <c r="Q106" s="78"/>
      <c r="R106" s="184">
        <v>42000</v>
      </c>
      <c r="S106" s="187"/>
      <c r="T106" s="187">
        <v>561168</v>
      </c>
      <c r="U106" s="154">
        <f>561168*3</f>
        <v>1683504</v>
      </c>
      <c r="V106" s="154">
        <f t="shared" si="39"/>
        <v>43200</v>
      </c>
      <c r="W106" s="167">
        <v>542903</v>
      </c>
      <c r="X106" s="154">
        <f t="shared" si="40"/>
        <v>0</v>
      </c>
      <c r="Y106" s="154"/>
      <c r="Z106" s="24"/>
      <c r="AA106" s="154">
        <v>164250</v>
      </c>
      <c r="AB106" s="167">
        <v>0</v>
      </c>
      <c r="AC106" s="167">
        <f t="shared" si="35"/>
        <v>405600</v>
      </c>
      <c r="AD106" s="167">
        <f t="shared" si="25"/>
        <v>66000</v>
      </c>
      <c r="AE106" s="167">
        <f t="shared" si="31"/>
        <v>513000</v>
      </c>
      <c r="AF106" s="167">
        <f t="shared" si="36"/>
        <v>73800</v>
      </c>
      <c r="AG106" s="167">
        <v>60000</v>
      </c>
      <c r="AH106" s="167">
        <v>6000</v>
      </c>
      <c r="AI106" s="25"/>
      <c r="AJ106" s="25"/>
      <c r="AK106" s="25"/>
      <c r="AL106" s="25"/>
      <c r="AM106" s="184"/>
      <c r="AN106" s="167">
        <f ca="1">SUM('國教科-車輛費用'!S34)</f>
        <v>594323</v>
      </c>
      <c r="AO106" s="167"/>
      <c r="AP106" s="4"/>
      <c r="AQ106" s="167">
        <f t="shared" si="32"/>
        <v>24000</v>
      </c>
      <c r="AR106" s="213"/>
      <c r="AS106" s="213"/>
      <c r="AT106" s="213"/>
      <c r="AU106" s="166">
        <f t="shared" si="37"/>
        <v>32700</v>
      </c>
      <c r="AV106" s="175">
        <f ca="1">+人事費!C105*200</f>
        <v>86000</v>
      </c>
      <c r="AW106" s="175">
        <f ca="1">+人事費!C105*100</f>
        <v>43000</v>
      </c>
      <c r="AX106" s="213"/>
      <c r="AY106" s="213"/>
      <c r="AZ106" s="177">
        <v>43200</v>
      </c>
      <c r="BA106" s="177">
        <v>20000</v>
      </c>
      <c r="BB106" s="186">
        <v>172800</v>
      </c>
      <c r="BC106" s="75">
        <v>880</v>
      </c>
    </row>
    <row r="107" spans="1:55" s="27" customFormat="1">
      <c r="A107" s="26"/>
      <c r="B107" s="165">
        <f>SUM('[1]102國小班級數+體育+特教'!$AW107)</f>
        <v>0</v>
      </c>
      <c r="C107" s="163">
        <f ca="1">人事費!B106</f>
        <v>6</v>
      </c>
      <c r="D107" s="191">
        <f ca="1">人事費!D106</f>
        <v>14</v>
      </c>
      <c r="E107" s="21">
        <f ca="1">人事費!E106</f>
        <v>0</v>
      </c>
      <c r="F107" s="163">
        <f ca="1">人事費!F106</f>
        <v>0</v>
      </c>
      <c r="G107" s="163">
        <f ca="1">人事費!G106</f>
        <v>0</v>
      </c>
      <c r="H107" s="163">
        <f ca="1">人事費!H106</f>
        <v>0</v>
      </c>
      <c r="I107" s="172">
        <f ca="1">人事費!I106</f>
        <v>1</v>
      </c>
      <c r="J107" s="22">
        <f t="shared" si="28"/>
        <v>15</v>
      </c>
      <c r="K107" s="169">
        <v>0</v>
      </c>
      <c r="L107" s="28" t="s">
        <v>184</v>
      </c>
      <c r="M107" s="155">
        <f t="shared" si="38"/>
        <v>14959000</v>
      </c>
      <c r="N107" s="203">
        <f ca="1">人事費!L106</f>
        <v>13124297</v>
      </c>
      <c r="O107" s="182">
        <f t="shared" si="29"/>
        <v>21840</v>
      </c>
      <c r="P107" s="182">
        <f>20*250*12</f>
        <v>60000</v>
      </c>
      <c r="Q107" s="78"/>
      <c r="R107" s="166">
        <v>7000</v>
      </c>
      <c r="S107" s="187"/>
      <c r="T107" s="187"/>
      <c r="U107" s="154"/>
      <c r="V107" s="154">
        <f t="shared" si="39"/>
        <v>0</v>
      </c>
      <c r="W107" s="167">
        <v>0</v>
      </c>
      <c r="X107" s="154">
        <f t="shared" si="40"/>
        <v>0</v>
      </c>
      <c r="Y107" s="154"/>
      <c r="Z107" s="24"/>
      <c r="AA107" s="154">
        <v>164250</v>
      </c>
      <c r="AB107" s="205">
        <v>0</v>
      </c>
      <c r="AC107" s="167">
        <f t="shared" si="35"/>
        <v>283200</v>
      </c>
      <c r="AD107" s="167">
        <f t="shared" si="25"/>
        <v>22500</v>
      </c>
      <c r="AE107" s="167">
        <f t="shared" si="31"/>
        <v>171000</v>
      </c>
      <c r="AF107" s="167">
        <f t="shared" si="36"/>
        <v>63600</v>
      </c>
      <c r="AG107" s="167">
        <v>0</v>
      </c>
      <c r="AH107" s="167">
        <v>0</v>
      </c>
      <c r="AI107" s="4"/>
      <c r="AJ107" s="4"/>
      <c r="AK107" s="4"/>
      <c r="AL107" s="4"/>
      <c r="AM107" s="166"/>
      <c r="AN107" s="167">
        <f ca="1">SUM('國教科-車輛費用'!S35)</f>
        <v>618978</v>
      </c>
      <c r="AO107" s="167">
        <v>300000</v>
      </c>
      <c r="AP107" s="4"/>
      <c r="AQ107" s="167">
        <f t="shared" si="32"/>
        <v>0</v>
      </c>
      <c r="AR107" s="213"/>
      <c r="AS107" s="213"/>
      <c r="AT107" s="213"/>
      <c r="AU107" s="166">
        <f t="shared" si="37"/>
        <v>17400</v>
      </c>
      <c r="AV107" s="175">
        <f ca="1">+人事費!C106*200</f>
        <v>8400</v>
      </c>
      <c r="AW107" s="175">
        <f ca="1">+人事費!C106*100</f>
        <v>4200</v>
      </c>
      <c r="AX107" s="213"/>
      <c r="AY107" s="213"/>
      <c r="AZ107" s="177">
        <v>14400</v>
      </c>
      <c r="BA107" s="178">
        <v>20000</v>
      </c>
      <c r="BB107" s="186">
        <v>57600</v>
      </c>
      <c r="BC107" s="76">
        <v>335</v>
      </c>
    </row>
    <row r="108" spans="1:55">
      <c r="L108" s="35" t="s">
        <v>67</v>
      </c>
      <c r="M108" s="155">
        <f t="shared" si="38"/>
        <v>0</v>
      </c>
      <c r="BC108" s="38">
        <v>0</v>
      </c>
    </row>
  </sheetData>
  <mergeCells count="58">
    <mergeCell ref="AL3:AL4"/>
    <mergeCell ref="AX3:AX4"/>
    <mergeCell ref="AK3:AK4"/>
    <mergeCell ref="AU3:AU4"/>
    <mergeCell ref="AP3:AP4"/>
    <mergeCell ref="AW3:AW4"/>
    <mergeCell ref="AT3:AT4"/>
    <mergeCell ref="AS3:AS4"/>
    <mergeCell ref="A1:BC1"/>
    <mergeCell ref="AB3:AB4"/>
    <mergeCell ref="AR3:AR4"/>
    <mergeCell ref="AI3:AI4"/>
    <mergeCell ref="AJ3:AJ4"/>
    <mergeCell ref="AA3:AA4"/>
    <mergeCell ref="Q3:Q4"/>
    <mergeCell ref="J2:J4"/>
    <mergeCell ref="A2:A4"/>
    <mergeCell ref="C2:C4"/>
    <mergeCell ref="AH3:AH4"/>
    <mergeCell ref="AC3:AC4"/>
    <mergeCell ref="AZ3:AZ4"/>
    <mergeCell ref="AV3:AV4"/>
    <mergeCell ref="BC2:BC4"/>
    <mergeCell ref="AM3:AM4"/>
    <mergeCell ref="BB3:BB4"/>
    <mergeCell ref="AF3:AF4"/>
    <mergeCell ref="AE3:AE4"/>
    <mergeCell ref="AQ3:AQ4"/>
    <mergeCell ref="L2:L4"/>
    <mergeCell ref="N3:N4"/>
    <mergeCell ref="M2:M4"/>
    <mergeCell ref="AO3:AO4"/>
    <mergeCell ref="AG3:AG4"/>
    <mergeCell ref="W3:W4"/>
    <mergeCell ref="AD3:AD4"/>
    <mergeCell ref="AN3:AN4"/>
    <mergeCell ref="Y3:Y4"/>
    <mergeCell ref="Z3:Z4"/>
    <mergeCell ref="N2:X2"/>
    <mergeCell ref="Y2:Z2"/>
    <mergeCell ref="E2:E4"/>
    <mergeCell ref="H2:H4"/>
    <mergeCell ref="G2:G4"/>
    <mergeCell ref="X3:X4"/>
    <mergeCell ref="R3:R4"/>
    <mergeCell ref="T3:T4"/>
    <mergeCell ref="P3:P4"/>
    <mergeCell ref="O3:O4"/>
    <mergeCell ref="D2:D4"/>
    <mergeCell ref="F2:F4"/>
    <mergeCell ref="I2:I4"/>
    <mergeCell ref="K2:K4"/>
    <mergeCell ref="B2:B4"/>
    <mergeCell ref="AA2:AY2"/>
    <mergeCell ref="S3:S4"/>
    <mergeCell ref="AY3:AY4"/>
    <mergeCell ref="U3:U4"/>
    <mergeCell ref="V3:V4"/>
  </mergeCells>
  <phoneticPr fontId="22" type="noConversion"/>
  <printOptions headings="1"/>
  <pageMargins left="0" right="0" top="0.59055118110236227" bottom="0.59055118110236227" header="0.51181102362204722" footer="0.51181102362204722"/>
  <pageSetup paperSize="8" scale="85" orientation="landscape" r:id="rId1"/>
  <headerFooter alignWithMargins="0">
    <oddFooter>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43"/>
  </sheetPr>
  <dimension ref="A1:W759"/>
  <sheetViews>
    <sheetView zoomScaleNormal="60" workbookViewId="0">
      <pane xSplit="11" ySplit="4" topLeftCell="Q5" activePane="bottomRight" state="frozen"/>
      <selection pane="topRight" activeCell="K1" sqref="K1"/>
      <selection pane="bottomLeft" activeCell="A5" sqref="A5"/>
      <selection pane="bottomRight" activeCell="A17" sqref="A17:IV17"/>
    </sheetView>
  </sheetViews>
  <sheetFormatPr defaultRowHeight="16.5"/>
  <cols>
    <col min="1" max="1" width="14" style="72" customWidth="1"/>
    <col min="2" max="2" width="7.625" style="72" customWidth="1"/>
    <col min="3" max="3" width="9.5" style="72" customWidth="1"/>
    <col min="4" max="4" width="8" style="46" customWidth="1"/>
    <col min="5" max="8" width="8" style="73" customWidth="1"/>
    <col min="9" max="9" width="6.125" style="69" customWidth="1"/>
    <col min="10" max="10" width="5.625" style="69" customWidth="1"/>
    <col min="11" max="11" width="8" style="46" customWidth="1"/>
    <col min="12" max="12" width="14.75" style="46" customWidth="1"/>
    <col min="13" max="13" width="16.125" style="69" customWidth="1"/>
    <col min="14" max="14" width="13.125" style="69" customWidth="1"/>
    <col min="15" max="15" width="14.5" style="69" customWidth="1"/>
    <col min="16" max="16" width="11.75" style="69" customWidth="1"/>
    <col min="17" max="18" width="10.125" style="69" customWidth="1"/>
    <col min="19" max="19" width="10.25" style="69" customWidth="1"/>
    <col min="20" max="20" width="12" style="69" customWidth="1"/>
    <col min="21" max="21" width="11.75" style="69" customWidth="1"/>
    <col min="22" max="22" width="13" style="69" customWidth="1"/>
    <col min="23" max="23" width="13" style="69" bestFit="1" customWidth="1"/>
    <col min="24" max="16384" width="9" style="46"/>
  </cols>
  <sheetData>
    <row r="1" spans="1:23" ht="36" customHeight="1">
      <c r="A1" s="40" t="s">
        <v>68</v>
      </c>
      <c r="B1" s="41"/>
      <c r="C1" s="41"/>
      <c r="D1" s="41"/>
      <c r="E1" s="42"/>
      <c r="F1" s="42"/>
      <c r="G1" s="42"/>
      <c r="H1" s="42"/>
      <c r="I1" s="43"/>
      <c r="J1" s="43"/>
      <c r="K1" s="44"/>
      <c r="L1" s="45"/>
      <c r="M1" s="45"/>
      <c r="N1" s="45"/>
      <c r="O1" s="292" t="s">
        <v>69</v>
      </c>
      <c r="P1" s="293"/>
      <c r="Q1" s="293"/>
      <c r="R1" s="293"/>
      <c r="S1" s="293"/>
      <c r="T1" s="293"/>
      <c r="U1" s="293"/>
      <c r="V1" s="293"/>
      <c r="W1" s="293"/>
    </row>
    <row r="2" spans="1:23" s="47" customFormat="1" ht="36" customHeight="1">
      <c r="A2" s="300" t="s">
        <v>70</v>
      </c>
      <c r="B2" s="302" t="s">
        <v>273</v>
      </c>
      <c r="C2" s="302" t="s">
        <v>274</v>
      </c>
      <c r="D2" s="304" t="s">
        <v>0</v>
      </c>
      <c r="E2" s="290" t="s">
        <v>282</v>
      </c>
      <c r="F2" s="290" t="s">
        <v>275</v>
      </c>
      <c r="G2" s="290" t="s">
        <v>276</v>
      </c>
      <c r="H2" s="290" t="s">
        <v>277</v>
      </c>
      <c r="I2" s="245" t="s">
        <v>246</v>
      </c>
      <c r="J2" s="296" t="s">
        <v>71</v>
      </c>
      <c r="K2" s="298" t="s">
        <v>72</v>
      </c>
      <c r="L2" s="294" t="s">
        <v>73</v>
      </c>
      <c r="M2" s="85"/>
      <c r="N2" s="85"/>
      <c r="O2" s="85"/>
      <c r="P2" s="85"/>
      <c r="Q2" s="85"/>
      <c r="R2" s="87"/>
      <c r="S2" s="86"/>
      <c r="T2" s="86"/>
      <c r="U2" s="86"/>
      <c r="V2" s="86"/>
      <c r="W2" s="86"/>
    </row>
    <row r="3" spans="1:23" s="47" customFormat="1" ht="42" customHeight="1">
      <c r="A3" s="301"/>
      <c r="B3" s="303"/>
      <c r="C3" s="303"/>
      <c r="D3" s="305"/>
      <c r="E3" s="291"/>
      <c r="F3" s="291"/>
      <c r="G3" s="291"/>
      <c r="H3" s="291"/>
      <c r="I3" s="247"/>
      <c r="J3" s="297"/>
      <c r="K3" s="299"/>
      <c r="L3" s="295"/>
      <c r="M3" s="85" t="s">
        <v>5</v>
      </c>
      <c r="N3" s="85" t="s">
        <v>6</v>
      </c>
      <c r="O3" s="85" t="s">
        <v>7</v>
      </c>
      <c r="P3" s="85" t="s">
        <v>8</v>
      </c>
      <c r="Q3" s="85" t="s">
        <v>9</v>
      </c>
      <c r="R3" s="87" t="s">
        <v>10</v>
      </c>
      <c r="S3" s="86" t="s">
        <v>198</v>
      </c>
      <c r="T3" s="86" t="s">
        <v>11</v>
      </c>
      <c r="U3" s="86" t="s">
        <v>12</v>
      </c>
      <c r="V3" s="86" t="s">
        <v>13</v>
      </c>
      <c r="W3" s="86" t="s">
        <v>257</v>
      </c>
    </row>
    <row r="4" spans="1:23" s="51" customFormat="1" ht="36" customHeight="1">
      <c r="A4" s="48" t="s">
        <v>37</v>
      </c>
      <c r="B4" s="161">
        <f t="shared" ref="B4:I4" si="0">SUM(B5:B106)</f>
        <v>1104</v>
      </c>
      <c r="C4" s="161">
        <f t="shared" si="0"/>
        <v>16331</v>
      </c>
      <c r="D4" s="161">
        <f t="shared" si="0"/>
        <v>2110</v>
      </c>
      <c r="E4" s="49">
        <f t="shared" si="0"/>
        <v>2</v>
      </c>
      <c r="F4" s="161">
        <f t="shared" si="0"/>
        <v>130</v>
      </c>
      <c r="G4" s="161">
        <f t="shared" si="0"/>
        <v>7</v>
      </c>
      <c r="H4" s="161">
        <f t="shared" si="0"/>
        <v>69</v>
      </c>
      <c r="I4" s="171">
        <f t="shared" si="0"/>
        <v>103</v>
      </c>
      <c r="J4" s="49"/>
      <c r="K4" s="49"/>
      <c r="L4" s="50">
        <f>SUM(L5:L106)</f>
        <v>2448842137</v>
      </c>
      <c r="M4" s="50">
        <f t="shared" ref="M4:W4" si="1">SUM(M5:M106)</f>
        <v>1744489078</v>
      </c>
      <c r="N4" s="50">
        <f t="shared" si="1"/>
        <v>134511361</v>
      </c>
      <c r="O4" s="50">
        <f t="shared" si="1"/>
        <v>46303017</v>
      </c>
      <c r="P4" s="50">
        <f t="shared" si="1"/>
        <v>101753373</v>
      </c>
      <c r="Q4" s="50">
        <f t="shared" si="1"/>
        <v>9615530</v>
      </c>
      <c r="R4" s="50">
        <f t="shared" si="1"/>
        <v>9446922</v>
      </c>
      <c r="S4" s="50">
        <f t="shared" si="1"/>
        <v>25916400</v>
      </c>
      <c r="T4" s="50">
        <f t="shared" si="1"/>
        <v>0</v>
      </c>
      <c r="U4" s="50">
        <f t="shared" si="1"/>
        <v>169269934</v>
      </c>
      <c r="V4" s="50">
        <f t="shared" si="1"/>
        <v>207536522</v>
      </c>
      <c r="W4" s="50">
        <f t="shared" si="1"/>
        <v>2448842137</v>
      </c>
    </row>
    <row r="5" spans="1:23" s="57" customFormat="1" ht="27.95" customHeight="1">
      <c r="A5" s="52" t="s">
        <v>74</v>
      </c>
      <c r="B5" s="162">
        <f>SUM('[1]102國小班級數+體育+特教'!$AX6)</f>
        <v>14</v>
      </c>
      <c r="C5" s="202">
        <v>262</v>
      </c>
      <c r="D5" s="189">
        <v>26</v>
      </c>
      <c r="E5" s="53"/>
      <c r="F5" s="193">
        <v>1</v>
      </c>
      <c r="G5" s="193"/>
      <c r="H5" s="193">
        <v>1</v>
      </c>
      <c r="I5" s="160">
        <v>1</v>
      </c>
      <c r="J5" s="54">
        <f t="shared" ref="J5:J36" si="2">+IF(B5&lt;=10,B5,0)</f>
        <v>0</v>
      </c>
      <c r="K5" s="55"/>
      <c r="L5" s="49">
        <f>SUM(W5)</f>
        <v>30808998</v>
      </c>
      <c r="M5" s="56">
        <v>21985713</v>
      </c>
      <c r="N5" s="56">
        <v>1753245</v>
      </c>
      <c r="O5" s="56">
        <v>602713</v>
      </c>
      <c r="P5" s="56">
        <v>1276810</v>
      </c>
      <c r="Q5" s="56">
        <v>81804</v>
      </c>
      <c r="R5" s="56">
        <v>74592</v>
      </c>
      <c r="S5" s="55">
        <v>333200</v>
      </c>
      <c r="T5" s="55">
        <v>0</v>
      </c>
      <c r="U5" s="55">
        <v>2058705</v>
      </c>
      <c r="V5" s="56">
        <v>2642216</v>
      </c>
      <c r="W5" s="56">
        <v>30808998</v>
      </c>
    </row>
    <row r="6" spans="1:23" s="57" customFormat="1" ht="27.95" customHeight="1">
      <c r="A6" s="52" t="s">
        <v>98</v>
      </c>
      <c r="B6" s="162">
        <f>SUM('[1]102國小班級數+體育+特教'!$AX7)</f>
        <v>66</v>
      </c>
      <c r="C6" s="202">
        <v>1630</v>
      </c>
      <c r="D6" s="189">
        <v>117</v>
      </c>
      <c r="E6" s="53">
        <v>2</v>
      </c>
      <c r="F6" s="193">
        <v>6</v>
      </c>
      <c r="G6" s="193">
        <v>2</v>
      </c>
      <c r="H6" s="193"/>
      <c r="I6" s="160">
        <v>4</v>
      </c>
      <c r="J6" s="54">
        <f t="shared" si="2"/>
        <v>0</v>
      </c>
      <c r="K6" s="55"/>
      <c r="L6" s="49">
        <f t="shared" ref="L6:L68" si="3">SUM(W6)</f>
        <v>135644099</v>
      </c>
      <c r="M6" s="56">
        <v>96851223</v>
      </c>
      <c r="N6" s="56">
        <v>7993368</v>
      </c>
      <c r="O6" s="56">
        <v>2768217</v>
      </c>
      <c r="P6" s="56">
        <v>5689399</v>
      </c>
      <c r="Q6" s="56">
        <v>359292</v>
      </c>
      <c r="R6" s="56">
        <v>403656</v>
      </c>
      <c r="S6" s="55">
        <v>806000</v>
      </c>
      <c r="T6" s="55">
        <v>0</v>
      </c>
      <c r="U6" s="55">
        <v>9203725</v>
      </c>
      <c r="V6" s="56">
        <v>11569219</v>
      </c>
      <c r="W6" s="56">
        <v>135644099</v>
      </c>
    </row>
    <row r="7" spans="1:23" s="59" customFormat="1" ht="27.95" customHeight="1">
      <c r="A7" s="52" t="s">
        <v>99</v>
      </c>
      <c r="B7" s="162">
        <f>SUM('[1]102國小班級數+體育+特教'!$AX8)</f>
        <v>25</v>
      </c>
      <c r="C7" s="202">
        <v>559</v>
      </c>
      <c r="D7" s="189">
        <v>46</v>
      </c>
      <c r="E7" s="53"/>
      <c r="F7" s="194">
        <f>2</f>
        <v>2</v>
      </c>
      <c r="G7" s="194"/>
      <c r="H7" s="194">
        <v>1</v>
      </c>
      <c r="I7" s="160">
        <v>2</v>
      </c>
      <c r="J7" s="54">
        <f t="shared" si="2"/>
        <v>0</v>
      </c>
      <c r="K7" s="55"/>
      <c r="L7" s="49">
        <f t="shared" si="3"/>
        <v>55557374</v>
      </c>
      <c r="M7" s="56">
        <v>39303562</v>
      </c>
      <c r="N7" s="56">
        <v>3290606</v>
      </c>
      <c r="O7" s="56">
        <v>1131188</v>
      </c>
      <c r="P7" s="56">
        <v>2288462</v>
      </c>
      <c r="Q7" s="56">
        <v>163608</v>
      </c>
      <c r="R7" s="56">
        <v>131256</v>
      </c>
      <c r="S7" s="55">
        <v>435200</v>
      </c>
      <c r="T7" s="55">
        <v>0</v>
      </c>
      <c r="U7" s="55">
        <v>4071630</v>
      </c>
      <c r="V7" s="56">
        <v>4741862</v>
      </c>
      <c r="W7" s="56">
        <v>55557374</v>
      </c>
    </row>
    <row r="8" spans="1:23" s="59" customFormat="1" ht="27.95" customHeight="1">
      <c r="A8" s="52" t="s">
        <v>100</v>
      </c>
      <c r="B8" s="162">
        <f>SUM('[1]102國小班級數+體育+特教'!$AX9)</f>
        <v>18</v>
      </c>
      <c r="C8" s="202">
        <v>233</v>
      </c>
      <c r="D8" s="189">
        <v>34</v>
      </c>
      <c r="E8" s="53"/>
      <c r="F8" s="194">
        <f>2</f>
        <v>2</v>
      </c>
      <c r="G8" s="194"/>
      <c r="H8" s="194">
        <v>1</v>
      </c>
      <c r="I8" s="160">
        <v>1</v>
      </c>
      <c r="J8" s="54">
        <f t="shared" si="2"/>
        <v>0</v>
      </c>
      <c r="K8" s="55"/>
      <c r="L8" s="49">
        <f t="shared" si="3"/>
        <v>39457717</v>
      </c>
      <c r="M8" s="56">
        <v>28354835</v>
      </c>
      <c r="N8" s="56">
        <v>2089076</v>
      </c>
      <c r="O8" s="56">
        <v>718136</v>
      </c>
      <c r="P8" s="56">
        <v>1613701</v>
      </c>
      <c r="Q8" s="56">
        <v>201900</v>
      </c>
      <c r="R8" s="56">
        <v>228960</v>
      </c>
      <c r="S8" s="55">
        <v>380400</v>
      </c>
      <c r="T8" s="55">
        <v>0</v>
      </c>
      <c r="U8" s="55">
        <v>2511440</v>
      </c>
      <c r="V8" s="56">
        <v>3359269</v>
      </c>
      <c r="W8" s="56">
        <v>39457717</v>
      </c>
    </row>
    <row r="9" spans="1:23" s="57" customFormat="1" ht="30" customHeight="1">
      <c r="A9" s="52" t="s">
        <v>101</v>
      </c>
      <c r="B9" s="162">
        <f>SUM('[1]102國小班級數+體育+特教'!$AX10)</f>
        <v>44</v>
      </c>
      <c r="C9" s="202">
        <v>1127</v>
      </c>
      <c r="D9" s="189">
        <v>80</v>
      </c>
      <c r="E9" s="53"/>
      <c r="F9" s="194"/>
      <c r="G9" s="194"/>
      <c r="H9" s="194"/>
      <c r="I9" s="160">
        <v>4</v>
      </c>
      <c r="J9" s="54">
        <f t="shared" si="2"/>
        <v>0</v>
      </c>
      <c r="K9" s="55"/>
      <c r="L9" s="49">
        <f t="shared" si="3"/>
        <v>92159535</v>
      </c>
      <c r="M9" s="56">
        <v>65829542</v>
      </c>
      <c r="N9" s="56">
        <v>5301171</v>
      </c>
      <c r="O9" s="56">
        <v>1822393</v>
      </c>
      <c r="P9" s="56">
        <v>3846810</v>
      </c>
      <c r="Q9" s="56">
        <v>357240</v>
      </c>
      <c r="R9" s="56">
        <v>307872</v>
      </c>
      <c r="S9" s="55">
        <v>659000</v>
      </c>
      <c r="T9" s="55">
        <v>0</v>
      </c>
      <c r="U9" s="55">
        <v>6066945</v>
      </c>
      <c r="V9" s="56">
        <v>7968562</v>
      </c>
      <c r="W9" s="56">
        <v>92159535</v>
      </c>
    </row>
    <row r="10" spans="1:23" s="57" customFormat="1" ht="30" customHeight="1">
      <c r="A10" s="52" t="s">
        <v>102</v>
      </c>
      <c r="B10" s="162">
        <f>SUM('[1]102國小班級數+體育+特教'!$AX11)</f>
        <v>7</v>
      </c>
      <c r="C10" s="202">
        <v>66</v>
      </c>
      <c r="D10" s="189">
        <v>14</v>
      </c>
      <c r="E10" s="53"/>
      <c r="F10" s="193">
        <v>2</v>
      </c>
      <c r="G10" s="193"/>
      <c r="H10" s="193">
        <v>1</v>
      </c>
      <c r="I10" s="160">
        <v>0</v>
      </c>
      <c r="J10" s="54">
        <f t="shared" si="2"/>
        <v>7</v>
      </c>
      <c r="K10" s="55"/>
      <c r="L10" s="49">
        <f t="shared" si="3"/>
        <v>17256654</v>
      </c>
      <c r="M10" s="56">
        <v>12165890</v>
      </c>
      <c r="N10" s="56">
        <v>1063342</v>
      </c>
      <c r="O10" s="56">
        <v>365542</v>
      </c>
      <c r="P10" s="56">
        <v>713450</v>
      </c>
      <c r="Q10" s="56">
        <v>25680</v>
      </c>
      <c r="R10" s="56">
        <v>0</v>
      </c>
      <c r="S10" s="55">
        <v>203600</v>
      </c>
      <c r="T10" s="55">
        <v>0</v>
      </c>
      <c r="U10" s="55">
        <v>1253985</v>
      </c>
      <c r="V10" s="56">
        <v>1465165</v>
      </c>
      <c r="W10" s="56">
        <v>17256654</v>
      </c>
    </row>
    <row r="11" spans="1:23" s="57" customFormat="1" ht="30" customHeight="1">
      <c r="A11" s="52" t="s">
        <v>103</v>
      </c>
      <c r="B11" s="162">
        <f>SUM('[1]102國小班級數+體育+特教'!$AX12)</f>
        <v>9</v>
      </c>
      <c r="C11" s="202">
        <v>144</v>
      </c>
      <c r="D11" s="189">
        <v>18</v>
      </c>
      <c r="E11" s="53"/>
      <c r="F11" s="194"/>
      <c r="G11" s="194"/>
      <c r="H11" s="194"/>
      <c r="I11" s="160">
        <v>1</v>
      </c>
      <c r="J11" s="54">
        <f t="shared" si="2"/>
        <v>9</v>
      </c>
      <c r="K11" s="55"/>
      <c r="L11" s="49">
        <f t="shared" si="3"/>
        <v>19952701</v>
      </c>
      <c r="M11" s="56">
        <v>14255591</v>
      </c>
      <c r="N11" s="56">
        <v>1030668</v>
      </c>
      <c r="O11" s="56">
        <v>354285</v>
      </c>
      <c r="P11" s="56">
        <v>836453</v>
      </c>
      <c r="Q11" s="56">
        <v>141852</v>
      </c>
      <c r="R11" s="56">
        <v>139026</v>
      </c>
      <c r="S11" s="55">
        <v>203600</v>
      </c>
      <c r="T11" s="55">
        <v>0</v>
      </c>
      <c r="U11" s="55">
        <v>1270475</v>
      </c>
      <c r="V11" s="56">
        <v>1720751</v>
      </c>
      <c r="W11" s="56">
        <v>19952701</v>
      </c>
    </row>
    <row r="12" spans="1:23" s="58" customFormat="1" ht="30" customHeight="1">
      <c r="A12" s="52" t="s">
        <v>104</v>
      </c>
      <c r="B12" s="162">
        <f>SUM('[1]102國小班級數+體育+特教'!$AX13)</f>
        <v>19</v>
      </c>
      <c r="C12" s="202">
        <v>430</v>
      </c>
      <c r="D12" s="189">
        <v>37</v>
      </c>
      <c r="E12" s="53"/>
      <c r="F12" s="193">
        <v>1</v>
      </c>
      <c r="G12" s="195"/>
      <c r="H12" s="193">
        <v>1</v>
      </c>
      <c r="I12" s="162">
        <v>1</v>
      </c>
      <c r="J12" s="54">
        <f t="shared" si="2"/>
        <v>0</v>
      </c>
      <c r="K12" s="55"/>
      <c r="L12" s="49">
        <f t="shared" si="3"/>
        <v>46245491</v>
      </c>
      <c r="M12" s="56">
        <v>32645734</v>
      </c>
      <c r="N12" s="56">
        <v>2839313</v>
      </c>
      <c r="O12" s="56">
        <v>976055</v>
      </c>
      <c r="P12" s="56">
        <v>1903427</v>
      </c>
      <c r="Q12" s="56">
        <v>51780</v>
      </c>
      <c r="R12" s="56">
        <v>52416</v>
      </c>
      <c r="S12" s="55">
        <v>425000</v>
      </c>
      <c r="T12" s="55">
        <v>0</v>
      </c>
      <c r="U12" s="55">
        <v>3402915</v>
      </c>
      <c r="V12" s="56">
        <v>3948851</v>
      </c>
      <c r="W12" s="56">
        <v>46245491</v>
      </c>
    </row>
    <row r="13" spans="1:23" s="57" customFormat="1" ht="27.95" customHeight="1">
      <c r="A13" s="52" t="s">
        <v>105</v>
      </c>
      <c r="B13" s="162">
        <f>SUM('[1]102國小班級數+體育+特教'!$AX14)</f>
        <v>23</v>
      </c>
      <c r="C13" s="202">
        <v>550</v>
      </c>
      <c r="D13" s="189">
        <v>42</v>
      </c>
      <c r="E13" s="53"/>
      <c r="F13" s="193">
        <v>2</v>
      </c>
      <c r="G13" s="196"/>
      <c r="H13" s="193">
        <v>1</v>
      </c>
      <c r="I13" s="160">
        <v>1</v>
      </c>
      <c r="J13" s="54">
        <f t="shared" si="2"/>
        <v>0</v>
      </c>
      <c r="K13" s="55"/>
      <c r="L13" s="49">
        <f t="shared" si="3"/>
        <v>50533332</v>
      </c>
      <c r="M13" s="56">
        <v>35732845</v>
      </c>
      <c r="N13" s="56">
        <v>3021644</v>
      </c>
      <c r="O13" s="56">
        <v>1038724</v>
      </c>
      <c r="P13" s="56">
        <v>2089025</v>
      </c>
      <c r="Q13" s="56">
        <v>81804</v>
      </c>
      <c r="R13" s="56">
        <v>97776</v>
      </c>
      <c r="S13" s="55">
        <v>428000</v>
      </c>
      <c r="T13" s="55">
        <v>0</v>
      </c>
      <c r="U13" s="55">
        <v>3741100</v>
      </c>
      <c r="V13" s="56">
        <v>4302414</v>
      </c>
      <c r="W13" s="56">
        <v>50533332</v>
      </c>
    </row>
    <row r="14" spans="1:23" s="57" customFormat="1" ht="27.95" customHeight="1">
      <c r="A14" s="52" t="s">
        <v>75</v>
      </c>
      <c r="B14" s="162">
        <f>SUM('[1]102國小班級數+體育+特教'!$AX15)</f>
        <v>7</v>
      </c>
      <c r="C14" s="202">
        <v>92</v>
      </c>
      <c r="D14" s="189">
        <v>14</v>
      </c>
      <c r="E14" s="53"/>
      <c r="F14" s="193">
        <v>2</v>
      </c>
      <c r="G14" s="193"/>
      <c r="H14" s="193">
        <v>1</v>
      </c>
      <c r="I14" s="160">
        <v>1</v>
      </c>
      <c r="J14" s="54">
        <f t="shared" si="2"/>
        <v>7</v>
      </c>
      <c r="K14" s="55"/>
      <c r="L14" s="49">
        <f t="shared" si="3"/>
        <v>17419804</v>
      </c>
      <c r="M14" s="56">
        <v>12268420</v>
      </c>
      <c r="N14" s="56">
        <v>1018753</v>
      </c>
      <c r="O14" s="56">
        <v>350195</v>
      </c>
      <c r="P14" s="56">
        <v>714231</v>
      </c>
      <c r="Q14" s="56">
        <v>21756</v>
      </c>
      <c r="R14" s="56">
        <v>0</v>
      </c>
      <c r="S14" s="55">
        <v>229200</v>
      </c>
      <c r="T14" s="55">
        <v>0</v>
      </c>
      <c r="U14" s="55">
        <v>1342845</v>
      </c>
      <c r="V14" s="56">
        <v>1474404</v>
      </c>
      <c r="W14" s="56">
        <v>17419804</v>
      </c>
    </row>
    <row r="15" spans="1:23" s="57" customFormat="1" ht="27.95" customHeight="1">
      <c r="A15" s="52" t="s">
        <v>106</v>
      </c>
      <c r="B15" s="162">
        <f>SUM('[1]102國小班級數+體育+特教'!$AX16)</f>
        <v>30</v>
      </c>
      <c r="C15" s="202">
        <v>648</v>
      </c>
      <c r="D15" s="189">
        <v>56</v>
      </c>
      <c r="E15" s="53"/>
      <c r="F15" s="193">
        <v>1</v>
      </c>
      <c r="G15" s="197"/>
      <c r="H15" s="193">
        <v>1</v>
      </c>
      <c r="I15" s="160">
        <v>2</v>
      </c>
      <c r="J15" s="54">
        <f t="shared" si="2"/>
        <v>0</v>
      </c>
      <c r="K15" s="55"/>
      <c r="L15" s="49">
        <f t="shared" si="3"/>
        <v>62888646</v>
      </c>
      <c r="M15" s="56">
        <v>44828816</v>
      </c>
      <c r="N15" s="56">
        <v>3494430</v>
      </c>
      <c r="O15" s="56">
        <v>1201259</v>
      </c>
      <c r="P15" s="56">
        <v>2602989</v>
      </c>
      <c r="Q15" s="56">
        <v>283704</v>
      </c>
      <c r="R15" s="56">
        <v>272160</v>
      </c>
      <c r="S15" s="55">
        <v>607200</v>
      </c>
      <c r="T15" s="55">
        <v>0</v>
      </c>
      <c r="U15" s="55">
        <v>4195530</v>
      </c>
      <c r="V15" s="56">
        <v>5402558</v>
      </c>
      <c r="W15" s="56">
        <v>62888646</v>
      </c>
    </row>
    <row r="16" spans="1:23" s="57" customFormat="1" ht="27.95" customHeight="1">
      <c r="A16" s="52" t="s">
        <v>76</v>
      </c>
      <c r="B16" s="162">
        <f>SUM('[1]102國小班級數+體育+特教'!$AX17)</f>
        <v>7</v>
      </c>
      <c r="C16" s="202">
        <v>48</v>
      </c>
      <c r="D16" s="189">
        <v>13</v>
      </c>
      <c r="E16" s="53"/>
      <c r="F16" s="193">
        <v>1</v>
      </c>
      <c r="G16" s="193"/>
      <c r="H16" s="193">
        <v>1</v>
      </c>
      <c r="I16" s="160">
        <v>1</v>
      </c>
      <c r="J16" s="54">
        <f t="shared" si="2"/>
        <v>7</v>
      </c>
      <c r="K16" s="55"/>
      <c r="L16" s="49">
        <f t="shared" si="3"/>
        <v>16341207</v>
      </c>
      <c r="M16" s="56">
        <v>11650380</v>
      </c>
      <c r="N16" s="56">
        <v>931702</v>
      </c>
      <c r="O16" s="56">
        <v>320266</v>
      </c>
      <c r="P16" s="56">
        <v>680884</v>
      </c>
      <c r="Q16" s="56">
        <v>29246</v>
      </c>
      <c r="R16" s="56">
        <v>22896</v>
      </c>
      <c r="S16" s="55">
        <v>218400</v>
      </c>
      <c r="T16" s="55">
        <v>0</v>
      </c>
      <c r="U16" s="55">
        <v>1103650</v>
      </c>
      <c r="V16" s="56">
        <v>1383783</v>
      </c>
      <c r="W16" s="56">
        <v>16341207</v>
      </c>
    </row>
    <row r="17" spans="1:23" s="57" customFormat="1" ht="27.95" customHeight="1">
      <c r="A17" s="52" t="s">
        <v>107</v>
      </c>
      <c r="B17" s="162">
        <f>SUM('[1]102國小班級數+體育+特教'!$AX18)</f>
        <v>17</v>
      </c>
      <c r="C17" s="202">
        <v>286</v>
      </c>
      <c r="D17" s="189">
        <v>32</v>
      </c>
      <c r="E17" s="53"/>
      <c r="F17" s="194">
        <f>2</f>
        <v>2</v>
      </c>
      <c r="G17" s="194"/>
      <c r="H17" s="194">
        <v>1</v>
      </c>
      <c r="I17" s="160">
        <v>1</v>
      </c>
      <c r="J17" s="54">
        <f t="shared" si="2"/>
        <v>0</v>
      </c>
      <c r="K17" s="55"/>
      <c r="L17" s="49">
        <f t="shared" si="3"/>
        <v>36050960</v>
      </c>
      <c r="M17" s="56">
        <v>25738826</v>
      </c>
      <c r="N17" s="56">
        <v>1917522</v>
      </c>
      <c r="O17" s="56">
        <v>659153</v>
      </c>
      <c r="P17" s="56">
        <v>1495112</v>
      </c>
      <c r="Q17" s="56">
        <v>189390</v>
      </c>
      <c r="R17" s="56">
        <v>202326</v>
      </c>
      <c r="S17" s="55">
        <v>358400</v>
      </c>
      <c r="T17" s="55">
        <v>0</v>
      </c>
      <c r="U17" s="55">
        <v>2378380</v>
      </c>
      <c r="V17" s="56">
        <v>3111851</v>
      </c>
      <c r="W17" s="56">
        <v>36050960</v>
      </c>
    </row>
    <row r="18" spans="1:23" s="59" customFormat="1" ht="27.95" customHeight="1">
      <c r="A18" s="52" t="s">
        <v>108</v>
      </c>
      <c r="B18" s="162">
        <f>SUM('[1]102國小班級數+體育+特教'!$AX19)</f>
        <v>26</v>
      </c>
      <c r="C18" s="202">
        <v>541</v>
      </c>
      <c r="D18" s="189">
        <v>45</v>
      </c>
      <c r="E18" s="53"/>
      <c r="F18" s="193">
        <f>4</f>
        <v>4</v>
      </c>
      <c r="G18" s="198">
        <v>1</v>
      </c>
      <c r="H18" s="193"/>
      <c r="I18" s="160">
        <v>0</v>
      </c>
      <c r="J18" s="54">
        <f t="shared" si="2"/>
        <v>0</v>
      </c>
      <c r="K18" s="55"/>
      <c r="L18" s="49">
        <f t="shared" si="3"/>
        <v>53249461</v>
      </c>
      <c r="M18" s="56">
        <v>37920699</v>
      </c>
      <c r="N18" s="56">
        <v>3215049</v>
      </c>
      <c r="O18" s="56">
        <v>1105195</v>
      </c>
      <c r="P18" s="56">
        <v>2218074</v>
      </c>
      <c r="Q18" s="56">
        <v>90072</v>
      </c>
      <c r="R18" s="56">
        <v>104472</v>
      </c>
      <c r="S18" s="55">
        <v>256000</v>
      </c>
      <c r="T18" s="55">
        <v>0</v>
      </c>
      <c r="U18" s="55">
        <v>3765255</v>
      </c>
      <c r="V18" s="56">
        <v>4574645</v>
      </c>
      <c r="W18" s="56">
        <v>53249461</v>
      </c>
    </row>
    <row r="19" spans="1:23" s="57" customFormat="1" ht="27.95" customHeight="1">
      <c r="A19" s="52" t="s">
        <v>109</v>
      </c>
      <c r="B19" s="162">
        <f>SUM('[1]102國小班級數+體育+特教'!$AX20)</f>
        <v>7</v>
      </c>
      <c r="C19" s="202">
        <v>102</v>
      </c>
      <c r="D19" s="189">
        <v>14</v>
      </c>
      <c r="E19" s="53"/>
      <c r="F19" s="193">
        <f>2</f>
        <v>2</v>
      </c>
      <c r="G19" s="193"/>
      <c r="H19" s="193">
        <v>1</v>
      </c>
      <c r="I19" s="160">
        <v>1</v>
      </c>
      <c r="J19" s="54">
        <f t="shared" si="2"/>
        <v>7</v>
      </c>
      <c r="K19" s="55"/>
      <c r="L19" s="49">
        <f t="shared" si="3"/>
        <v>15912317</v>
      </c>
      <c r="M19" s="56">
        <v>11279712</v>
      </c>
      <c r="N19" s="56">
        <v>871497</v>
      </c>
      <c r="O19" s="56">
        <v>299567</v>
      </c>
      <c r="P19" s="56">
        <v>656449</v>
      </c>
      <c r="Q19" s="56">
        <v>51780</v>
      </c>
      <c r="R19" s="56">
        <v>32976</v>
      </c>
      <c r="S19" s="55">
        <v>195200</v>
      </c>
      <c r="T19" s="55">
        <v>0</v>
      </c>
      <c r="U19" s="55">
        <v>1176620</v>
      </c>
      <c r="V19" s="56">
        <v>1348516</v>
      </c>
      <c r="W19" s="56">
        <v>15912317</v>
      </c>
    </row>
    <row r="20" spans="1:23" s="57" customFormat="1" ht="27.95" customHeight="1">
      <c r="A20" s="52" t="s">
        <v>110</v>
      </c>
      <c r="B20" s="162">
        <f>SUM('[1]102國小班級數+體育+特教'!$AX21)</f>
        <v>6</v>
      </c>
      <c r="C20" s="202">
        <v>105</v>
      </c>
      <c r="D20" s="189">
        <v>13</v>
      </c>
      <c r="E20" s="53"/>
      <c r="F20" s="194"/>
      <c r="G20" s="194"/>
      <c r="H20" s="194"/>
      <c r="I20" s="160">
        <v>2</v>
      </c>
      <c r="J20" s="54">
        <f t="shared" si="2"/>
        <v>6</v>
      </c>
      <c r="K20" s="55"/>
      <c r="L20" s="49">
        <f t="shared" si="3"/>
        <v>17579673</v>
      </c>
      <c r="M20" s="56">
        <v>12326635</v>
      </c>
      <c r="N20" s="56">
        <v>1022472</v>
      </c>
      <c r="O20" s="56">
        <v>351460</v>
      </c>
      <c r="P20" s="56">
        <v>717742</v>
      </c>
      <c r="Q20" s="56">
        <v>43512</v>
      </c>
      <c r="R20" s="56">
        <v>0</v>
      </c>
      <c r="S20" s="55">
        <v>230400</v>
      </c>
      <c r="T20" s="55">
        <v>0</v>
      </c>
      <c r="U20" s="55">
        <v>1394865</v>
      </c>
      <c r="V20" s="56">
        <v>1492587</v>
      </c>
      <c r="W20" s="56">
        <v>17579673</v>
      </c>
    </row>
    <row r="21" spans="1:23" s="60" customFormat="1" ht="27.95" customHeight="1">
      <c r="A21" s="52" t="s">
        <v>111</v>
      </c>
      <c r="B21" s="162">
        <f>SUM('[1]102國小班級數+體育+特教'!$AX22)</f>
        <v>18</v>
      </c>
      <c r="C21" s="202">
        <v>330</v>
      </c>
      <c r="D21" s="189">
        <v>33</v>
      </c>
      <c r="E21" s="53"/>
      <c r="F21" s="194">
        <f>1+1</f>
        <v>2</v>
      </c>
      <c r="G21" s="194"/>
      <c r="H21" s="194">
        <v>1</v>
      </c>
      <c r="I21" s="160">
        <v>1</v>
      </c>
      <c r="J21" s="54">
        <f t="shared" si="2"/>
        <v>0</v>
      </c>
      <c r="K21" s="55"/>
      <c r="L21" s="49">
        <f t="shared" si="3"/>
        <v>40441645</v>
      </c>
      <c r="M21" s="56">
        <v>28656255</v>
      </c>
      <c r="N21" s="56">
        <v>2501945</v>
      </c>
      <c r="O21" s="56">
        <v>860078</v>
      </c>
      <c r="P21" s="56">
        <v>1665099</v>
      </c>
      <c r="Q21" s="56">
        <v>21756</v>
      </c>
      <c r="R21" s="56">
        <v>22896</v>
      </c>
      <c r="S21" s="55">
        <v>353600</v>
      </c>
      <c r="T21" s="55">
        <v>0</v>
      </c>
      <c r="U21" s="55">
        <v>2916355</v>
      </c>
      <c r="V21" s="56">
        <v>3443661</v>
      </c>
      <c r="W21" s="56">
        <v>40441645</v>
      </c>
    </row>
    <row r="22" spans="1:23" s="59" customFormat="1" ht="27.95" customHeight="1">
      <c r="A22" s="52" t="s">
        <v>112</v>
      </c>
      <c r="B22" s="162">
        <f>SUM('[1]102國小班級數+體育+特教'!$AX23)</f>
        <v>45</v>
      </c>
      <c r="C22" s="202">
        <v>787</v>
      </c>
      <c r="D22" s="189">
        <v>83</v>
      </c>
      <c r="E22" s="53"/>
      <c r="F22" s="193">
        <v>2</v>
      </c>
      <c r="G22" s="193"/>
      <c r="H22" s="193">
        <v>1</v>
      </c>
      <c r="I22" s="160">
        <v>2</v>
      </c>
      <c r="J22" s="54">
        <f t="shared" si="2"/>
        <v>0</v>
      </c>
      <c r="K22" s="55"/>
      <c r="L22" s="49">
        <f t="shared" si="3"/>
        <v>89426665</v>
      </c>
      <c r="M22" s="56">
        <v>63920273</v>
      </c>
      <c r="N22" s="56">
        <v>5005379</v>
      </c>
      <c r="O22" s="56">
        <v>1720612</v>
      </c>
      <c r="P22" s="56">
        <v>3725804</v>
      </c>
      <c r="Q22" s="56">
        <v>383784</v>
      </c>
      <c r="R22" s="56">
        <v>380214</v>
      </c>
      <c r="S22" s="55">
        <v>582400</v>
      </c>
      <c r="T22" s="55">
        <v>0</v>
      </c>
      <c r="U22" s="55">
        <v>5925645</v>
      </c>
      <c r="V22" s="56">
        <v>7782554</v>
      </c>
      <c r="W22" s="56">
        <v>89426665</v>
      </c>
    </row>
    <row r="23" spans="1:23" s="60" customFormat="1" ht="27.95" customHeight="1">
      <c r="A23" s="52" t="s">
        <v>113</v>
      </c>
      <c r="B23" s="162">
        <f>SUM('[1]102國小班級數+體育+特教'!$AX24)</f>
        <v>30</v>
      </c>
      <c r="C23" s="202">
        <v>711</v>
      </c>
      <c r="D23" s="189">
        <v>53</v>
      </c>
      <c r="E23" s="53"/>
      <c r="F23" s="193">
        <v>3</v>
      </c>
      <c r="G23" s="193">
        <v>1</v>
      </c>
      <c r="H23" s="193"/>
      <c r="I23" s="160">
        <v>2</v>
      </c>
      <c r="J23" s="54">
        <f t="shared" si="2"/>
        <v>0</v>
      </c>
      <c r="K23" s="55"/>
      <c r="L23" s="49">
        <f t="shared" si="3"/>
        <v>63057660</v>
      </c>
      <c r="M23" s="56">
        <v>44462769</v>
      </c>
      <c r="N23" s="56">
        <v>3613789</v>
      </c>
      <c r="O23" s="56">
        <v>1242260</v>
      </c>
      <c r="P23" s="56">
        <v>2592812</v>
      </c>
      <c r="Q23" s="56">
        <v>223656</v>
      </c>
      <c r="R23" s="56">
        <v>208224</v>
      </c>
      <c r="S23" s="55">
        <v>584000</v>
      </c>
      <c r="T23" s="55">
        <v>0</v>
      </c>
      <c r="U23" s="55">
        <v>4765805</v>
      </c>
      <c r="V23" s="56">
        <v>5364345</v>
      </c>
      <c r="W23" s="56">
        <v>63057660</v>
      </c>
    </row>
    <row r="24" spans="1:23" s="57" customFormat="1" ht="27.95" customHeight="1">
      <c r="A24" s="52" t="s">
        <v>114</v>
      </c>
      <c r="B24" s="162">
        <f>SUM('[1]102國小班級數+體育+特教'!$AX25)</f>
        <v>8</v>
      </c>
      <c r="C24" s="202">
        <v>116</v>
      </c>
      <c r="D24" s="189">
        <v>15</v>
      </c>
      <c r="E24" s="53"/>
      <c r="F24" s="193">
        <f>2</f>
        <v>2</v>
      </c>
      <c r="G24" s="193"/>
      <c r="H24" s="193">
        <v>1</v>
      </c>
      <c r="I24" s="160">
        <v>0</v>
      </c>
      <c r="J24" s="54">
        <f t="shared" si="2"/>
        <v>8</v>
      </c>
      <c r="K24" s="55"/>
      <c r="L24" s="49">
        <f t="shared" si="3"/>
        <v>17382445</v>
      </c>
      <c r="M24" s="56">
        <v>12330156</v>
      </c>
      <c r="N24" s="56">
        <v>1026690</v>
      </c>
      <c r="O24" s="56">
        <v>352932</v>
      </c>
      <c r="P24" s="56">
        <v>725254</v>
      </c>
      <c r="Q24" s="56">
        <v>30024</v>
      </c>
      <c r="R24" s="56">
        <v>31608</v>
      </c>
      <c r="S24" s="55">
        <v>195200</v>
      </c>
      <c r="T24" s="55">
        <v>0</v>
      </c>
      <c r="U24" s="55">
        <v>1192660</v>
      </c>
      <c r="V24" s="56">
        <v>1497921</v>
      </c>
      <c r="W24" s="56">
        <v>17382445</v>
      </c>
    </row>
    <row r="25" spans="1:23" s="57" customFormat="1" ht="27.95" customHeight="1">
      <c r="A25" s="52" t="s">
        <v>115</v>
      </c>
      <c r="B25" s="162">
        <f>SUM('[1]102國小班級數+體育+特教'!$AX26)</f>
        <v>18</v>
      </c>
      <c r="C25" s="202">
        <v>386</v>
      </c>
      <c r="D25" s="189">
        <v>31</v>
      </c>
      <c r="E25" s="53"/>
      <c r="F25" s="193">
        <v>1</v>
      </c>
      <c r="G25" s="193"/>
      <c r="H25" s="193">
        <v>1</v>
      </c>
      <c r="I25" s="160">
        <v>0</v>
      </c>
      <c r="J25" s="54">
        <f t="shared" si="2"/>
        <v>0</v>
      </c>
      <c r="K25" s="55"/>
      <c r="L25" s="49">
        <f t="shared" si="3"/>
        <v>38406303</v>
      </c>
      <c r="M25" s="56">
        <v>27070530</v>
      </c>
      <c r="N25" s="56">
        <v>2389210</v>
      </c>
      <c r="O25" s="56">
        <v>821355</v>
      </c>
      <c r="P25" s="56">
        <v>1576036</v>
      </c>
      <c r="Q25" s="56">
        <v>0</v>
      </c>
      <c r="R25" s="56">
        <v>0</v>
      </c>
      <c r="S25" s="55">
        <v>303600</v>
      </c>
      <c r="T25" s="55">
        <v>0</v>
      </c>
      <c r="U25" s="55">
        <v>3030905</v>
      </c>
      <c r="V25" s="56">
        <v>3214667</v>
      </c>
      <c r="W25" s="56">
        <v>38406303</v>
      </c>
    </row>
    <row r="26" spans="1:23" s="60" customFormat="1" ht="27.95" customHeight="1">
      <c r="A26" s="52" t="s">
        <v>116</v>
      </c>
      <c r="B26" s="162">
        <f>SUM('[1]102國小班級數+體育+特教'!$AX27)</f>
        <v>8</v>
      </c>
      <c r="C26" s="202">
        <v>107</v>
      </c>
      <c r="D26" s="189">
        <v>16</v>
      </c>
      <c r="E26" s="53"/>
      <c r="F26" s="193">
        <v>1</v>
      </c>
      <c r="G26" s="193"/>
      <c r="H26" s="193">
        <v>1</v>
      </c>
      <c r="I26" s="160">
        <v>2</v>
      </c>
      <c r="J26" s="54">
        <f t="shared" si="2"/>
        <v>8</v>
      </c>
      <c r="K26" s="55"/>
      <c r="L26" s="49">
        <f t="shared" si="3"/>
        <v>20032507</v>
      </c>
      <c r="M26" s="56">
        <v>14022050</v>
      </c>
      <c r="N26" s="56">
        <v>1124790</v>
      </c>
      <c r="O26" s="56">
        <v>386662</v>
      </c>
      <c r="P26" s="56">
        <v>816796</v>
      </c>
      <c r="Q26" s="56">
        <v>79224</v>
      </c>
      <c r="R26" s="56">
        <v>36432</v>
      </c>
      <c r="S26" s="55">
        <v>256000</v>
      </c>
      <c r="T26" s="55">
        <v>0</v>
      </c>
      <c r="U26" s="55">
        <v>1613890</v>
      </c>
      <c r="V26" s="56">
        <v>1696663</v>
      </c>
      <c r="W26" s="56">
        <v>20032507</v>
      </c>
    </row>
    <row r="27" spans="1:23" s="60" customFormat="1" ht="27.95" customHeight="1">
      <c r="A27" s="52" t="s">
        <v>117</v>
      </c>
      <c r="B27" s="162">
        <f>SUM('[1]102國小班級數+體育+特教'!$AX28)</f>
        <v>17</v>
      </c>
      <c r="C27" s="202">
        <v>310</v>
      </c>
      <c r="D27" s="189">
        <v>31</v>
      </c>
      <c r="E27" s="53"/>
      <c r="F27" s="193">
        <v>2</v>
      </c>
      <c r="G27" s="199"/>
      <c r="H27" s="193">
        <v>1</v>
      </c>
      <c r="I27" s="160">
        <v>1</v>
      </c>
      <c r="J27" s="54">
        <f t="shared" si="2"/>
        <v>0</v>
      </c>
      <c r="K27" s="55"/>
      <c r="L27" s="49">
        <f t="shared" si="3"/>
        <v>37000110</v>
      </c>
      <c r="M27" s="56">
        <v>26066067</v>
      </c>
      <c r="N27" s="56">
        <v>2147269</v>
      </c>
      <c r="O27" s="56">
        <v>738139</v>
      </c>
      <c r="P27" s="56">
        <v>1521370</v>
      </c>
      <c r="Q27" s="56">
        <v>111828</v>
      </c>
      <c r="R27" s="56">
        <v>106200</v>
      </c>
      <c r="S27" s="55">
        <v>398600</v>
      </c>
      <c r="T27" s="55">
        <v>0</v>
      </c>
      <c r="U27" s="55">
        <v>2760055</v>
      </c>
      <c r="V27" s="56">
        <v>3150582</v>
      </c>
      <c r="W27" s="56">
        <v>37000110</v>
      </c>
    </row>
    <row r="28" spans="1:23" s="62" customFormat="1" ht="27.95" customHeight="1">
      <c r="A28" s="61" t="s">
        <v>118</v>
      </c>
      <c r="B28" s="162">
        <f>SUM('[1]102國小班級數+體育+特教'!$AX29)</f>
        <v>20</v>
      </c>
      <c r="C28" s="202">
        <v>439</v>
      </c>
      <c r="D28" s="189">
        <v>38</v>
      </c>
      <c r="E28" s="53"/>
      <c r="F28" s="193">
        <v>1</v>
      </c>
      <c r="G28" s="193"/>
      <c r="H28" s="193">
        <v>1</v>
      </c>
      <c r="I28" s="160">
        <v>2</v>
      </c>
      <c r="J28" s="54">
        <f t="shared" si="2"/>
        <v>0</v>
      </c>
      <c r="K28" s="55"/>
      <c r="L28" s="49">
        <f t="shared" si="3"/>
        <v>43584678</v>
      </c>
      <c r="M28" s="56">
        <v>31060288</v>
      </c>
      <c r="N28" s="56">
        <v>2551984</v>
      </c>
      <c r="O28" s="56">
        <v>877246</v>
      </c>
      <c r="P28" s="56">
        <v>1808090</v>
      </c>
      <c r="Q28" s="56">
        <v>103560</v>
      </c>
      <c r="R28" s="56">
        <v>74592</v>
      </c>
      <c r="S28" s="55">
        <v>440400</v>
      </c>
      <c r="T28" s="55">
        <v>0</v>
      </c>
      <c r="U28" s="55">
        <v>2932390</v>
      </c>
      <c r="V28" s="56">
        <v>3736128</v>
      </c>
      <c r="W28" s="56">
        <v>43584678</v>
      </c>
    </row>
    <row r="29" spans="1:23" s="64" customFormat="1" ht="27.95" customHeight="1">
      <c r="A29" s="61" t="s">
        <v>119</v>
      </c>
      <c r="B29" s="162">
        <f>SUM('[1]102國小班級數+體育+特教'!$AX30)</f>
        <v>6</v>
      </c>
      <c r="C29" s="202">
        <v>50</v>
      </c>
      <c r="D29" s="189">
        <v>13</v>
      </c>
      <c r="E29" s="53"/>
      <c r="F29" s="194"/>
      <c r="G29" s="194"/>
      <c r="H29" s="194"/>
      <c r="I29" s="160">
        <v>2</v>
      </c>
      <c r="J29" s="54">
        <f t="shared" si="2"/>
        <v>6</v>
      </c>
      <c r="K29" s="63"/>
      <c r="L29" s="49">
        <f t="shared" si="3"/>
        <v>16484000</v>
      </c>
      <c r="M29" s="56">
        <v>11653840</v>
      </c>
      <c r="N29" s="56">
        <v>950183</v>
      </c>
      <c r="O29" s="56">
        <v>326609</v>
      </c>
      <c r="P29" s="56">
        <v>676265</v>
      </c>
      <c r="Q29" s="56">
        <v>43512</v>
      </c>
      <c r="R29" s="56">
        <v>22896</v>
      </c>
      <c r="S29" s="55">
        <v>229200</v>
      </c>
      <c r="T29" s="55">
        <v>0</v>
      </c>
      <c r="U29" s="55">
        <v>1179150</v>
      </c>
      <c r="V29" s="56">
        <v>1402345</v>
      </c>
      <c r="W29" s="56">
        <v>16484000</v>
      </c>
    </row>
    <row r="30" spans="1:23" s="64" customFormat="1" ht="27.95" customHeight="1">
      <c r="A30" s="61" t="s">
        <v>120</v>
      </c>
      <c r="B30" s="162">
        <f>SUM('[1]102國小班級數+體育+特教'!$AX31)</f>
        <v>10</v>
      </c>
      <c r="C30" s="202">
        <v>142</v>
      </c>
      <c r="D30" s="189">
        <v>19</v>
      </c>
      <c r="E30" s="53"/>
      <c r="F30" s="193">
        <v>1</v>
      </c>
      <c r="G30" s="193"/>
      <c r="H30" s="193">
        <v>1</v>
      </c>
      <c r="I30" s="160">
        <v>0</v>
      </c>
      <c r="J30" s="159">
        <f t="shared" si="2"/>
        <v>10</v>
      </c>
      <c r="K30" s="63"/>
      <c r="L30" s="49">
        <f t="shared" si="3"/>
        <v>21704673</v>
      </c>
      <c r="M30" s="56">
        <v>15466744</v>
      </c>
      <c r="N30" s="56">
        <v>1225230</v>
      </c>
      <c r="O30" s="56">
        <v>421189</v>
      </c>
      <c r="P30" s="56">
        <v>905876</v>
      </c>
      <c r="Q30" s="56">
        <v>90072</v>
      </c>
      <c r="R30" s="56">
        <v>118368</v>
      </c>
      <c r="S30" s="55">
        <v>179200</v>
      </c>
      <c r="T30" s="55">
        <v>0</v>
      </c>
      <c r="U30" s="55">
        <v>1427335</v>
      </c>
      <c r="V30" s="56">
        <v>1870659</v>
      </c>
      <c r="W30" s="56">
        <v>21704673</v>
      </c>
    </row>
    <row r="31" spans="1:23" s="64" customFormat="1" ht="27.95" customHeight="1">
      <c r="A31" s="61" t="s">
        <v>121</v>
      </c>
      <c r="B31" s="162">
        <f>SUM('[1]102國小班級數+體育+特教'!$AX32)</f>
        <v>6</v>
      </c>
      <c r="C31" s="202">
        <v>121</v>
      </c>
      <c r="D31" s="189">
        <v>13</v>
      </c>
      <c r="E31" s="53"/>
      <c r="F31" s="194"/>
      <c r="G31" s="194"/>
      <c r="H31" s="194"/>
      <c r="I31" s="160">
        <v>1</v>
      </c>
      <c r="J31" s="54">
        <f t="shared" si="2"/>
        <v>6</v>
      </c>
      <c r="K31" s="63"/>
      <c r="L31" s="49">
        <f t="shared" si="3"/>
        <v>16723526</v>
      </c>
      <c r="M31" s="56">
        <v>11781140</v>
      </c>
      <c r="N31" s="56">
        <v>1000431</v>
      </c>
      <c r="O31" s="56">
        <v>357450</v>
      </c>
      <c r="P31" s="56">
        <v>700500</v>
      </c>
      <c r="Q31" s="56">
        <v>26844</v>
      </c>
      <c r="R31" s="56">
        <v>0</v>
      </c>
      <c r="S31" s="55">
        <v>204800</v>
      </c>
      <c r="T31" s="55">
        <v>0</v>
      </c>
      <c r="U31" s="55">
        <v>1230995</v>
      </c>
      <c r="V31" s="56">
        <v>1421366</v>
      </c>
      <c r="W31" s="56">
        <v>16723526</v>
      </c>
    </row>
    <row r="32" spans="1:23" s="66" customFormat="1" ht="27.95" customHeight="1">
      <c r="A32" s="52" t="s">
        <v>122</v>
      </c>
      <c r="B32" s="162">
        <f>SUM('[1]102國小班級數+體育+特教'!$AX33)</f>
        <v>7</v>
      </c>
      <c r="C32" s="202">
        <v>100</v>
      </c>
      <c r="D32" s="189">
        <v>14</v>
      </c>
      <c r="E32" s="53"/>
      <c r="F32" s="193">
        <f>2</f>
        <v>2</v>
      </c>
      <c r="G32" s="193"/>
      <c r="H32" s="193">
        <v>1</v>
      </c>
      <c r="I32" s="160">
        <v>0</v>
      </c>
      <c r="J32" s="54">
        <f t="shared" si="2"/>
        <v>7</v>
      </c>
      <c r="K32" s="65"/>
      <c r="L32" s="49">
        <f t="shared" si="3"/>
        <v>16987685</v>
      </c>
      <c r="M32" s="56">
        <v>12049810</v>
      </c>
      <c r="N32" s="56">
        <v>1049361</v>
      </c>
      <c r="O32" s="56">
        <v>360726</v>
      </c>
      <c r="P32" s="56">
        <v>703188</v>
      </c>
      <c r="Q32" s="56">
        <v>0</v>
      </c>
      <c r="R32" s="56">
        <v>0</v>
      </c>
      <c r="S32" s="55">
        <v>169600</v>
      </c>
      <c r="T32" s="55">
        <v>0</v>
      </c>
      <c r="U32" s="55">
        <v>1200995</v>
      </c>
      <c r="V32" s="56">
        <v>1454005</v>
      </c>
      <c r="W32" s="56">
        <v>16987685</v>
      </c>
    </row>
    <row r="33" spans="1:23" s="66" customFormat="1" ht="27.95" customHeight="1">
      <c r="A33" s="52" t="s">
        <v>123</v>
      </c>
      <c r="B33" s="162">
        <f>SUM('[1]102國小班級數+體育+特教'!$AX34)</f>
        <v>11</v>
      </c>
      <c r="C33" s="202">
        <v>169</v>
      </c>
      <c r="D33" s="189">
        <v>21</v>
      </c>
      <c r="E33" s="53"/>
      <c r="F33" s="193">
        <f>2</f>
        <v>2</v>
      </c>
      <c r="G33" s="193"/>
      <c r="H33" s="193">
        <v>1</v>
      </c>
      <c r="I33" s="160">
        <v>1</v>
      </c>
      <c r="J33" s="54">
        <f t="shared" si="2"/>
        <v>0</v>
      </c>
      <c r="K33" s="65"/>
      <c r="L33" s="49">
        <f t="shared" si="3"/>
        <v>26433309</v>
      </c>
      <c r="M33" s="56">
        <v>18565166</v>
      </c>
      <c r="N33" s="56">
        <v>1477541</v>
      </c>
      <c r="O33" s="56">
        <v>521448</v>
      </c>
      <c r="P33" s="56">
        <v>1101259</v>
      </c>
      <c r="Q33" s="56">
        <v>114672</v>
      </c>
      <c r="R33" s="56">
        <v>112752</v>
      </c>
      <c r="S33" s="55">
        <v>230400</v>
      </c>
      <c r="T33" s="55">
        <v>0</v>
      </c>
      <c r="U33" s="55">
        <v>2049880</v>
      </c>
      <c r="V33" s="56">
        <v>2260191</v>
      </c>
      <c r="W33" s="56">
        <v>26433309</v>
      </c>
    </row>
    <row r="34" spans="1:23" s="66" customFormat="1" ht="27.95" customHeight="1">
      <c r="A34" s="52" t="s">
        <v>124</v>
      </c>
      <c r="B34" s="162">
        <f>SUM('[1]102國小班級數+體育+特教'!$AX35)</f>
        <v>6</v>
      </c>
      <c r="C34" s="202">
        <v>50</v>
      </c>
      <c r="D34" s="189">
        <v>12</v>
      </c>
      <c r="E34" s="53"/>
      <c r="F34" s="193"/>
      <c r="G34" s="193"/>
      <c r="H34" s="193"/>
      <c r="I34" s="160">
        <v>1</v>
      </c>
      <c r="J34" s="54">
        <f t="shared" si="2"/>
        <v>6</v>
      </c>
      <c r="K34" s="65"/>
      <c r="L34" s="49">
        <f t="shared" si="3"/>
        <v>15057571</v>
      </c>
      <c r="M34" s="56">
        <v>10726070</v>
      </c>
      <c r="N34" s="56">
        <v>899587</v>
      </c>
      <c r="O34" s="56">
        <v>309216</v>
      </c>
      <c r="P34" s="56">
        <v>624043</v>
      </c>
      <c r="Q34" s="56">
        <v>24528</v>
      </c>
      <c r="R34" s="56">
        <v>0</v>
      </c>
      <c r="S34" s="55">
        <v>204800</v>
      </c>
      <c r="T34" s="55">
        <v>0</v>
      </c>
      <c r="U34" s="55">
        <v>975545</v>
      </c>
      <c r="V34" s="56">
        <v>1293782</v>
      </c>
      <c r="W34" s="56">
        <v>15057571</v>
      </c>
    </row>
    <row r="35" spans="1:23" s="66" customFormat="1" ht="27.95" customHeight="1">
      <c r="A35" s="52" t="s">
        <v>125</v>
      </c>
      <c r="B35" s="162">
        <f>SUM('[1]102國小班級數+體育+特教'!$AX36)</f>
        <v>7</v>
      </c>
      <c r="C35" s="202">
        <v>28</v>
      </c>
      <c r="D35" s="189">
        <v>13</v>
      </c>
      <c r="E35" s="53"/>
      <c r="F35" s="193">
        <v>1</v>
      </c>
      <c r="G35" s="193"/>
      <c r="H35" s="193">
        <v>1</v>
      </c>
      <c r="I35" s="160">
        <v>1</v>
      </c>
      <c r="J35" s="54">
        <f t="shared" si="2"/>
        <v>7</v>
      </c>
      <c r="K35" s="65"/>
      <c r="L35" s="49">
        <f t="shared" si="3"/>
        <v>16562480</v>
      </c>
      <c r="M35" s="56">
        <v>11706755</v>
      </c>
      <c r="N35" s="56">
        <v>968736</v>
      </c>
      <c r="O35" s="56">
        <v>333013</v>
      </c>
      <c r="P35" s="56">
        <v>681825</v>
      </c>
      <c r="Q35" s="56">
        <v>21756</v>
      </c>
      <c r="R35" s="56">
        <v>0</v>
      </c>
      <c r="S35" s="55">
        <v>230400</v>
      </c>
      <c r="T35" s="55">
        <v>0</v>
      </c>
      <c r="U35" s="55">
        <v>1208875</v>
      </c>
      <c r="V35" s="56">
        <v>1411120</v>
      </c>
      <c r="W35" s="56">
        <v>16562480</v>
      </c>
    </row>
    <row r="36" spans="1:23" s="66" customFormat="1" ht="27.95" customHeight="1">
      <c r="A36" s="52" t="s">
        <v>126</v>
      </c>
      <c r="B36" s="162">
        <f>SUM('[1]102國小班級數+體育+特教'!$AX37)</f>
        <v>6</v>
      </c>
      <c r="C36" s="202">
        <v>47</v>
      </c>
      <c r="D36" s="189">
        <v>12</v>
      </c>
      <c r="E36" s="53"/>
      <c r="F36" s="194"/>
      <c r="G36" s="194"/>
      <c r="H36" s="194"/>
      <c r="I36" s="160">
        <v>1</v>
      </c>
      <c r="J36" s="54">
        <f t="shared" si="2"/>
        <v>6</v>
      </c>
      <c r="K36" s="65"/>
      <c r="L36" s="49">
        <f t="shared" si="3"/>
        <v>13653083</v>
      </c>
      <c r="M36" s="56">
        <v>9779447</v>
      </c>
      <c r="N36" s="56">
        <v>668714</v>
      </c>
      <c r="O36" s="56">
        <v>229880</v>
      </c>
      <c r="P36" s="56">
        <v>575588</v>
      </c>
      <c r="Q36" s="56">
        <v>111828</v>
      </c>
      <c r="R36" s="56">
        <v>114480</v>
      </c>
      <c r="S36" s="55">
        <v>204800</v>
      </c>
      <c r="T36" s="55">
        <v>0</v>
      </c>
      <c r="U36" s="55">
        <v>773720</v>
      </c>
      <c r="V36" s="56">
        <v>1194626</v>
      </c>
      <c r="W36" s="56">
        <v>13653083</v>
      </c>
    </row>
    <row r="37" spans="1:23" s="66" customFormat="1" ht="27.95" customHeight="1">
      <c r="A37" s="52" t="s">
        <v>127</v>
      </c>
      <c r="B37" s="162">
        <f>SUM('[1]102國小班級數+體育+特教'!$AX38)</f>
        <v>15</v>
      </c>
      <c r="C37" s="202">
        <v>215</v>
      </c>
      <c r="D37" s="190">
        <v>31</v>
      </c>
      <c r="E37" s="53"/>
      <c r="F37" s="193">
        <v>1</v>
      </c>
      <c r="G37" s="193"/>
      <c r="H37" s="193">
        <v>1</v>
      </c>
      <c r="I37" s="160">
        <v>2</v>
      </c>
      <c r="J37" s="54">
        <f t="shared" ref="J37:J67" si="4">+IF(B37&lt;=10,B37,0)</f>
        <v>0</v>
      </c>
      <c r="K37" s="65"/>
      <c r="L37" s="49">
        <f t="shared" si="3"/>
        <v>35738160</v>
      </c>
      <c r="M37" s="56">
        <v>25399530</v>
      </c>
      <c r="N37" s="56">
        <v>2001575</v>
      </c>
      <c r="O37" s="56">
        <v>688071</v>
      </c>
      <c r="P37" s="56">
        <v>1475774</v>
      </c>
      <c r="Q37" s="56">
        <v>133584</v>
      </c>
      <c r="R37" s="56">
        <v>107928</v>
      </c>
      <c r="S37" s="55">
        <v>400600</v>
      </c>
      <c r="T37" s="55">
        <v>0</v>
      </c>
      <c r="U37" s="55">
        <v>2480305</v>
      </c>
      <c r="V37" s="56">
        <v>3050793</v>
      </c>
      <c r="W37" s="56">
        <v>35738160</v>
      </c>
    </row>
    <row r="38" spans="1:23" s="66" customFormat="1" ht="27.95" customHeight="1">
      <c r="A38" s="52" t="s">
        <v>79</v>
      </c>
      <c r="B38" s="162">
        <f>SUM('[1]102國小班級數+體育+特教'!$AX39)</f>
        <v>7</v>
      </c>
      <c r="C38" s="202">
        <v>57</v>
      </c>
      <c r="D38" s="189">
        <v>14</v>
      </c>
      <c r="E38" s="53"/>
      <c r="F38" s="193">
        <f>2</f>
        <v>2</v>
      </c>
      <c r="G38" s="193"/>
      <c r="H38" s="193">
        <v>1</v>
      </c>
      <c r="I38" s="160">
        <v>2</v>
      </c>
      <c r="J38" s="54">
        <f t="shared" si="4"/>
        <v>7</v>
      </c>
      <c r="K38" s="65"/>
      <c r="L38" s="49">
        <f t="shared" si="3"/>
        <v>16950362</v>
      </c>
      <c r="M38" s="56">
        <v>11893508</v>
      </c>
      <c r="N38" s="56">
        <v>886571</v>
      </c>
      <c r="O38" s="56">
        <v>304762</v>
      </c>
      <c r="P38" s="56">
        <v>692251</v>
      </c>
      <c r="Q38" s="56">
        <v>103560</v>
      </c>
      <c r="R38" s="56">
        <v>74592</v>
      </c>
      <c r="S38" s="55">
        <v>228000</v>
      </c>
      <c r="T38" s="55">
        <v>0</v>
      </c>
      <c r="U38" s="55">
        <v>1321805</v>
      </c>
      <c r="V38" s="56">
        <v>1445313</v>
      </c>
      <c r="W38" s="56">
        <v>16950362</v>
      </c>
    </row>
    <row r="39" spans="1:23" s="66" customFormat="1" ht="27.95" customHeight="1">
      <c r="A39" s="52" t="s">
        <v>128</v>
      </c>
      <c r="B39" s="162">
        <f>SUM('[1]102國小班級數+體育+特教'!$AX40)</f>
        <v>7</v>
      </c>
      <c r="C39" s="202">
        <v>32</v>
      </c>
      <c r="D39" s="189">
        <v>13</v>
      </c>
      <c r="E39" s="53"/>
      <c r="F39" s="193">
        <v>1</v>
      </c>
      <c r="G39" s="193"/>
      <c r="H39" s="193">
        <v>1</v>
      </c>
      <c r="I39" s="160">
        <v>0</v>
      </c>
      <c r="J39" s="54">
        <f t="shared" si="4"/>
        <v>7</v>
      </c>
      <c r="K39" s="65"/>
      <c r="L39" s="49">
        <f t="shared" si="3"/>
        <v>15946154</v>
      </c>
      <c r="M39" s="56">
        <v>11346985</v>
      </c>
      <c r="N39" s="56">
        <v>973158</v>
      </c>
      <c r="O39" s="56">
        <v>334524</v>
      </c>
      <c r="P39" s="56">
        <v>660484</v>
      </c>
      <c r="Q39" s="56">
        <v>0</v>
      </c>
      <c r="R39" s="56">
        <v>0</v>
      </c>
      <c r="S39" s="55">
        <v>179200</v>
      </c>
      <c r="T39" s="55">
        <v>0</v>
      </c>
      <c r="U39" s="55">
        <v>1092890</v>
      </c>
      <c r="V39" s="56">
        <v>1358913</v>
      </c>
      <c r="W39" s="56">
        <v>15946154</v>
      </c>
    </row>
    <row r="40" spans="1:23" s="66" customFormat="1" ht="27.95" customHeight="1">
      <c r="A40" s="52" t="s">
        <v>78</v>
      </c>
      <c r="B40" s="162">
        <f>SUM('[1]102國小班級數+體育+特教'!$AX41)</f>
        <v>7</v>
      </c>
      <c r="C40" s="202">
        <v>47</v>
      </c>
      <c r="D40" s="189">
        <v>13</v>
      </c>
      <c r="E40" s="53"/>
      <c r="F40" s="193">
        <v>1</v>
      </c>
      <c r="G40" s="193"/>
      <c r="H40" s="193">
        <v>1</v>
      </c>
      <c r="I40" s="160">
        <v>1</v>
      </c>
      <c r="J40" s="54">
        <f t="shared" si="4"/>
        <v>7</v>
      </c>
      <c r="K40" s="65"/>
      <c r="L40" s="49">
        <f t="shared" si="3"/>
        <v>15899354</v>
      </c>
      <c r="M40" s="56">
        <v>11187394</v>
      </c>
      <c r="N40" s="56">
        <v>877665</v>
      </c>
      <c r="O40" s="56">
        <v>301690</v>
      </c>
      <c r="P40" s="56">
        <v>653727</v>
      </c>
      <c r="Q40" s="56">
        <v>51780</v>
      </c>
      <c r="R40" s="56">
        <v>38160</v>
      </c>
      <c r="S40" s="55">
        <v>230400</v>
      </c>
      <c r="T40" s="55">
        <v>0</v>
      </c>
      <c r="U40" s="55">
        <v>1204110</v>
      </c>
      <c r="V40" s="56">
        <v>1354428</v>
      </c>
      <c r="W40" s="56">
        <v>15899354</v>
      </c>
    </row>
    <row r="41" spans="1:23" s="66" customFormat="1" ht="27.95" customHeight="1">
      <c r="A41" s="52" t="s">
        <v>77</v>
      </c>
      <c r="B41" s="162">
        <f>SUM('[1]102國小班級數+體育+特教'!$AX42)</f>
        <v>6</v>
      </c>
      <c r="C41" s="202">
        <v>41</v>
      </c>
      <c r="D41" s="189">
        <v>12</v>
      </c>
      <c r="E41" s="53"/>
      <c r="F41" s="193"/>
      <c r="G41" s="193"/>
      <c r="H41" s="193"/>
      <c r="I41" s="160">
        <v>0</v>
      </c>
      <c r="J41" s="54">
        <f t="shared" si="4"/>
        <v>6</v>
      </c>
      <c r="K41" s="65"/>
      <c r="L41" s="49">
        <f t="shared" si="3"/>
        <v>14791951</v>
      </c>
      <c r="M41" s="56">
        <v>10342895</v>
      </c>
      <c r="N41" s="56">
        <v>895012</v>
      </c>
      <c r="O41" s="56">
        <v>307656</v>
      </c>
      <c r="P41" s="56">
        <v>605709</v>
      </c>
      <c r="Q41" s="56">
        <v>0</v>
      </c>
      <c r="R41" s="56">
        <v>0</v>
      </c>
      <c r="S41" s="55">
        <v>179200</v>
      </c>
      <c r="T41" s="55">
        <v>0</v>
      </c>
      <c r="U41" s="55">
        <v>1216140</v>
      </c>
      <c r="V41" s="56">
        <v>1245339</v>
      </c>
      <c r="W41" s="56">
        <v>14791951</v>
      </c>
    </row>
    <row r="42" spans="1:23" s="66" customFormat="1" ht="27.95" customHeight="1">
      <c r="A42" s="52" t="s">
        <v>129</v>
      </c>
      <c r="B42" s="162">
        <f>SUM('[1]102國小班級數+體育+特教'!$AX43)</f>
        <v>6</v>
      </c>
      <c r="C42" s="202">
        <v>93</v>
      </c>
      <c r="D42" s="189">
        <v>13</v>
      </c>
      <c r="E42" s="53"/>
      <c r="F42" s="194"/>
      <c r="G42" s="194"/>
      <c r="H42" s="194"/>
      <c r="I42" s="160">
        <v>2</v>
      </c>
      <c r="J42" s="54">
        <f t="shared" si="4"/>
        <v>6</v>
      </c>
      <c r="K42" s="65"/>
      <c r="L42" s="49">
        <f t="shared" si="3"/>
        <v>15968193</v>
      </c>
      <c r="M42" s="56">
        <v>11323600</v>
      </c>
      <c r="N42" s="56">
        <v>900094</v>
      </c>
      <c r="O42" s="56">
        <v>309418</v>
      </c>
      <c r="P42" s="56">
        <v>656803</v>
      </c>
      <c r="Q42" s="56">
        <v>43512</v>
      </c>
      <c r="R42" s="56">
        <v>0</v>
      </c>
      <c r="S42" s="55">
        <v>218400</v>
      </c>
      <c r="T42" s="55">
        <v>0</v>
      </c>
      <c r="U42" s="55">
        <v>1157325</v>
      </c>
      <c r="V42" s="56">
        <v>1359041</v>
      </c>
      <c r="W42" s="56">
        <v>15968193</v>
      </c>
    </row>
    <row r="43" spans="1:23" s="66" customFormat="1" ht="27.95" customHeight="1">
      <c r="A43" s="52" t="s">
        <v>130</v>
      </c>
      <c r="B43" s="162">
        <f>SUM('[1]102國小班級數+體育+特教'!$AX44)</f>
        <v>13</v>
      </c>
      <c r="C43" s="202">
        <v>173</v>
      </c>
      <c r="D43" s="189">
        <v>25</v>
      </c>
      <c r="E43" s="53"/>
      <c r="F43" s="193">
        <v>1</v>
      </c>
      <c r="G43" s="200"/>
      <c r="H43" s="193">
        <v>1</v>
      </c>
      <c r="I43" s="160">
        <v>1</v>
      </c>
      <c r="J43" s="54">
        <f t="shared" si="4"/>
        <v>0</v>
      </c>
      <c r="K43" s="65"/>
      <c r="L43" s="49">
        <f t="shared" si="3"/>
        <v>27681709</v>
      </c>
      <c r="M43" s="56">
        <v>19770363</v>
      </c>
      <c r="N43" s="56">
        <v>1560433</v>
      </c>
      <c r="O43" s="56">
        <v>536417</v>
      </c>
      <c r="P43" s="56">
        <v>1146661</v>
      </c>
      <c r="Q43" s="56">
        <v>81804</v>
      </c>
      <c r="R43" s="56">
        <v>97488</v>
      </c>
      <c r="S43" s="55">
        <v>223400</v>
      </c>
      <c r="T43" s="55">
        <v>0</v>
      </c>
      <c r="U43" s="55">
        <v>1897040</v>
      </c>
      <c r="V43" s="56">
        <v>2368103</v>
      </c>
      <c r="W43" s="56">
        <v>27681709</v>
      </c>
    </row>
    <row r="44" spans="1:23" s="66" customFormat="1" ht="27.95" customHeight="1">
      <c r="A44" s="89" t="s">
        <v>81</v>
      </c>
      <c r="B44" s="162">
        <f>SUM('[1]102國小班級數+體育+特教'!$AX45)</f>
        <v>7</v>
      </c>
      <c r="C44" s="202">
        <v>94</v>
      </c>
      <c r="D44" s="189">
        <v>14</v>
      </c>
      <c r="E44" s="53"/>
      <c r="F44" s="193">
        <f>2</f>
        <v>2</v>
      </c>
      <c r="G44" s="193"/>
      <c r="H44" s="193">
        <v>1</v>
      </c>
      <c r="I44" s="160">
        <v>2</v>
      </c>
      <c r="J44" s="54">
        <f t="shared" si="4"/>
        <v>7</v>
      </c>
      <c r="K44" s="65"/>
      <c r="L44" s="49">
        <f t="shared" si="3"/>
        <v>18464999</v>
      </c>
      <c r="M44" s="56">
        <v>12853220</v>
      </c>
      <c r="N44" s="56">
        <v>1080787</v>
      </c>
      <c r="O44" s="56">
        <v>371542</v>
      </c>
      <c r="P44" s="56">
        <v>747723</v>
      </c>
      <c r="Q44" s="56">
        <v>43512</v>
      </c>
      <c r="R44" s="56">
        <v>0</v>
      </c>
      <c r="S44" s="55">
        <v>246400</v>
      </c>
      <c r="T44" s="55">
        <v>0</v>
      </c>
      <c r="U44" s="55">
        <v>1568930</v>
      </c>
      <c r="V44" s="56">
        <v>1552885</v>
      </c>
      <c r="W44" s="56">
        <v>18464999</v>
      </c>
    </row>
    <row r="45" spans="1:23" s="66" customFormat="1" ht="27.95" customHeight="1">
      <c r="A45" s="52" t="s">
        <v>131</v>
      </c>
      <c r="B45" s="162">
        <f>SUM('[1]102國小班級數+體育+特教'!$AX46)</f>
        <v>6</v>
      </c>
      <c r="C45" s="202">
        <v>20</v>
      </c>
      <c r="D45" s="189">
        <v>12</v>
      </c>
      <c r="E45" s="53"/>
      <c r="F45" s="194"/>
      <c r="G45" s="194"/>
      <c r="H45" s="194"/>
      <c r="I45" s="160">
        <v>1</v>
      </c>
      <c r="J45" s="54">
        <f t="shared" si="4"/>
        <v>6</v>
      </c>
      <c r="K45" s="65"/>
      <c r="L45" s="49">
        <f t="shared" si="3"/>
        <v>13572087</v>
      </c>
      <c r="M45" s="56">
        <v>9579182</v>
      </c>
      <c r="N45" s="56">
        <v>748145</v>
      </c>
      <c r="O45" s="56">
        <v>257168</v>
      </c>
      <c r="P45" s="56">
        <v>557075</v>
      </c>
      <c r="Q45" s="56">
        <v>51780</v>
      </c>
      <c r="R45" s="56">
        <v>32976</v>
      </c>
      <c r="S45" s="55">
        <v>187400</v>
      </c>
      <c r="T45" s="55">
        <v>0</v>
      </c>
      <c r="U45" s="55">
        <v>1003055</v>
      </c>
      <c r="V45" s="56">
        <v>1155306</v>
      </c>
      <c r="W45" s="56">
        <v>13572087</v>
      </c>
    </row>
    <row r="46" spans="1:23" s="66" customFormat="1" ht="27.95" customHeight="1">
      <c r="A46" s="52" t="s">
        <v>132</v>
      </c>
      <c r="B46" s="162">
        <f>SUM('[1]102國小班級數+體育+特教'!$AX47)</f>
        <v>10</v>
      </c>
      <c r="C46" s="202">
        <v>172</v>
      </c>
      <c r="D46" s="189">
        <v>19</v>
      </c>
      <c r="E46" s="53"/>
      <c r="F46" s="193">
        <f>2</f>
        <v>2</v>
      </c>
      <c r="G46" s="193"/>
      <c r="H46" s="193">
        <v>1</v>
      </c>
      <c r="I46" s="160">
        <v>2</v>
      </c>
      <c r="J46" s="54">
        <f t="shared" si="4"/>
        <v>10</v>
      </c>
      <c r="K46" s="65"/>
      <c r="L46" s="49">
        <f t="shared" si="3"/>
        <v>23273274</v>
      </c>
      <c r="M46" s="56">
        <v>16688434</v>
      </c>
      <c r="N46" s="56">
        <v>1333230</v>
      </c>
      <c r="O46" s="56">
        <v>458294</v>
      </c>
      <c r="P46" s="56">
        <v>969406</v>
      </c>
      <c r="Q46" s="56">
        <v>73536</v>
      </c>
      <c r="R46" s="56">
        <v>36432</v>
      </c>
      <c r="S46" s="55">
        <v>245200</v>
      </c>
      <c r="T46" s="55">
        <v>0</v>
      </c>
      <c r="U46" s="55">
        <v>1464430</v>
      </c>
      <c r="V46" s="56">
        <v>2004312</v>
      </c>
      <c r="W46" s="56">
        <v>23273274</v>
      </c>
    </row>
    <row r="47" spans="1:23" s="66" customFormat="1" ht="27.95" customHeight="1">
      <c r="A47" s="52" t="s">
        <v>133</v>
      </c>
      <c r="B47" s="162">
        <f>SUM('[1]102國小班級數+體育+特教'!$AX48)</f>
        <v>17</v>
      </c>
      <c r="C47" s="202">
        <v>256</v>
      </c>
      <c r="D47" s="189">
        <v>30</v>
      </c>
      <c r="E47" s="53"/>
      <c r="F47" s="193">
        <v>2</v>
      </c>
      <c r="G47" s="200"/>
      <c r="H47" s="193">
        <v>1</v>
      </c>
      <c r="I47" s="160">
        <v>1</v>
      </c>
      <c r="J47" s="54">
        <f t="shared" si="4"/>
        <v>0</v>
      </c>
      <c r="K47" s="65"/>
      <c r="L47" s="49">
        <f t="shared" si="3"/>
        <v>30922818</v>
      </c>
      <c r="M47" s="56">
        <v>22199994</v>
      </c>
      <c r="N47" s="56">
        <v>1542535</v>
      </c>
      <c r="O47" s="56">
        <v>530265</v>
      </c>
      <c r="P47" s="56">
        <v>1285482</v>
      </c>
      <c r="Q47" s="56">
        <v>201900</v>
      </c>
      <c r="R47" s="56">
        <v>208224</v>
      </c>
      <c r="S47" s="55">
        <v>373200</v>
      </c>
      <c r="T47" s="55">
        <v>0</v>
      </c>
      <c r="U47" s="55">
        <v>1911560</v>
      </c>
      <c r="V47" s="56">
        <v>2669658</v>
      </c>
      <c r="W47" s="56">
        <v>30922818</v>
      </c>
    </row>
    <row r="48" spans="1:23" s="66" customFormat="1" ht="27.95" customHeight="1">
      <c r="A48" s="52" t="s">
        <v>85</v>
      </c>
      <c r="B48" s="162">
        <f>SUM('[1]102國小班級數+體育+特教'!$AX49)</f>
        <v>7</v>
      </c>
      <c r="C48" s="202">
        <v>82</v>
      </c>
      <c r="D48" s="189">
        <v>14</v>
      </c>
      <c r="E48" s="53"/>
      <c r="F48" s="193">
        <f>2</f>
        <v>2</v>
      </c>
      <c r="G48" s="193"/>
      <c r="H48" s="193">
        <v>1</v>
      </c>
      <c r="I48" s="160">
        <v>1</v>
      </c>
      <c r="J48" s="54">
        <f t="shared" si="4"/>
        <v>7</v>
      </c>
      <c r="K48" s="65"/>
      <c r="L48" s="49">
        <f t="shared" si="3"/>
        <v>14844848</v>
      </c>
      <c r="M48" s="56">
        <v>10604387</v>
      </c>
      <c r="N48" s="56">
        <v>775420</v>
      </c>
      <c r="O48" s="56">
        <v>266529</v>
      </c>
      <c r="P48" s="56">
        <v>620803</v>
      </c>
      <c r="Q48" s="56">
        <v>71970</v>
      </c>
      <c r="R48" s="56">
        <v>54372</v>
      </c>
      <c r="S48" s="55">
        <v>220800</v>
      </c>
      <c r="T48" s="55">
        <v>0</v>
      </c>
      <c r="U48" s="55">
        <v>966455</v>
      </c>
      <c r="V48" s="56">
        <v>1264112</v>
      </c>
      <c r="W48" s="56">
        <v>14844848</v>
      </c>
    </row>
    <row r="49" spans="1:23" s="66" customFormat="1" ht="27.95" customHeight="1">
      <c r="A49" s="52" t="s">
        <v>86</v>
      </c>
      <c r="B49" s="162">
        <f>SUM('[1]102國小班級數+體育+特教'!$AX50)</f>
        <v>6</v>
      </c>
      <c r="C49" s="202">
        <v>25</v>
      </c>
      <c r="D49" s="189">
        <v>12</v>
      </c>
      <c r="E49" s="53"/>
      <c r="F49" s="194"/>
      <c r="G49" s="194"/>
      <c r="H49" s="194"/>
      <c r="I49" s="160">
        <v>0</v>
      </c>
      <c r="J49" s="54">
        <f t="shared" si="4"/>
        <v>6</v>
      </c>
      <c r="K49" s="65"/>
      <c r="L49" s="49">
        <f t="shared" si="3"/>
        <v>12244062</v>
      </c>
      <c r="M49" s="56">
        <v>8785543</v>
      </c>
      <c r="N49" s="56">
        <v>634625</v>
      </c>
      <c r="O49" s="56">
        <v>218131</v>
      </c>
      <c r="P49" s="56">
        <v>519052</v>
      </c>
      <c r="Q49" s="56">
        <v>60048</v>
      </c>
      <c r="R49" s="56">
        <v>76320</v>
      </c>
      <c r="S49" s="55">
        <v>160600</v>
      </c>
      <c r="T49" s="55">
        <v>0</v>
      </c>
      <c r="U49" s="55">
        <v>725610</v>
      </c>
      <c r="V49" s="56">
        <v>1064133</v>
      </c>
      <c r="W49" s="56">
        <v>12244062</v>
      </c>
    </row>
    <row r="50" spans="1:23" s="66" customFormat="1" ht="27.95" customHeight="1">
      <c r="A50" s="52" t="s">
        <v>88</v>
      </c>
      <c r="B50" s="162">
        <f>SUM('[1]102國小班級數+體育+特教'!$AX51)</f>
        <v>6</v>
      </c>
      <c r="C50" s="202">
        <v>31</v>
      </c>
      <c r="D50" s="189">
        <v>12</v>
      </c>
      <c r="E50" s="53"/>
      <c r="F50" s="194"/>
      <c r="G50" s="194"/>
      <c r="H50" s="194"/>
      <c r="I50" s="160">
        <v>1</v>
      </c>
      <c r="J50" s="54">
        <f t="shared" si="4"/>
        <v>6</v>
      </c>
      <c r="K50" s="65"/>
      <c r="L50" s="49">
        <f t="shared" si="3"/>
        <v>13722931</v>
      </c>
      <c r="M50" s="56">
        <v>9747209</v>
      </c>
      <c r="N50" s="56">
        <v>758325</v>
      </c>
      <c r="O50" s="56">
        <v>260684</v>
      </c>
      <c r="P50" s="56">
        <v>569285</v>
      </c>
      <c r="Q50" s="56">
        <v>51780</v>
      </c>
      <c r="R50" s="56">
        <v>38160</v>
      </c>
      <c r="S50" s="55">
        <v>192800</v>
      </c>
      <c r="T50" s="55">
        <v>0</v>
      </c>
      <c r="U50" s="55">
        <v>928685</v>
      </c>
      <c r="V50" s="56">
        <v>1176003</v>
      </c>
      <c r="W50" s="56">
        <v>13722931</v>
      </c>
    </row>
    <row r="51" spans="1:23" s="66" customFormat="1" ht="27.95" customHeight="1">
      <c r="A51" s="52" t="s">
        <v>87</v>
      </c>
      <c r="B51" s="162">
        <f>SUM('[1]102國小班級數+體育+特教'!$AX52)</f>
        <v>7</v>
      </c>
      <c r="C51" s="202">
        <v>17</v>
      </c>
      <c r="D51" s="189">
        <v>13</v>
      </c>
      <c r="E51" s="53"/>
      <c r="F51" s="193">
        <v>1</v>
      </c>
      <c r="G51" s="193"/>
      <c r="H51" s="193">
        <v>1</v>
      </c>
      <c r="I51" s="160">
        <v>1</v>
      </c>
      <c r="J51" s="54">
        <f t="shared" si="4"/>
        <v>7</v>
      </c>
      <c r="K51" s="65"/>
      <c r="L51" s="49">
        <f t="shared" si="3"/>
        <v>13715634</v>
      </c>
      <c r="M51" s="56">
        <v>9977344</v>
      </c>
      <c r="N51" s="56">
        <v>557094</v>
      </c>
      <c r="O51" s="56">
        <v>191495</v>
      </c>
      <c r="P51" s="56">
        <v>587704</v>
      </c>
      <c r="Q51" s="56">
        <v>144924</v>
      </c>
      <c r="R51" s="56">
        <v>189576</v>
      </c>
      <c r="S51" s="55">
        <v>183200</v>
      </c>
      <c r="T51" s="55">
        <v>0</v>
      </c>
      <c r="U51" s="55">
        <v>743552</v>
      </c>
      <c r="V51" s="56">
        <v>1140745</v>
      </c>
      <c r="W51" s="56">
        <v>13715634</v>
      </c>
    </row>
    <row r="52" spans="1:23" s="66" customFormat="1" ht="27.95" customHeight="1">
      <c r="A52" s="52" t="s">
        <v>89</v>
      </c>
      <c r="B52" s="162">
        <f>SUM('[1]102國小班級數+體育+特教'!$AX53)</f>
        <v>7</v>
      </c>
      <c r="C52" s="202">
        <v>108</v>
      </c>
      <c r="D52" s="189">
        <v>14</v>
      </c>
      <c r="E52" s="53"/>
      <c r="F52" s="193">
        <v>2</v>
      </c>
      <c r="G52" s="193"/>
      <c r="H52" s="193">
        <v>1</v>
      </c>
      <c r="I52" s="160">
        <v>1</v>
      </c>
      <c r="J52" s="54">
        <f t="shared" si="4"/>
        <v>7</v>
      </c>
      <c r="K52" s="65"/>
      <c r="L52" s="49">
        <f t="shared" si="3"/>
        <v>16942317</v>
      </c>
      <c r="M52" s="56">
        <v>11995184</v>
      </c>
      <c r="N52" s="56">
        <v>978190</v>
      </c>
      <c r="O52" s="56">
        <v>336263</v>
      </c>
      <c r="P52" s="56">
        <v>702360</v>
      </c>
      <c r="Q52" s="56">
        <v>51780</v>
      </c>
      <c r="R52" s="56">
        <v>61056</v>
      </c>
      <c r="S52" s="55">
        <v>228000</v>
      </c>
      <c r="T52" s="55">
        <v>0</v>
      </c>
      <c r="U52" s="55">
        <v>1131985</v>
      </c>
      <c r="V52" s="56">
        <v>1457499</v>
      </c>
      <c r="W52" s="56">
        <v>16942317</v>
      </c>
    </row>
    <row r="53" spans="1:23" s="66" customFormat="1" ht="27.95" customHeight="1">
      <c r="A53" s="52" t="s">
        <v>84</v>
      </c>
      <c r="B53" s="162">
        <f>SUM('[1]102國小班級數+體育+特教'!$AX54)</f>
        <v>7</v>
      </c>
      <c r="C53" s="202">
        <v>89</v>
      </c>
      <c r="D53" s="189">
        <v>14</v>
      </c>
      <c r="E53" s="53"/>
      <c r="F53" s="193">
        <f>2</f>
        <v>2</v>
      </c>
      <c r="G53" s="193"/>
      <c r="H53" s="193">
        <v>1</v>
      </c>
      <c r="I53" s="160">
        <v>1</v>
      </c>
      <c r="J53" s="54">
        <f t="shared" si="4"/>
        <v>7</v>
      </c>
      <c r="K53" s="65"/>
      <c r="L53" s="49">
        <f t="shared" si="3"/>
        <v>15964515</v>
      </c>
      <c r="M53" s="56">
        <v>11303573</v>
      </c>
      <c r="N53" s="56">
        <v>842284</v>
      </c>
      <c r="O53" s="56">
        <v>289535</v>
      </c>
      <c r="P53" s="56">
        <v>660430</v>
      </c>
      <c r="Q53" s="56">
        <v>81804</v>
      </c>
      <c r="R53" s="56">
        <v>99216</v>
      </c>
      <c r="S53" s="55">
        <v>230400</v>
      </c>
      <c r="T53" s="55">
        <v>0</v>
      </c>
      <c r="U53" s="55">
        <v>1083540</v>
      </c>
      <c r="V53" s="56">
        <v>1373733</v>
      </c>
      <c r="W53" s="56">
        <v>15964515</v>
      </c>
    </row>
    <row r="54" spans="1:23" s="66" customFormat="1" ht="27.95" customHeight="1">
      <c r="A54" s="52" t="s">
        <v>134</v>
      </c>
      <c r="B54" s="162">
        <f>SUM('[1]102國小班級數+體育+特教'!$AX55)</f>
        <v>8</v>
      </c>
      <c r="C54" s="202">
        <v>75</v>
      </c>
      <c r="D54" s="189">
        <v>17</v>
      </c>
      <c r="E54" s="53"/>
      <c r="F54" s="193">
        <v>1</v>
      </c>
      <c r="G54" s="193"/>
      <c r="H54" s="193">
        <v>1</v>
      </c>
      <c r="I54" s="160">
        <v>1</v>
      </c>
      <c r="J54" s="54">
        <f t="shared" si="4"/>
        <v>8</v>
      </c>
      <c r="K54" s="65"/>
      <c r="L54" s="49">
        <f t="shared" si="3"/>
        <v>18246888</v>
      </c>
      <c r="M54" s="56">
        <v>13026070</v>
      </c>
      <c r="N54" s="56">
        <v>940036</v>
      </c>
      <c r="O54" s="56">
        <v>323136</v>
      </c>
      <c r="P54" s="56">
        <v>721004</v>
      </c>
      <c r="Q54" s="56">
        <v>111828</v>
      </c>
      <c r="R54" s="56">
        <v>113472</v>
      </c>
      <c r="S54" s="55">
        <v>222600</v>
      </c>
      <c r="T54" s="55">
        <v>0</v>
      </c>
      <c r="U54" s="55">
        <v>1209230</v>
      </c>
      <c r="V54" s="56">
        <v>1579512</v>
      </c>
      <c r="W54" s="56">
        <v>18246888</v>
      </c>
    </row>
    <row r="55" spans="1:23" s="66" customFormat="1" ht="27.95" customHeight="1">
      <c r="A55" s="52" t="s">
        <v>135</v>
      </c>
      <c r="B55" s="162">
        <f>SUM('[1]102國小班級數+體育+特教'!$AX56)</f>
        <v>6</v>
      </c>
      <c r="C55" s="202">
        <v>24</v>
      </c>
      <c r="D55" s="189">
        <v>12</v>
      </c>
      <c r="E55" s="53"/>
      <c r="F55" s="194"/>
      <c r="G55" s="194"/>
      <c r="H55" s="194"/>
      <c r="I55" s="160">
        <v>0</v>
      </c>
      <c r="J55" s="54">
        <f t="shared" si="4"/>
        <v>6</v>
      </c>
      <c r="K55" s="65"/>
      <c r="L55" s="49">
        <f t="shared" si="3"/>
        <v>12096111</v>
      </c>
      <c r="M55" s="56">
        <v>8644317</v>
      </c>
      <c r="N55" s="56">
        <v>592448</v>
      </c>
      <c r="O55" s="56">
        <v>203650</v>
      </c>
      <c r="P55" s="56">
        <v>511014</v>
      </c>
      <c r="Q55" s="56">
        <v>90072</v>
      </c>
      <c r="R55" s="56">
        <v>114480</v>
      </c>
      <c r="S55" s="55">
        <v>164800</v>
      </c>
      <c r="T55" s="55">
        <v>0</v>
      </c>
      <c r="U55" s="55">
        <v>719995</v>
      </c>
      <c r="V55" s="56">
        <v>1055335</v>
      </c>
      <c r="W55" s="56">
        <v>12096111</v>
      </c>
    </row>
    <row r="56" spans="1:23" s="66" customFormat="1" ht="27.95" customHeight="1">
      <c r="A56" s="52" t="s">
        <v>136</v>
      </c>
      <c r="B56" s="162">
        <f>SUM('[1]102國小班級數+體育+特教'!$AX57)</f>
        <v>7</v>
      </c>
      <c r="C56" s="202">
        <v>26</v>
      </c>
      <c r="D56" s="189">
        <v>13</v>
      </c>
      <c r="E56" s="53"/>
      <c r="F56" s="193">
        <v>1</v>
      </c>
      <c r="G56" s="193"/>
      <c r="H56" s="193">
        <v>1</v>
      </c>
      <c r="I56" s="160">
        <v>0</v>
      </c>
      <c r="J56" s="54">
        <f t="shared" si="4"/>
        <v>7</v>
      </c>
      <c r="K56" s="65"/>
      <c r="L56" s="49">
        <f t="shared" si="3"/>
        <v>11680476</v>
      </c>
      <c r="M56" s="56">
        <v>8486641</v>
      </c>
      <c r="N56" s="56">
        <v>425736</v>
      </c>
      <c r="O56" s="56">
        <v>146353</v>
      </c>
      <c r="P56" s="56">
        <v>508484</v>
      </c>
      <c r="Q56" s="56">
        <v>180144</v>
      </c>
      <c r="R56" s="56">
        <v>232416</v>
      </c>
      <c r="S56" s="55">
        <v>148000</v>
      </c>
      <c r="T56" s="55">
        <v>0</v>
      </c>
      <c r="U56" s="55">
        <v>500100</v>
      </c>
      <c r="V56" s="56">
        <v>1052602</v>
      </c>
      <c r="W56" s="56">
        <v>11680476</v>
      </c>
    </row>
    <row r="57" spans="1:23" s="66" customFormat="1" ht="27.95" customHeight="1">
      <c r="A57" s="52" t="s">
        <v>137</v>
      </c>
      <c r="B57" s="162">
        <f>SUM('[1]102國小班級數+體育+特教'!$AX58)</f>
        <v>7</v>
      </c>
      <c r="C57" s="202">
        <v>18</v>
      </c>
      <c r="D57" s="189">
        <v>13</v>
      </c>
      <c r="E57" s="53"/>
      <c r="F57" s="193">
        <v>1</v>
      </c>
      <c r="G57" s="193"/>
      <c r="H57" s="193">
        <v>1</v>
      </c>
      <c r="I57" s="160">
        <v>0</v>
      </c>
      <c r="J57" s="54">
        <f t="shared" si="4"/>
        <v>7</v>
      </c>
      <c r="K57" s="65"/>
      <c r="L57" s="49">
        <f t="shared" si="3"/>
        <v>14244689</v>
      </c>
      <c r="M57" s="56">
        <v>10216773</v>
      </c>
      <c r="N57" s="56">
        <v>793203</v>
      </c>
      <c r="O57" s="56">
        <v>272665</v>
      </c>
      <c r="P57" s="56">
        <v>602559</v>
      </c>
      <c r="Q57" s="56">
        <v>60048</v>
      </c>
      <c r="R57" s="56">
        <v>76320</v>
      </c>
      <c r="S57" s="55">
        <v>141200</v>
      </c>
      <c r="T57" s="55">
        <v>0</v>
      </c>
      <c r="U57" s="55">
        <v>838485</v>
      </c>
      <c r="V57" s="56">
        <v>1243436</v>
      </c>
      <c r="W57" s="56">
        <v>14244689</v>
      </c>
    </row>
    <row r="58" spans="1:23" s="66" customFormat="1" ht="27.95" customHeight="1">
      <c r="A58" s="68" t="s">
        <v>138</v>
      </c>
      <c r="B58" s="162">
        <f>SUM('[1]102國小班級數+體育+特教'!$AX59)</f>
        <v>24</v>
      </c>
      <c r="C58" s="202">
        <v>363</v>
      </c>
      <c r="D58" s="189">
        <v>48</v>
      </c>
      <c r="E58" s="53"/>
      <c r="F58" s="193">
        <f>3</f>
        <v>3</v>
      </c>
      <c r="G58" s="200">
        <v>1</v>
      </c>
      <c r="H58" s="193"/>
      <c r="I58" s="160">
        <v>3</v>
      </c>
      <c r="J58" s="54">
        <f t="shared" si="4"/>
        <v>0</v>
      </c>
      <c r="K58" s="65"/>
      <c r="L58" s="49">
        <f t="shared" si="3"/>
        <v>52534725</v>
      </c>
      <c r="M58" s="56">
        <v>37878330</v>
      </c>
      <c r="N58" s="56">
        <v>2810353</v>
      </c>
      <c r="O58" s="56">
        <v>966076</v>
      </c>
      <c r="P58" s="56">
        <v>2065553</v>
      </c>
      <c r="Q58" s="56">
        <v>275436</v>
      </c>
      <c r="R58" s="56">
        <v>328896</v>
      </c>
      <c r="S58" s="55">
        <v>503600</v>
      </c>
      <c r="T58" s="55">
        <v>0</v>
      </c>
      <c r="U58" s="55">
        <v>3174855</v>
      </c>
      <c r="V58" s="56">
        <v>4531626</v>
      </c>
      <c r="W58" s="56">
        <v>52534725</v>
      </c>
    </row>
    <row r="59" spans="1:23" s="66" customFormat="1" ht="27.95" customHeight="1">
      <c r="A59" s="52" t="s">
        <v>139</v>
      </c>
      <c r="B59" s="162">
        <f>SUM('[1]102國小班級數+體育+特教'!$AX60)</f>
        <v>7</v>
      </c>
      <c r="C59" s="202">
        <v>36</v>
      </c>
      <c r="D59" s="189">
        <v>13</v>
      </c>
      <c r="E59" s="53"/>
      <c r="F59" s="194">
        <f>2</f>
        <v>2</v>
      </c>
      <c r="G59" s="194"/>
      <c r="H59" s="194">
        <v>1</v>
      </c>
      <c r="I59" s="160">
        <v>1</v>
      </c>
      <c r="J59" s="54">
        <f t="shared" si="4"/>
        <v>7</v>
      </c>
      <c r="K59" s="65"/>
      <c r="L59" s="49">
        <f t="shared" si="3"/>
        <v>14763905</v>
      </c>
      <c r="M59" s="56">
        <v>10453284</v>
      </c>
      <c r="N59" s="56">
        <v>800243</v>
      </c>
      <c r="O59" s="56">
        <v>275062</v>
      </c>
      <c r="P59" s="56">
        <v>608879</v>
      </c>
      <c r="Q59" s="56">
        <v>51780</v>
      </c>
      <c r="R59" s="56">
        <v>61056</v>
      </c>
      <c r="S59" s="55">
        <v>230400</v>
      </c>
      <c r="T59" s="55">
        <v>0</v>
      </c>
      <c r="U59" s="55">
        <v>1020955</v>
      </c>
      <c r="V59" s="56">
        <v>1262246</v>
      </c>
      <c r="W59" s="56">
        <v>14763905</v>
      </c>
    </row>
    <row r="60" spans="1:23" s="66" customFormat="1" ht="27.95" customHeight="1">
      <c r="A60" s="52" t="s">
        <v>140</v>
      </c>
      <c r="B60" s="162">
        <f>SUM('[1]102國小班級數+體育+特教'!$AX61)</f>
        <v>7</v>
      </c>
      <c r="C60" s="202">
        <v>44</v>
      </c>
      <c r="D60" s="189">
        <v>14</v>
      </c>
      <c r="E60" s="53"/>
      <c r="F60" s="193">
        <v>1</v>
      </c>
      <c r="G60" s="193"/>
      <c r="H60" s="193">
        <v>1</v>
      </c>
      <c r="I60" s="160">
        <v>1</v>
      </c>
      <c r="J60" s="54">
        <f t="shared" si="4"/>
        <v>7</v>
      </c>
      <c r="K60" s="65"/>
      <c r="L60" s="49">
        <f t="shared" si="3"/>
        <v>14875279</v>
      </c>
      <c r="M60" s="56">
        <v>10659036</v>
      </c>
      <c r="N60" s="56">
        <v>763557</v>
      </c>
      <c r="O60" s="56">
        <v>262474</v>
      </c>
      <c r="P60" s="56">
        <v>620225</v>
      </c>
      <c r="Q60" s="56">
        <v>81804</v>
      </c>
      <c r="R60" s="56">
        <v>69408</v>
      </c>
      <c r="S60" s="55">
        <v>217800</v>
      </c>
      <c r="T60" s="55">
        <v>0</v>
      </c>
      <c r="U60" s="55">
        <v>917065</v>
      </c>
      <c r="V60" s="56">
        <v>1283910</v>
      </c>
      <c r="W60" s="56">
        <v>14875279</v>
      </c>
    </row>
    <row r="61" spans="1:23" s="66" customFormat="1" ht="27.95" customHeight="1">
      <c r="A61" s="52" t="s">
        <v>141</v>
      </c>
      <c r="B61" s="162">
        <f>SUM('[1]102國小班級數+體育+特教'!$AX62)</f>
        <v>6</v>
      </c>
      <c r="C61" s="202">
        <v>30</v>
      </c>
      <c r="D61" s="189">
        <v>12</v>
      </c>
      <c r="E61" s="53"/>
      <c r="F61" s="194"/>
      <c r="G61" s="194"/>
      <c r="H61" s="194"/>
      <c r="I61" s="160">
        <v>0</v>
      </c>
      <c r="J61" s="54">
        <f t="shared" si="4"/>
        <v>6</v>
      </c>
      <c r="K61" s="65"/>
      <c r="L61" s="49">
        <f t="shared" si="3"/>
        <v>11340896</v>
      </c>
      <c r="M61" s="56">
        <v>8154992</v>
      </c>
      <c r="N61" s="56">
        <v>469727</v>
      </c>
      <c r="O61" s="56">
        <v>161481</v>
      </c>
      <c r="P61" s="56">
        <v>465755</v>
      </c>
      <c r="Q61" s="56">
        <v>150120</v>
      </c>
      <c r="R61" s="56">
        <v>194256</v>
      </c>
      <c r="S61" s="55">
        <v>150000</v>
      </c>
      <c r="T61" s="55">
        <v>0</v>
      </c>
      <c r="U61" s="55">
        <v>586070</v>
      </c>
      <c r="V61" s="56">
        <v>1008495</v>
      </c>
      <c r="W61" s="56">
        <v>11340896</v>
      </c>
    </row>
    <row r="62" spans="1:23" s="66" customFormat="1" ht="27.95" customHeight="1">
      <c r="A62" s="52" t="s">
        <v>142</v>
      </c>
      <c r="B62" s="162">
        <f>SUM('[1]102國小班級數+體育+特教'!$AX63)</f>
        <v>7</v>
      </c>
      <c r="C62" s="202">
        <v>51</v>
      </c>
      <c r="D62" s="189">
        <v>14</v>
      </c>
      <c r="E62" s="53"/>
      <c r="F62" s="193">
        <v>1</v>
      </c>
      <c r="G62" s="193"/>
      <c r="H62" s="193">
        <v>1</v>
      </c>
      <c r="I62" s="160">
        <v>1</v>
      </c>
      <c r="J62" s="54">
        <f t="shared" si="4"/>
        <v>7</v>
      </c>
      <c r="K62" s="65"/>
      <c r="L62" s="49">
        <f t="shared" si="3"/>
        <v>14678842</v>
      </c>
      <c r="M62" s="56">
        <v>10549912</v>
      </c>
      <c r="N62" s="56">
        <v>704029</v>
      </c>
      <c r="O62" s="56">
        <v>242027</v>
      </c>
      <c r="P62" s="56">
        <v>618524</v>
      </c>
      <c r="Q62" s="56">
        <v>111828</v>
      </c>
      <c r="R62" s="56">
        <v>112752</v>
      </c>
      <c r="S62" s="55">
        <v>195200</v>
      </c>
      <c r="T62" s="55">
        <v>0</v>
      </c>
      <c r="U62" s="55">
        <v>866460</v>
      </c>
      <c r="V62" s="56">
        <v>1278110</v>
      </c>
      <c r="W62" s="56">
        <v>14678842</v>
      </c>
    </row>
    <row r="63" spans="1:23" s="67" customFormat="1" ht="27.95" customHeight="1">
      <c r="A63" s="52" t="s">
        <v>143</v>
      </c>
      <c r="B63" s="162">
        <f>SUM('[1]102國小班級數+體育+特教'!$AX64)</f>
        <v>7</v>
      </c>
      <c r="C63" s="202">
        <v>46</v>
      </c>
      <c r="D63" s="189">
        <v>13</v>
      </c>
      <c r="E63" s="53"/>
      <c r="F63" s="193">
        <v>2</v>
      </c>
      <c r="G63" s="193"/>
      <c r="H63" s="193">
        <v>1</v>
      </c>
      <c r="I63" s="160">
        <v>0</v>
      </c>
      <c r="J63" s="54">
        <f t="shared" si="4"/>
        <v>7</v>
      </c>
      <c r="K63" s="65"/>
      <c r="L63" s="49">
        <f t="shared" si="3"/>
        <v>13047352</v>
      </c>
      <c r="M63" s="56">
        <v>9445144</v>
      </c>
      <c r="N63" s="56">
        <v>723748</v>
      </c>
      <c r="O63" s="56">
        <v>248795</v>
      </c>
      <c r="P63" s="56">
        <v>550164</v>
      </c>
      <c r="Q63" s="56">
        <v>30024</v>
      </c>
      <c r="R63" s="56">
        <v>38160</v>
      </c>
      <c r="S63" s="55">
        <v>142600</v>
      </c>
      <c r="T63" s="55">
        <v>0</v>
      </c>
      <c r="U63" s="55">
        <v>727910</v>
      </c>
      <c r="V63" s="56">
        <v>1140807</v>
      </c>
      <c r="W63" s="56">
        <v>13047352</v>
      </c>
    </row>
    <row r="64" spans="1:23" s="66" customFormat="1" ht="27.95" customHeight="1">
      <c r="A64" s="52" t="s">
        <v>144</v>
      </c>
      <c r="B64" s="162">
        <f>SUM('[1]102國小班級數+體育+特教'!$AX65)</f>
        <v>6</v>
      </c>
      <c r="C64" s="202">
        <v>51</v>
      </c>
      <c r="D64" s="189">
        <v>13</v>
      </c>
      <c r="E64" s="53"/>
      <c r="F64" s="194"/>
      <c r="G64" s="194"/>
      <c r="H64" s="194"/>
      <c r="I64" s="160">
        <v>1</v>
      </c>
      <c r="J64" s="54">
        <f t="shared" si="4"/>
        <v>6</v>
      </c>
      <c r="K64" s="65"/>
      <c r="L64" s="49">
        <f t="shared" si="3"/>
        <v>13890329</v>
      </c>
      <c r="M64" s="56">
        <v>9946867</v>
      </c>
      <c r="N64" s="56">
        <v>666704</v>
      </c>
      <c r="O64" s="56">
        <v>229192</v>
      </c>
      <c r="P64" s="56">
        <v>584005</v>
      </c>
      <c r="Q64" s="56">
        <v>111828</v>
      </c>
      <c r="R64" s="56">
        <v>137376</v>
      </c>
      <c r="S64" s="55">
        <v>194000</v>
      </c>
      <c r="T64" s="55">
        <v>0</v>
      </c>
      <c r="U64" s="55">
        <v>805960</v>
      </c>
      <c r="V64" s="56">
        <v>1214397</v>
      </c>
      <c r="W64" s="56">
        <v>13890329</v>
      </c>
    </row>
    <row r="65" spans="1:23" s="66" customFormat="1" ht="27.95" customHeight="1">
      <c r="A65" s="52" t="s">
        <v>145</v>
      </c>
      <c r="B65" s="162">
        <f>SUM('[1]102國小班級數+體育+特教'!$AX66)</f>
        <v>20</v>
      </c>
      <c r="C65" s="202">
        <v>436</v>
      </c>
      <c r="D65" s="189">
        <v>36</v>
      </c>
      <c r="E65" s="53"/>
      <c r="F65" s="193">
        <v>3</v>
      </c>
      <c r="G65" s="200">
        <v>1</v>
      </c>
      <c r="H65" s="193"/>
      <c r="I65" s="160">
        <v>1</v>
      </c>
      <c r="J65" s="54">
        <f t="shared" si="4"/>
        <v>0</v>
      </c>
      <c r="K65" s="65"/>
      <c r="L65" s="49">
        <f t="shared" si="3"/>
        <v>40507734</v>
      </c>
      <c r="M65" s="56">
        <v>28954411</v>
      </c>
      <c r="N65" s="56">
        <v>2264648</v>
      </c>
      <c r="O65" s="56">
        <v>778483</v>
      </c>
      <c r="P65" s="56">
        <v>1691436</v>
      </c>
      <c r="Q65" s="56">
        <v>141852</v>
      </c>
      <c r="R65" s="56">
        <v>173808</v>
      </c>
      <c r="S65" s="55">
        <v>400000</v>
      </c>
      <c r="T65" s="55">
        <v>0</v>
      </c>
      <c r="U65" s="55">
        <v>2607835</v>
      </c>
      <c r="V65" s="56">
        <v>3495261</v>
      </c>
      <c r="W65" s="56">
        <v>40507734</v>
      </c>
    </row>
    <row r="66" spans="1:23" s="66" customFormat="1" ht="27.95" customHeight="1">
      <c r="A66" s="52" t="s">
        <v>146</v>
      </c>
      <c r="B66" s="162">
        <f>SUM('[1]102國小班級數+體育+特教'!$AX67)</f>
        <v>7</v>
      </c>
      <c r="C66" s="202">
        <v>36</v>
      </c>
      <c r="D66" s="189">
        <v>13</v>
      </c>
      <c r="E66" s="53"/>
      <c r="F66" s="193">
        <v>1</v>
      </c>
      <c r="G66" s="193"/>
      <c r="H66" s="193">
        <v>1</v>
      </c>
      <c r="I66" s="160">
        <v>0</v>
      </c>
      <c r="J66" s="54">
        <f t="shared" si="4"/>
        <v>7</v>
      </c>
      <c r="K66" s="65"/>
      <c r="L66" s="49">
        <f t="shared" si="3"/>
        <v>14256442</v>
      </c>
      <c r="M66" s="56">
        <v>10218963</v>
      </c>
      <c r="N66" s="56">
        <v>808301</v>
      </c>
      <c r="O66" s="56">
        <v>277856</v>
      </c>
      <c r="P66" s="56">
        <v>597702</v>
      </c>
      <c r="Q66" s="56">
        <v>30024</v>
      </c>
      <c r="R66" s="56">
        <v>35136</v>
      </c>
      <c r="S66" s="55">
        <v>174800</v>
      </c>
      <c r="T66" s="55">
        <v>0</v>
      </c>
      <c r="U66" s="55">
        <v>887335</v>
      </c>
      <c r="V66" s="56">
        <v>1226325</v>
      </c>
      <c r="W66" s="56">
        <v>14256442</v>
      </c>
    </row>
    <row r="67" spans="1:23" s="66" customFormat="1" ht="27.95" customHeight="1">
      <c r="A67" s="52" t="s">
        <v>147</v>
      </c>
      <c r="B67" s="162">
        <f>SUM('[1]102國小班級數+體育+特教'!$AX68)</f>
        <v>7</v>
      </c>
      <c r="C67" s="202">
        <v>61</v>
      </c>
      <c r="D67" s="189">
        <v>14</v>
      </c>
      <c r="E67" s="53"/>
      <c r="F67" s="194">
        <v>1</v>
      </c>
      <c r="G67" s="194"/>
      <c r="H67" s="194">
        <v>1</v>
      </c>
      <c r="I67" s="160">
        <v>1</v>
      </c>
      <c r="J67" s="54">
        <f t="shared" si="4"/>
        <v>7</v>
      </c>
      <c r="K67" s="65"/>
      <c r="L67" s="49">
        <f t="shared" si="3"/>
        <v>15488997</v>
      </c>
      <c r="M67" s="56">
        <v>10912457</v>
      </c>
      <c r="N67" s="56">
        <v>820645</v>
      </c>
      <c r="O67" s="56">
        <v>282107</v>
      </c>
      <c r="P67" s="56">
        <v>630135</v>
      </c>
      <c r="Q67" s="56">
        <v>80724</v>
      </c>
      <c r="R67" s="56">
        <v>62076</v>
      </c>
      <c r="S67" s="55">
        <v>212800</v>
      </c>
      <c r="T67" s="55">
        <v>0</v>
      </c>
      <c r="U67" s="55">
        <v>1162695</v>
      </c>
      <c r="V67" s="56">
        <v>1325358</v>
      </c>
      <c r="W67" s="56">
        <v>15488997</v>
      </c>
    </row>
    <row r="68" spans="1:23" s="66" customFormat="1" ht="27.95" customHeight="1">
      <c r="A68" s="52" t="s">
        <v>148</v>
      </c>
      <c r="B68" s="162">
        <f>SUM('[1]102國小班級數+體育+特教'!$AX69)</f>
        <v>7</v>
      </c>
      <c r="C68" s="202">
        <v>81</v>
      </c>
      <c r="D68" s="189">
        <v>14</v>
      </c>
      <c r="E68" s="53"/>
      <c r="F68" s="193">
        <v>2</v>
      </c>
      <c r="G68" s="193"/>
      <c r="H68" s="193">
        <v>1</v>
      </c>
      <c r="I68" s="160">
        <v>1</v>
      </c>
      <c r="J68" s="54">
        <f t="shared" ref="J68:J98" si="5">+IF(B68&lt;=10,B68,0)</f>
        <v>7</v>
      </c>
      <c r="K68" s="65"/>
      <c r="L68" s="49">
        <f t="shared" si="3"/>
        <v>16151184</v>
      </c>
      <c r="M68" s="56">
        <v>11545064</v>
      </c>
      <c r="N68" s="56">
        <v>910026</v>
      </c>
      <c r="O68" s="56">
        <v>312832</v>
      </c>
      <c r="P68" s="56">
        <v>672933</v>
      </c>
      <c r="Q68" s="56">
        <v>51780</v>
      </c>
      <c r="R68" s="56">
        <v>59328</v>
      </c>
      <c r="S68" s="55">
        <v>204800</v>
      </c>
      <c r="T68" s="55">
        <v>0</v>
      </c>
      <c r="U68" s="55">
        <v>1004405</v>
      </c>
      <c r="V68" s="56">
        <v>1390016</v>
      </c>
      <c r="W68" s="56">
        <v>16151184</v>
      </c>
    </row>
    <row r="69" spans="1:23" s="66" customFormat="1" ht="27.95" customHeight="1">
      <c r="A69" s="52" t="s">
        <v>97</v>
      </c>
      <c r="B69" s="162">
        <f>SUM('[1]102國小班級數+體育+特教'!$AX70)</f>
        <v>7</v>
      </c>
      <c r="C69" s="202">
        <v>70</v>
      </c>
      <c r="D69" s="189">
        <v>14</v>
      </c>
      <c r="E69" s="53"/>
      <c r="F69" s="193">
        <f>2</f>
        <v>2</v>
      </c>
      <c r="G69" s="193"/>
      <c r="H69" s="193">
        <v>1</v>
      </c>
      <c r="I69" s="160">
        <v>1</v>
      </c>
      <c r="J69" s="54">
        <f t="shared" si="5"/>
        <v>7</v>
      </c>
      <c r="K69" s="65"/>
      <c r="L69" s="49">
        <f t="shared" ref="L69:L106" si="6">SUM(W69)</f>
        <v>15271487</v>
      </c>
      <c r="M69" s="56">
        <v>10837352</v>
      </c>
      <c r="N69" s="56">
        <v>754979</v>
      </c>
      <c r="O69" s="56">
        <v>259523</v>
      </c>
      <c r="P69" s="56">
        <v>638736</v>
      </c>
      <c r="Q69" s="56">
        <v>111828</v>
      </c>
      <c r="R69" s="56">
        <v>114480</v>
      </c>
      <c r="S69" s="55">
        <v>225000</v>
      </c>
      <c r="T69" s="55">
        <v>0</v>
      </c>
      <c r="U69" s="55">
        <v>1007530</v>
      </c>
      <c r="V69" s="56">
        <v>1322059</v>
      </c>
      <c r="W69" s="56">
        <v>15271487</v>
      </c>
    </row>
    <row r="70" spans="1:23" s="66" customFormat="1" ht="27.95" customHeight="1">
      <c r="A70" s="52" t="s">
        <v>149</v>
      </c>
      <c r="B70" s="162">
        <f>SUM('[1]102國小班級數+體育+特教'!$AX71)</f>
        <v>13</v>
      </c>
      <c r="C70" s="202">
        <v>174</v>
      </c>
      <c r="D70" s="189">
        <v>24</v>
      </c>
      <c r="E70" s="53"/>
      <c r="F70" s="193">
        <v>2</v>
      </c>
      <c r="G70" s="193"/>
      <c r="H70" s="193">
        <v>1</v>
      </c>
      <c r="I70" s="160">
        <v>2</v>
      </c>
      <c r="J70" s="54">
        <f t="shared" si="5"/>
        <v>0</v>
      </c>
      <c r="K70" s="65"/>
      <c r="L70" s="49">
        <f t="shared" si="6"/>
        <v>24656046</v>
      </c>
      <c r="M70" s="56">
        <v>17644039</v>
      </c>
      <c r="N70" s="56">
        <v>1224350</v>
      </c>
      <c r="O70" s="56">
        <v>420884</v>
      </c>
      <c r="P70" s="56">
        <v>1026787</v>
      </c>
      <c r="Q70" s="56">
        <v>163608</v>
      </c>
      <c r="R70" s="56">
        <v>154368</v>
      </c>
      <c r="S70" s="55">
        <v>252800</v>
      </c>
      <c r="T70" s="55">
        <v>0</v>
      </c>
      <c r="U70" s="55">
        <v>1646755</v>
      </c>
      <c r="V70" s="56">
        <v>2122455</v>
      </c>
      <c r="W70" s="56">
        <v>24656046</v>
      </c>
    </row>
    <row r="71" spans="1:23" s="66" customFormat="1" ht="27.95" customHeight="1">
      <c r="A71" s="52" t="s">
        <v>150</v>
      </c>
      <c r="B71" s="162">
        <f>SUM('[1]102國小班級數+體育+特教'!$AX72)</f>
        <v>6</v>
      </c>
      <c r="C71" s="202">
        <v>41</v>
      </c>
      <c r="D71" s="189">
        <v>12</v>
      </c>
      <c r="E71" s="53"/>
      <c r="F71" s="194"/>
      <c r="G71" s="194"/>
      <c r="H71" s="194"/>
      <c r="I71" s="160">
        <v>1</v>
      </c>
      <c r="J71" s="54">
        <f t="shared" si="5"/>
        <v>6</v>
      </c>
      <c r="K71" s="65"/>
      <c r="L71" s="49">
        <f t="shared" si="6"/>
        <v>12311066</v>
      </c>
      <c r="M71" s="56">
        <v>8688832</v>
      </c>
      <c r="N71" s="56">
        <v>539535</v>
      </c>
      <c r="O71" s="56">
        <v>185473</v>
      </c>
      <c r="P71" s="56">
        <v>515327</v>
      </c>
      <c r="Q71" s="56">
        <v>141852</v>
      </c>
      <c r="R71" s="56">
        <v>165168</v>
      </c>
      <c r="S71" s="55">
        <v>195200</v>
      </c>
      <c r="T71" s="55">
        <v>0</v>
      </c>
      <c r="U71" s="55">
        <v>811675</v>
      </c>
      <c r="V71" s="56">
        <v>1068004</v>
      </c>
      <c r="W71" s="56">
        <v>12311066</v>
      </c>
    </row>
    <row r="72" spans="1:23" s="66" customFormat="1" ht="27.95" customHeight="1">
      <c r="A72" s="52" t="s">
        <v>151</v>
      </c>
      <c r="B72" s="162">
        <f>SUM('[1]102國小班級數+體育+特教'!$AX73)</f>
        <v>7</v>
      </c>
      <c r="C72" s="202">
        <v>31</v>
      </c>
      <c r="D72" s="189">
        <v>13</v>
      </c>
      <c r="E72" s="53"/>
      <c r="F72" s="193">
        <v>1</v>
      </c>
      <c r="G72" s="193"/>
      <c r="H72" s="193">
        <v>1</v>
      </c>
      <c r="I72" s="160">
        <v>0</v>
      </c>
      <c r="J72" s="54">
        <f t="shared" si="5"/>
        <v>7</v>
      </c>
      <c r="K72" s="65"/>
      <c r="L72" s="49">
        <f t="shared" si="6"/>
        <v>11524037</v>
      </c>
      <c r="M72" s="56">
        <v>8334198</v>
      </c>
      <c r="N72" s="56">
        <v>473983</v>
      </c>
      <c r="O72" s="56">
        <v>162932</v>
      </c>
      <c r="P72" s="56">
        <v>484747</v>
      </c>
      <c r="Q72" s="56">
        <v>150120</v>
      </c>
      <c r="R72" s="56">
        <v>168336</v>
      </c>
      <c r="S72" s="55">
        <v>123600</v>
      </c>
      <c r="T72" s="55">
        <v>0</v>
      </c>
      <c r="U72" s="55">
        <v>629910</v>
      </c>
      <c r="V72" s="56">
        <v>996211</v>
      </c>
      <c r="W72" s="56">
        <v>11524037</v>
      </c>
    </row>
    <row r="73" spans="1:23" s="66" customFormat="1" ht="27.95" customHeight="1">
      <c r="A73" s="52" t="s">
        <v>152</v>
      </c>
      <c r="B73" s="162">
        <f>SUM('[1]102國小班級數+體育+特教'!$AX74)</f>
        <v>7</v>
      </c>
      <c r="C73" s="202">
        <v>62</v>
      </c>
      <c r="D73" s="189">
        <v>14</v>
      </c>
      <c r="E73" s="53"/>
      <c r="F73" s="193">
        <v>1</v>
      </c>
      <c r="G73" s="193"/>
      <c r="H73" s="193">
        <v>1</v>
      </c>
      <c r="I73" s="160">
        <v>1</v>
      </c>
      <c r="J73" s="54">
        <f t="shared" si="5"/>
        <v>7</v>
      </c>
      <c r="K73" s="65"/>
      <c r="L73" s="49">
        <f t="shared" si="6"/>
        <v>15017805</v>
      </c>
      <c r="M73" s="56">
        <v>10779227</v>
      </c>
      <c r="N73" s="56">
        <v>747292</v>
      </c>
      <c r="O73" s="56">
        <v>256871</v>
      </c>
      <c r="P73" s="56">
        <v>634138</v>
      </c>
      <c r="Q73" s="56">
        <v>111828</v>
      </c>
      <c r="R73" s="56">
        <v>114480</v>
      </c>
      <c r="S73" s="55">
        <v>204800</v>
      </c>
      <c r="T73" s="55">
        <v>0</v>
      </c>
      <c r="U73" s="55">
        <v>850125</v>
      </c>
      <c r="V73" s="56">
        <v>1319044</v>
      </c>
      <c r="W73" s="56">
        <v>15017805</v>
      </c>
    </row>
    <row r="74" spans="1:23" s="66" customFormat="1" ht="27.95" customHeight="1">
      <c r="A74" s="52" t="s">
        <v>153</v>
      </c>
      <c r="B74" s="162">
        <f>SUM('[1]102國小班級數+體育+特教'!$AX75)</f>
        <v>7</v>
      </c>
      <c r="C74" s="202">
        <v>99</v>
      </c>
      <c r="D74" s="189">
        <v>14</v>
      </c>
      <c r="E74" s="53"/>
      <c r="F74" s="193">
        <v>2</v>
      </c>
      <c r="G74" s="193"/>
      <c r="H74" s="193">
        <v>1</v>
      </c>
      <c r="I74" s="160">
        <v>1</v>
      </c>
      <c r="J74" s="54">
        <f t="shared" si="5"/>
        <v>7</v>
      </c>
      <c r="K74" s="65"/>
      <c r="L74" s="49">
        <f t="shared" si="6"/>
        <v>14333500</v>
      </c>
      <c r="M74" s="56">
        <v>10238545</v>
      </c>
      <c r="N74" s="56">
        <v>662669</v>
      </c>
      <c r="O74" s="56">
        <v>227786</v>
      </c>
      <c r="P74" s="56">
        <v>603581</v>
      </c>
      <c r="Q74" s="56">
        <v>141852</v>
      </c>
      <c r="R74" s="56">
        <v>137088</v>
      </c>
      <c r="S74" s="55">
        <v>197800</v>
      </c>
      <c r="T74" s="55">
        <v>0</v>
      </c>
      <c r="U74" s="55">
        <v>874545</v>
      </c>
      <c r="V74" s="56">
        <v>1249634</v>
      </c>
      <c r="W74" s="56">
        <v>14333500</v>
      </c>
    </row>
    <row r="75" spans="1:23" s="66" customFormat="1" ht="27.95" customHeight="1">
      <c r="A75" s="52" t="s">
        <v>154</v>
      </c>
      <c r="B75" s="162">
        <f>SUM('[1]102國小班級數+體育+特教'!$AX76)</f>
        <v>7</v>
      </c>
      <c r="C75" s="202">
        <v>35</v>
      </c>
      <c r="D75" s="189">
        <v>13</v>
      </c>
      <c r="E75" s="53"/>
      <c r="F75" s="193">
        <f>2</f>
        <v>2</v>
      </c>
      <c r="G75" s="193"/>
      <c r="H75" s="193">
        <v>1</v>
      </c>
      <c r="I75" s="160">
        <v>1</v>
      </c>
      <c r="J75" s="54">
        <f t="shared" si="5"/>
        <v>7</v>
      </c>
      <c r="K75" s="65"/>
      <c r="L75" s="49">
        <f t="shared" si="6"/>
        <v>13596201</v>
      </c>
      <c r="M75" s="56">
        <v>9733675</v>
      </c>
      <c r="N75" s="56">
        <v>557834</v>
      </c>
      <c r="O75" s="56">
        <v>191746</v>
      </c>
      <c r="P75" s="56">
        <v>576921</v>
      </c>
      <c r="Q75" s="56">
        <v>171876</v>
      </c>
      <c r="R75" s="56">
        <v>190800</v>
      </c>
      <c r="S75" s="55">
        <v>230400</v>
      </c>
      <c r="T75" s="55">
        <v>0</v>
      </c>
      <c r="U75" s="55">
        <v>743590</v>
      </c>
      <c r="V75" s="56">
        <v>1199359</v>
      </c>
      <c r="W75" s="56">
        <v>13596201</v>
      </c>
    </row>
    <row r="76" spans="1:23" s="66" customFormat="1" ht="27.95" customHeight="1">
      <c r="A76" s="52" t="s">
        <v>155</v>
      </c>
      <c r="B76" s="162">
        <f>SUM('[1]102國小班級數+體育+特教'!$AX77)</f>
        <v>7</v>
      </c>
      <c r="C76" s="202">
        <v>43</v>
      </c>
      <c r="D76" s="189">
        <v>13</v>
      </c>
      <c r="E76" s="53"/>
      <c r="F76" s="193">
        <v>1</v>
      </c>
      <c r="G76" s="193"/>
      <c r="H76" s="193">
        <v>1</v>
      </c>
      <c r="I76" s="160">
        <v>1</v>
      </c>
      <c r="J76" s="54">
        <f t="shared" si="5"/>
        <v>7</v>
      </c>
      <c r="K76" s="65"/>
      <c r="L76" s="49">
        <f t="shared" si="6"/>
        <v>13011140</v>
      </c>
      <c r="M76" s="56">
        <v>9340581</v>
      </c>
      <c r="N76" s="56">
        <v>563785</v>
      </c>
      <c r="O76" s="56">
        <v>193798</v>
      </c>
      <c r="P76" s="56">
        <v>551168</v>
      </c>
      <c r="Q76" s="56">
        <v>141852</v>
      </c>
      <c r="R76" s="56">
        <v>152640</v>
      </c>
      <c r="S76" s="55">
        <v>205200</v>
      </c>
      <c r="T76" s="55">
        <v>0</v>
      </c>
      <c r="U76" s="55">
        <v>719785</v>
      </c>
      <c r="V76" s="56">
        <v>1142331</v>
      </c>
      <c r="W76" s="56">
        <v>13011140</v>
      </c>
    </row>
    <row r="77" spans="1:23" s="66" customFormat="1" ht="27.95" customHeight="1">
      <c r="A77" s="52" t="s">
        <v>80</v>
      </c>
      <c r="B77" s="162">
        <f>SUM('[1]102國小班級數+體育+特教'!$AX78)</f>
        <v>6</v>
      </c>
      <c r="C77" s="202">
        <v>36</v>
      </c>
      <c r="D77" s="189">
        <v>12</v>
      </c>
      <c r="E77" s="53"/>
      <c r="F77" s="194"/>
      <c r="G77" s="194"/>
      <c r="H77" s="194"/>
      <c r="I77" s="160">
        <v>1</v>
      </c>
      <c r="J77" s="54">
        <f t="shared" si="5"/>
        <v>6</v>
      </c>
      <c r="K77" s="65"/>
      <c r="L77" s="49">
        <f t="shared" si="6"/>
        <v>14035307</v>
      </c>
      <c r="M77" s="56">
        <v>9847373</v>
      </c>
      <c r="N77" s="56">
        <v>741642</v>
      </c>
      <c r="O77" s="56">
        <v>254955</v>
      </c>
      <c r="P77" s="56">
        <v>574060</v>
      </c>
      <c r="Q77" s="56">
        <v>81804</v>
      </c>
      <c r="R77" s="56">
        <v>74592</v>
      </c>
      <c r="S77" s="55">
        <v>199400</v>
      </c>
      <c r="T77" s="55">
        <v>0</v>
      </c>
      <c r="U77" s="55">
        <v>1061815</v>
      </c>
      <c r="V77" s="56">
        <v>1199666</v>
      </c>
      <c r="W77" s="56">
        <v>14035307</v>
      </c>
    </row>
    <row r="78" spans="1:23" s="66" customFormat="1" ht="27.95" customHeight="1">
      <c r="A78" s="52" t="s">
        <v>156</v>
      </c>
      <c r="B78" s="162">
        <f>SUM('[1]102國小班級數+體育+特教'!$AX79)</f>
        <v>8</v>
      </c>
      <c r="C78" s="202">
        <v>61</v>
      </c>
      <c r="D78" s="189">
        <v>15</v>
      </c>
      <c r="E78" s="53"/>
      <c r="F78" s="193">
        <f>2</f>
        <v>2</v>
      </c>
      <c r="G78" s="200"/>
      <c r="H78" s="193">
        <v>1</v>
      </c>
      <c r="I78" s="160">
        <v>0</v>
      </c>
      <c r="J78" s="54">
        <f t="shared" si="5"/>
        <v>8</v>
      </c>
      <c r="K78" s="65"/>
      <c r="L78" s="49">
        <f t="shared" si="6"/>
        <v>19395467</v>
      </c>
      <c r="M78" s="56">
        <v>13829393</v>
      </c>
      <c r="N78" s="56">
        <v>1102281</v>
      </c>
      <c r="O78" s="56">
        <v>378928</v>
      </c>
      <c r="P78" s="56">
        <v>809356</v>
      </c>
      <c r="Q78" s="56">
        <v>0</v>
      </c>
      <c r="R78" s="56">
        <v>0</v>
      </c>
      <c r="S78" s="55">
        <v>204800</v>
      </c>
      <c r="T78" s="55">
        <v>0</v>
      </c>
      <c r="U78" s="55">
        <v>1544083</v>
      </c>
      <c r="V78" s="56">
        <v>1526626</v>
      </c>
      <c r="W78" s="56">
        <v>19395467</v>
      </c>
    </row>
    <row r="79" spans="1:23" s="66" customFormat="1" ht="27.95" customHeight="1">
      <c r="A79" s="52" t="s">
        <v>157</v>
      </c>
      <c r="B79" s="162">
        <f>SUM('[1]102國小班級數+體育+特教'!$AX80)</f>
        <v>7</v>
      </c>
      <c r="C79" s="202">
        <v>69</v>
      </c>
      <c r="D79" s="189">
        <v>14</v>
      </c>
      <c r="E79" s="53"/>
      <c r="F79" s="194">
        <f>2</f>
        <v>2</v>
      </c>
      <c r="G79" s="194"/>
      <c r="H79" s="194">
        <v>1</v>
      </c>
      <c r="I79" s="160">
        <v>1</v>
      </c>
      <c r="J79" s="54">
        <f t="shared" si="5"/>
        <v>7</v>
      </c>
      <c r="K79" s="65"/>
      <c r="L79" s="49">
        <f t="shared" si="6"/>
        <v>17827933</v>
      </c>
      <c r="M79" s="56">
        <v>12725480</v>
      </c>
      <c r="N79" s="56">
        <v>930438</v>
      </c>
      <c r="O79" s="56">
        <v>319846</v>
      </c>
      <c r="P79" s="56">
        <v>747763</v>
      </c>
      <c r="Q79" s="56">
        <v>54852</v>
      </c>
      <c r="R79" s="56">
        <v>39888</v>
      </c>
      <c r="S79" s="55">
        <v>230400</v>
      </c>
      <c r="T79" s="55">
        <v>0</v>
      </c>
      <c r="U79" s="55">
        <v>1363308</v>
      </c>
      <c r="V79" s="56">
        <v>1415958</v>
      </c>
      <c r="W79" s="56">
        <v>17827933</v>
      </c>
    </row>
    <row r="80" spans="1:23" s="66" customFormat="1" ht="27.95" customHeight="1">
      <c r="A80" s="52" t="s">
        <v>158</v>
      </c>
      <c r="B80" s="162">
        <f>SUM('[1]102國小班級數+體育+特教'!$AX81)</f>
        <v>9</v>
      </c>
      <c r="C80" s="202">
        <v>129</v>
      </c>
      <c r="D80" s="189">
        <v>17</v>
      </c>
      <c r="E80" s="53"/>
      <c r="F80" s="193">
        <v>2</v>
      </c>
      <c r="G80" s="193"/>
      <c r="H80" s="193">
        <v>1</v>
      </c>
      <c r="I80" s="160">
        <v>2</v>
      </c>
      <c r="J80" s="54">
        <f t="shared" si="5"/>
        <v>9</v>
      </c>
      <c r="K80" s="65"/>
      <c r="L80" s="49">
        <f t="shared" si="6"/>
        <v>19576264</v>
      </c>
      <c r="M80" s="56">
        <v>14183221</v>
      </c>
      <c r="N80" s="56">
        <v>938758</v>
      </c>
      <c r="O80" s="56">
        <v>322696</v>
      </c>
      <c r="P80" s="56">
        <v>825571</v>
      </c>
      <c r="Q80" s="56">
        <v>109704</v>
      </c>
      <c r="R80" s="56">
        <v>69408</v>
      </c>
      <c r="S80" s="55">
        <v>247000</v>
      </c>
      <c r="T80" s="55">
        <v>0</v>
      </c>
      <c r="U80" s="55">
        <v>1313625</v>
      </c>
      <c r="V80" s="56">
        <v>1566281</v>
      </c>
      <c r="W80" s="56">
        <v>19576264</v>
      </c>
    </row>
    <row r="81" spans="1:23" s="66" customFormat="1" ht="27.95" customHeight="1">
      <c r="A81" s="52" t="s">
        <v>159</v>
      </c>
      <c r="B81" s="162">
        <f>SUM('[1]102國小班級數+體育+特教'!$AX82)</f>
        <v>6</v>
      </c>
      <c r="C81" s="202">
        <v>73</v>
      </c>
      <c r="D81" s="189">
        <v>13</v>
      </c>
      <c r="E81" s="53"/>
      <c r="F81" s="194"/>
      <c r="G81" s="194"/>
      <c r="H81" s="194"/>
      <c r="I81" s="160">
        <v>1</v>
      </c>
      <c r="J81" s="54">
        <f t="shared" si="5"/>
        <v>6</v>
      </c>
      <c r="K81" s="65"/>
      <c r="L81" s="49">
        <f t="shared" si="6"/>
        <v>16739652</v>
      </c>
      <c r="M81" s="56">
        <v>11965957</v>
      </c>
      <c r="N81" s="56">
        <v>886358</v>
      </c>
      <c r="O81" s="56">
        <v>304699</v>
      </c>
      <c r="P81" s="56">
        <v>699659</v>
      </c>
      <c r="Q81" s="56">
        <v>54852</v>
      </c>
      <c r="R81" s="56">
        <v>39888</v>
      </c>
      <c r="S81" s="55">
        <v>208800</v>
      </c>
      <c r="T81" s="55">
        <v>0</v>
      </c>
      <c r="U81" s="55">
        <v>1228595</v>
      </c>
      <c r="V81" s="56">
        <v>1350844</v>
      </c>
      <c r="W81" s="56">
        <v>16739652</v>
      </c>
    </row>
    <row r="82" spans="1:23" s="66" customFormat="1" ht="27.95" customHeight="1">
      <c r="A82" s="52" t="s">
        <v>160</v>
      </c>
      <c r="B82" s="162">
        <f>SUM('[1]102國小班級數+體育+特教'!$AX83)</f>
        <v>7</v>
      </c>
      <c r="C82" s="202">
        <v>88</v>
      </c>
      <c r="D82" s="189">
        <v>14</v>
      </c>
      <c r="E82" s="53"/>
      <c r="F82" s="193">
        <f>2</f>
        <v>2</v>
      </c>
      <c r="G82" s="193"/>
      <c r="H82" s="193">
        <v>1</v>
      </c>
      <c r="I82" s="160">
        <v>1</v>
      </c>
      <c r="J82" s="54">
        <f t="shared" si="5"/>
        <v>7</v>
      </c>
      <c r="K82" s="65"/>
      <c r="L82" s="49">
        <f t="shared" si="6"/>
        <v>17429218</v>
      </c>
      <c r="M82" s="56">
        <v>12440240</v>
      </c>
      <c r="N82" s="56">
        <v>917039</v>
      </c>
      <c r="O82" s="56">
        <v>315238</v>
      </c>
      <c r="P82" s="56">
        <v>727857</v>
      </c>
      <c r="Q82" s="56">
        <v>54852</v>
      </c>
      <c r="R82" s="56">
        <v>39888</v>
      </c>
      <c r="S82" s="55">
        <v>210400</v>
      </c>
      <c r="T82" s="55">
        <v>0</v>
      </c>
      <c r="U82" s="55">
        <v>1317234</v>
      </c>
      <c r="V82" s="56">
        <v>1406470</v>
      </c>
      <c r="W82" s="56">
        <v>17429218</v>
      </c>
    </row>
    <row r="83" spans="1:23" s="66" customFormat="1" ht="27.95" customHeight="1">
      <c r="A83" s="52" t="s">
        <v>161</v>
      </c>
      <c r="B83" s="162">
        <f>SUM('[1]102國小班級數+體育+特教'!$AX84)</f>
        <v>7</v>
      </c>
      <c r="C83" s="202">
        <v>102</v>
      </c>
      <c r="D83" s="189">
        <v>14</v>
      </c>
      <c r="E83" s="53"/>
      <c r="F83" s="193">
        <f>2</f>
        <v>2</v>
      </c>
      <c r="G83" s="193"/>
      <c r="H83" s="193">
        <v>1</v>
      </c>
      <c r="I83" s="160">
        <v>1</v>
      </c>
      <c r="J83" s="54">
        <f t="shared" si="5"/>
        <v>7</v>
      </c>
      <c r="K83" s="65"/>
      <c r="L83" s="49">
        <f t="shared" si="6"/>
        <v>19424406</v>
      </c>
      <c r="M83" s="56">
        <v>13741186</v>
      </c>
      <c r="N83" s="56">
        <v>1066977</v>
      </c>
      <c r="O83" s="56">
        <v>366785</v>
      </c>
      <c r="P83" s="56">
        <v>807092</v>
      </c>
      <c r="Q83" s="56">
        <v>24828</v>
      </c>
      <c r="R83" s="56">
        <v>39168</v>
      </c>
      <c r="S83" s="55">
        <v>204800</v>
      </c>
      <c r="T83" s="55">
        <v>0</v>
      </c>
      <c r="U83" s="55">
        <v>1632953</v>
      </c>
      <c r="V83" s="56">
        <v>1540617</v>
      </c>
      <c r="W83" s="56">
        <v>19424406</v>
      </c>
    </row>
    <row r="84" spans="1:23" s="66" customFormat="1" ht="27.95" customHeight="1">
      <c r="A84" s="52" t="s">
        <v>162</v>
      </c>
      <c r="B84" s="162">
        <f>SUM('[1]102國小班級數+體育+特教'!$AX85)</f>
        <v>7</v>
      </c>
      <c r="C84" s="202">
        <v>85</v>
      </c>
      <c r="D84" s="189">
        <v>14</v>
      </c>
      <c r="E84" s="53"/>
      <c r="F84" s="193">
        <f>2</f>
        <v>2</v>
      </c>
      <c r="G84" s="193"/>
      <c r="H84" s="193">
        <v>1</v>
      </c>
      <c r="I84" s="160">
        <v>1</v>
      </c>
      <c r="J84" s="54">
        <f t="shared" si="5"/>
        <v>7</v>
      </c>
      <c r="K84" s="65"/>
      <c r="L84" s="49">
        <f t="shared" si="6"/>
        <v>17551312</v>
      </c>
      <c r="M84" s="56">
        <v>12646637</v>
      </c>
      <c r="N84" s="56">
        <v>956235</v>
      </c>
      <c r="O84" s="56">
        <v>328709</v>
      </c>
      <c r="P84" s="56">
        <v>735412</v>
      </c>
      <c r="Q84" s="56">
        <v>24828</v>
      </c>
      <c r="R84" s="56">
        <v>0</v>
      </c>
      <c r="S84" s="55">
        <v>217200</v>
      </c>
      <c r="T84" s="55">
        <v>0</v>
      </c>
      <c r="U84" s="55">
        <v>1241797</v>
      </c>
      <c r="V84" s="56">
        <v>1400494</v>
      </c>
      <c r="W84" s="56">
        <v>17551312</v>
      </c>
    </row>
    <row r="85" spans="1:23" s="66" customFormat="1" ht="27.95" customHeight="1">
      <c r="A85" s="52" t="s">
        <v>163</v>
      </c>
      <c r="B85" s="162">
        <f>SUM('[1]102國小班級數+體育+特教'!$AX86)</f>
        <v>7</v>
      </c>
      <c r="C85" s="202">
        <v>65</v>
      </c>
      <c r="D85" s="189">
        <v>15</v>
      </c>
      <c r="E85" s="53"/>
      <c r="F85" s="193">
        <v>1</v>
      </c>
      <c r="G85" s="193"/>
      <c r="H85" s="193">
        <v>1</v>
      </c>
      <c r="I85" s="160">
        <v>1</v>
      </c>
      <c r="J85" s="54">
        <f t="shared" si="5"/>
        <v>7</v>
      </c>
      <c r="K85" s="65"/>
      <c r="L85" s="49">
        <f t="shared" si="6"/>
        <v>19091098</v>
      </c>
      <c r="M85" s="56">
        <v>13586340</v>
      </c>
      <c r="N85" s="56">
        <v>1014720</v>
      </c>
      <c r="O85" s="56">
        <v>348819</v>
      </c>
      <c r="P85" s="56">
        <v>796563</v>
      </c>
      <c r="Q85" s="56">
        <v>54852</v>
      </c>
      <c r="R85" s="56">
        <v>34704</v>
      </c>
      <c r="S85" s="55">
        <v>218400</v>
      </c>
      <c r="T85" s="55">
        <v>0</v>
      </c>
      <c r="U85" s="55">
        <v>1523727</v>
      </c>
      <c r="V85" s="56">
        <v>1512973</v>
      </c>
      <c r="W85" s="56">
        <v>19091098</v>
      </c>
    </row>
    <row r="86" spans="1:23" s="66" customFormat="1" ht="27.95" customHeight="1">
      <c r="A86" s="52" t="s">
        <v>164</v>
      </c>
      <c r="B86" s="162">
        <f>SUM('[1]102國小班級數+體育+特教'!$AX87)</f>
        <v>7</v>
      </c>
      <c r="C86" s="202">
        <v>89</v>
      </c>
      <c r="D86" s="189">
        <v>15</v>
      </c>
      <c r="E86" s="53"/>
      <c r="F86" s="194"/>
      <c r="G86" s="194"/>
      <c r="H86" s="194"/>
      <c r="I86" s="160">
        <v>1</v>
      </c>
      <c r="J86" s="54">
        <f t="shared" si="5"/>
        <v>7</v>
      </c>
      <c r="K86" s="65"/>
      <c r="L86" s="49">
        <f t="shared" si="6"/>
        <v>20691902</v>
      </c>
      <c r="M86" s="56">
        <v>14678026</v>
      </c>
      <c r="N86" s="56">
        <v>1167011</v>
      </c>
      <c r="O86" s="56">
        <v>401183</v>
      </c>
      <c r="P86" s="56">
        <v>861192</v>
      </c>
      <c r="Q86" s="56">
        <v>24828</v>
      </c>
      <c r="R86" s="56">
        <v>0</v>
      </c>
      <c r="S86" s="55">
        <v>204800</v>
      </c>
      <c r="T86" s="55">
        <v>0</v>
      </c>
      <c r="U86" s="55">
        <v>1728679</v>
      </c>
      <c r="V86" s="56">
        <v>1626183</v>
      </c>
      <c r="W86" s="56">
        <v>20691902</v>
      </c>
    </row>
    <row r="87" spans="1:23" s="66" customFormat="1" ht="27.95" customHeight="1">
      <c r="A87" s="52" t="s">
        <v>165</v>
      </c>
      <c r="B87" s="162">
        <f>SUM('[1]102國小班級數+體育+特教'!$AX88)</f>
        <v>7</v>
      </c>
      <c r="C87" s="202">
        <v>43</v>
      </c>
      <c r="D87" s="189">
        <v>13</v>
      </c>
      <c r="E87" s="53"/>
      <c r="F87" s="193">
        <v>1</v>
      </c>
      <c r="G87" s="193"/>
      <c r="H87" s="193">
        <v>1</v>
      </c>
      <c r="I87" s="160">
        <v>1</v>
      </c>
      <c r="J87" s="54">
        <f t="shared" si="5"/>
        <v>7</v>
      </c>
      <c r="K87" s="65"/>
      <c r="L87" s="49">
        <f t="shared" si="6"/>
        <v>17156016</v>
      </c>
      <c r="M87" s="56">
        <v>12333188</v>
      </c>
      <c r="N87" s="56">
        <v>940829</v>
      </c>
      <c r="O87" s="56">
        <v>323412</v>
      </c>
      <c r="P87" s="56">
        <v>719670</v>
      </c>
      <c r="Q87" s="56">
        <v>24828</v>
      </c>
      <c r="R87" s="56">
        <v>0</v>
      </c>
      <c r="S87" s="55">
        <v>209200</v>
      </c>
      <c r="T87" s="55">
        <v>0</v>
      </c>
      <c r="U87" s="55">
        <v>1243905</v>
      </c>
      <c r="V87" s="56">
        <v>1360984</v>
      </c>
      <c r="W87" s="56">
        <v>17156016</v>
      </c>
    </row>
    <row r="88" spans="1:23" s="66" customFormat="1" ht="27.95" customHeight="1">
      <c r="A88" s="52" t="s">
        <v>166</v>
      </c>
      <c r="B88" s="162">
        <f>SUM('[1]102國小班級數+體育+特教'!$AX89)</f>
        <v>6</v>
      </c>
      <c r="C88" s="202">
        <v>89</v>
      </c>
      <c r="D88" s="189">
        <v>13</v>
      </c>
      <c r="E88" s="53"/>
      <c r="F88" s="194"/>
      <c r="G88" s="194"/>
      <c r="H88" s="194"/>
      <c r="I88" s="160">
        <v>1</v>
      </c>
      <c r="J88" s="54">
        <f t="shared" si="5"/>
        <v>6</v>
      </c>
      <c r="K88" s="65"/>
      <c r="L88" s="49">
        <f t="shared" si="6"/>
        <v>17350159</v>
      </c>
      <c r="M88" s="56">
        <v>12241855</v>
      </c>
      <c r="N88" s="56">
        <v>909687</v>
      </c>
      <c r="O88" s="56">
        <v>312712</v>
      </c>
      <c r="P88" s="56">
        <v>716267</v>
      </c>
      <c r="Q88" s="56">
        <v>54852</v>
      </c>
      <c r="R88" s="56">
        <v>38160</v>
      </c>
      <c r="S88" s="55">
        <v>202400</v>
      </c>
      <c r="T88" s="55">
        <v>0</v>
      </c>
      <c r="U88" s="55">
        <v>1507093</v>
      </c>
      <c r="V88" s="56">
        <v>1367133</v>
      </c>
      <c r="W88" s="56">
        <v>17350159</v>
      </c>
    </row>
    <row r="89" spans="1:23" s="66" customFormat="1" ht="27.95" customHeight="1">
      <c r="A89" s="52" t="s">
        <v>167</v>
      </c>
      <c r="B89" s="162">
        <f>SUM('[1]102國小班級數+體育+特教'!$AX90)</f>
        <v>9</v>
      </c>
      <c r="C89" s="202">
        <v>66</v>
      </c>
      <c r="D89" s="189">
        <v>19</v>
      </c>
      <c r="E89" s="53"/>
      <c r="F89" s="194"/>
      <c r="G89" s="194"/>
      <c r="H89" s="194"/>
      <c r="I89" s="160">
        <v>1</v>
      </c>
      <c r="J89" s="54">
        <f t="shared" si="5"/>
        <v>9</v>
      </c>
      <c r="K89" s="65"/>
      <c r="L89" s="49">
        <f t="shared" si="6"/>
        <v>21621385</v>
      </c>
      <c r="M89" s="56">
        <v>15504202</v>
      </c>
      <c r="N89" s="56">
        <v>1023640</v>
      </c>
      <c r="O89" s="56">
        <v>351894</v>
      </c>
      <c r="P89" s="56">
        <v>906870</v>
      </c>
      <c r="Q89" s="56">
        <v>144924</v>
      </c>
      <c r="R89" s="56">
        <v>164952</v>
      </c>
      <c r="S89" s="55">
        <v>258000</v>
      </c>
      <c r="T89" s="55">
        <v>0</v>
      </c>
      <c r="U89" s="55">
        <v>1552646</v>
      </c>
      <c r="V89" s="56">
        <v>1714257</v>
      </c>
      <c r="W89" s="56">
        <v>21621385</v>
      </c>
    </row>
    <row r="90" spans="1:23" s="66" customFormat="1" ht="27.95" customHeight="1">
      <c r="A90" s="52" t="s">
        <v>168</v>
      </c>
      <c r="B90" s="162">
        <f>SUM('[1]102國小班級數+體育+特教'!$AX91)</f>
        <v>7</v>
      </c>
      <c r="C90" s="202">
        <v>84</v>
      </c>
      <c r="D90" s="189">
        <v>14</v>
      </c>
      <c r="E90" s="53"/>
      <c r="F90" s="193">
        <f>2</f>
        <v>2</v>
      </c>
      <c r="G90" s="193"/>
      <c r="H90" s="193">
        <v>1</v>
      </c>
      <c r="I90" s="160">
        <v>1</v>
      </c>
      <c r="J90" s="54">
        <f t="shared" si="5"/>
        <v>7</v>
      </c>
      <c r="K90" s="65"/>
      <c r="L90" s="49">
        <f t="shared" si="6"/>
        <v>17796818</v>
      </c>
      <c r="M90" s="56">
        <v>12718322</v>
      </c>
      <c r="N90" s="56">
        <v>928779</v>
      </c>
      <c r="O90" s="56">
        <v>319287</v>
      </c>
      <c r="P90" s="56">
        <v>746533</v>
      </c>
      <c r="Q90" s="56">
        <v>54852</v>
      </c>
      <c r="R90" s="56">
        <v>39888</v>
      </c>
      <c r="S90" s="55">
        <v>219600</v>
      </c>
      <c r="T90" s="55">
        <v>0</v>
      </c>
      <c r="U90" s="55">
        <v>1351095</v>
      </c>
      <c r="V90" s="56">
        <v>1418462</v>
      </c>
      <c r="W90" s="56">
        <v>17796818</v>
      </c>
    </row>
    <row r="91" spans="1:23" s="66" customFormat="1" ht="27.95" customHeight="1">
      <c r="A91" s="52" t="s">
        <v>169</v>
      </c>
      <c r="B91" s="162">
        <f>SUM('[1]102國小班級數+體育+特教'!$AX92)</f>
        <v>7</v>
      </c>
      <c r="C91" s="202">
        <v>47</v>
      </c>
      <c r="D91" s="189">
        <v>13</v>
      </c>
      <c r="E91" s="53"/>
      <c r="F91" s="193">
        <f>2</f>
        <v>2</v>
      </c>
      <c r="G91" s="193"/>
      <c r="H91" s="193">
        <v>1</v>
      </c>
      <c r="I91" s="160">
        <v>0</v>
      </c>
      <c r="J91" s="54">
        <f t="shared" si="5"/>
        <v>7</v>
      </c>
      <c r="K91" s="65"/>
      <c r="L91" s="49">
        <f t="shared" si="6"/>
        <v>14838912</v>
      </c>
      <c r="M91" s="56">
        <v>10766655</v>
      </c>
      <c r="N91" s="56">
        <v>783397</v>
      </c>
      <c r="O91" s="56">
        <v>269293</v>
      </c>
      <c r="P91" s="56">
        <v>633756</v>
      </c>
      <c r="Q91" s="56">
        <v>30024</v>
      </c>
      <c r="R91" s="56">
        <v>33984</v>
      </c>
      <c r="S91" s="55">
        <v>184400</v>
      </c>
      <c r="T91" s="55">
        <v>0</v>
      </c>
      <c r="U91" s="55">
        <v>939939</v>
      </c>
      <c r="V91" s="56">
        <v>1197464</v>
      </c>
      <c r="W91" s="56">
        <v>14838912</v>
      </c>
    </row>
    <row r="92" spans="1:23" s="66" customFormat="1" ht="27.95" customHeight="1">
      <c r="A92" s="52" t="s">
        <v>170</v>
      </c>
      <c r="B92" s="162">
        <f>SUM('[1]102國小班級數+體育+特教'!$AX93)</f>
        <v>6</v>
      </c>
      <c r="C92" s="202">
        <v>32</v>
      </c>
      <c r="D92" s="189">
        <v>12</v>
      </c>
      <c r="E92" s="53"/>
      <c r="F92" s="194"/>
      <c r="G92" s="194"/>
      <c r="H92" s="194"/>
      <c r="I92" s="160">
        <v>0</v>
      </c>
      <c r="J92" s="54">
        <f t="shared" si="5"/>
        <v>6</v>
      </c>
      <c r="K92" s="65"/>
      <c r="L92" s="49">
        <f t="shared" si="6"/>
        <v>14585044</v>
      </c>
      <c r="M92" s="56">
        <v>10391446</v>
      </c>
      <c r="N92" s="56">
        <v>775357</v>
      </c>
      <c r="O92" s="56">
        <v>266535</v>
      </c>
      <c r="P92" s="56">
        <v>613263</v>
      </c>
      <c r="Q92" s="56">
        <v>30024</v>
      </c>
      <c r="R92" s="56">
        <v>36864</v>
      </c>
      <c r="S92" s="55">
        <v>179200</v>
      </c>
      <c r="T92" s="55">
        <v>0</v>
      </c>
      <c r="U92" s="55">
        <v>1138617</v>
      </c>
      <c r="V92" s="56">
        <v>1153738</v>
      </c>
      <c r="W92" s="56">
        <v>14585044</v>
      </c>
    </row>
    <row r="93" spans="1:23" s="66" customFormat="1" ht="27.95" customHeight="1">
      <c r="A93" s="52" t="s">
        <v>171</v>
      </c>
      <c r="B93" s="162">
        <f>SUM('[1]102國小班級數+體育+特教'!$AX94)</f>
        <v>7</v>
      </c>
      <c r="C93" s="202">
        <v>66</v>
      </c>
      <c r="D93" s="189">
        <v>15</v>
      </c>
      <c r="E93" s="53"/>
      <c r="F93" s="193">
        <v>1</v>
      </c>
      <c r="G93" s="193"/>
      <c r="H93" s="193">
        <v>1</v>
      </c>
      <c r="I93" s="160">
        <v>0</v>
      </c>
      <c r="J93" s="54">
        <f t="shared" si="5"/>
        <v>7</v>
      </c>
      <c r="K93" s="65"/>
      <c r="L93" s="49">
        <f t="shared" si="6"/>
        <v>18222621</v>
      </c>
      <c r="M93" s="56">
        <v>12923412</v>
      </c>
      <c r="N93" s="56">
        <v>953561</v>
      </c>
      <c r="O93" s="56">
        <v>327775</v>
      </c>
      <c r="P93" s="56">
        <v>762212</v>
      </c>
      <c r="Q93" s="56">
        <v>60048</v>
      </c>
      <c r="R93" s="56">
        <v>74592</v>
      </c>
      <c r="S93" s="55">
        <v>203600</v>
      </c>
      <c r="T93" s="55">
        <v>0</v>
      </c>
      <c r="U93" s="55">
        <v>1465939</v>
      </c>
      <c r="V93" s="56">
        <v>1451482</v>
      </c>
      <c r="W93" s="56">
        <v>18222621</v>
      </c>
    </row>
    <row r="94" spans="1:23" s="66" customFormat="1" ht="27.95" customHeight="1">
      <c r="A94" s="52" t="s">
        <v>172</v>
      </c>
      <c r="B94" s="162">
        <f>SUM('[1]102國小班級數+體育+特教'!$AX95)</f>
        <v>7</v>
      </c>
      <c r="C94" s="202">
        <v>51</v>
      </c>
      <c r="D94" s="189">
        <v>14</v>
      </c>
      <c r="E94" s="53"/>
      <c r="F94" s="193">
        <v>2</v>
      </c>
      <c r="G94" s="193"/>
      <c r="H94" s="193">
        <v>1</v>
      </c>
      <c r="I94" s="160">
        <v>0</v>
      </c>
      <c r="J94" s="54">
        <f t="shared" si="5"/>
        <v>7</v>
      </c>
      <c r="K94" s="65"/>
      <c r="L94" s="49">
        <f t="shared" si="6"/>
        <v>16782962</v>
      </c>
      <c r="M94" s="56">
        <v>11921256</v>
      </c>
      <c r="N94" s="56">
        <v>826933</v>
      </c>
      <c r="O94" s="56">
        <v>300583</v>
      </c>
      <c r="P94" s="56">
        <v>720947</v>
      </c>
      <c r="Q94" s="56">
        <v>90072</v>
      </c>
      <c r="R94" s="56">
        <v>117936</v>
      </c>
      <c r="S94" s="55">
        <v>204800</v>
      </c>
      <c r="T94" s="55">
        <v>0</v>
      </c>
      <c r="U94" s="55">
        <v>1255346</v>
      </c>
      <c r="V94" s="56">
        <v>1345089</v>
      </c>
      <c r="W94" s="56">
        <v>16782962</v>
      </c>
    </row>
    <row r="95" spans="1:23" s="66" customFormat="1" ht="27.95" customHeight="1">
      <c r="A95" s="52" t="s">
        <v>173</v>
      </c>
      <c r="B95" s="162">
        <f>SUM('[1]102國小班級數+體育+特教'!$AX96)</f>
        <v>7</v>
      </c>
      <c r="C95" s="202">
        <v>51</v>
      </c>
      <c r="D95" s="189">
        <v>14</v>
      </c>
      <c r="E95" s="53"/>
      <c r="F95" s="193">
        <v>2</v>
      </c>
      <c r="G95" s="193"/>
      <c r="H95" s="193">
        <v>1</v>
      </c>
      <c r="I95" s="160">
        <v>1</v>
      </c>
      <c r="J95" s="54">
        <f t="shared" si="5"/>
        <v>7</v>
      </c>
      <c r="K95" s="65"/>
      <c r="L95" s="49">
        <f t="shared" si="6"/>
        <v>16481123</v>
      </c>
      <c r="M95" s="56">
        <v>11873184</v>
      </c>
      <c r="N95" s="56">
        <v>815061</v>
      </c>
      <c r="O95" s="56">
        <v>280182</v>
      </c>
      <c r="P95" s="56">
        <v>692355</v>
      </c>
      <c r="Q95" s="56">
        <v>84876</v>
      </c>
      <c r="R95" s="56">
        <v>67680</v>
      </c>
      <c r="S95" s="55">
        <v>217200</v>
      </c>
      <c r="T95" s="55">
        <v>0</v>
      </c>
      <c r="U95" s="55">
        <v>1123785</v>
      </c>
      <c r="V95" s="56">
        <v>1326800</v>
      </c>
      <c r="W95" s="56">
        <v>16481123</v>
      </c>
    </row>
    <row r="96" spans="1:23" s="66" customFormat="1" ht="27.95" customHeight="1">
      <c r="A96" s="52" t="s">
        <v>90</v>
      </c>
      <c r="B96" s="162">
        <f>SUM('[1]102國小班級數+體育+特教'!$AX97)</f>
        <v>6</v>
      </c>
      <c r="C96" s="202">
        <v>28</v>
      </c>
      <c r="D96" s="189">
        <v>12</v>
      </c>
      <c r="E96" s="53"/>
      <c r="F96" s="194"/>
      <c r="G96" s="194"/>
      <c r="H96" s="194"/>
      <c r="I96" s="160">
        <v>1</v>
      </c>
      <c r="J96" s="54">
        <f t="shared" si="5"/>
        <v>6</v>
      </c>
      <c r="K96" s="65"/>
      <c r="L96" s="49">
        <f t="shared" si="6"/>
        <v>14720427</v>
      </c>
      <c r="M96" s="56">
        <v>10582640</v>
      </c>
      <c r="N96" s="56">
        <v>758538</v>
      </c>
      <c r="O96" s="56">
        <v>260746</v>
      </c>
      <c r="P96" s="56">
        <v>615167</v>
      </c>
      <c r="Q96" s="56">
        <v>54852</v>
      </c>
      <c r="R96" s="56">
        <v>39888</v>
      </c>
      <c r="S96" s="55">
        <v>184400</v>
      </c>
      <c r="T96" s="55">
        <v>0</v>
      </c>
      <c r="U96" s="55">
        <v>1044929</v>
      </c>
      <c r="V96" s="56">
        <v>1179267</v>
      </c>
      <c r="W96" s="56">
        <v>14720427</v>
      </c>
    </row>
    <row r="97" spans="1:23" s="66" customFormat="1" ht="27.95" customHeight="1">
      <c r="A97" s="52" t="s">
        <v>91</v>
      </c>
      <c r="B97" s="162">
        <f>SUM('[1]102國小班級數+體育+特教'!$AX98)</f>
        <v>7</v>
      </c>
      <c r="C97" s="202">
        <v>60</v>
      </c>
      <c r="D97" s="189">
        <v>14</v>
      </c>
      <c r="E97" s="53"/>
      <c r="F97" s="193">
        <v>1</v>
      </c>
      <c r="G97" s="193"/>
      <c r="H97" s="193">
        <v>1</v>
      </c>
      <c r="I97" s="160">
        <v>1</v>
      </c>
      <c r="J97" s="54">
        <f t="shared" si="5"/>
        <v>7</v>
      </c>
      <c r="K97" s="65"/>
      <c r="L97" s="49">
        <f t="shared" si="6"/>
        <v>16041716</v>
      </c>
      <c r="M97" s="56">
        <v>11675064</v>
      </c>
      <c r="N97" s="56">
        <v>780802</v>
      </c>
      <c r="O97" s="56">
        <v>268402</v>
      </c>
      <c r="P97" s="56">
        <v>684393</v>
      </c>
      <c r="Q97" s="56">
        <v>84876</v>
      </c>
      <c r="R97" s="56">
        <v>104676</v>
      </c>
      <c r="S97" s="55">
        <v>215400</v>
      </c>
      <c r="T97" s="55">
        <v>0</v>
      </c>
      <c r="U97" s="55">
        <v>915254</v>
      </c>
      <c r="V97" s="56">
        <v>1312849</v>
      </c>
      <c r="W97" s="56">
        <v>16041716</v>
      </c>
    </row>
    <row r="98" spans="1:23" s="66" customFormat="1" ht="27.95" customHeight="1">
      <c r="A98" s="52" t="s">
        <v>92</v>
      </c>
      <c r="B98" s="162">
        <f>SUM('[1]102國小班級數+體育+特教'!$AX99)</f>
        <v>7</v>
      </c>
      <c r="C98" s="202">
        <v>16</v>
      </c>
      <c r="D98" s="189">
        <v>13</v>
      </c>
      <c r="E98" s="53"/>
      <c r="F98" s="193">
        <v>1</v>
      </c>
      <c r="G98" s="193"/>
      <c r="H98" s="193">
        <v>1</v>
      </c>
      <c r="I98" s="160">
        <v>1</v>
      </c>
      <c r="J98" s="54">
        <f t="shared" si="5"/>
        <v>7</v>
      </c>
      <c r="K98" s="65"/>
      <c r="L98" s="49">
        <f t="shared" si="6"/>
        <v>14832141</v>
      </c>
      <c r="M98" s="56">
        <v>10614553</v>
      </c>
      <c r="N98" s="56">
        <v>580915</v>
      </c>
      <c r="O98" s="56">
        <v>199669</v>
      </c>
      <c r="P98" s="56">
        <v>632477</v>
      </c>
      <c r="Q98" s="56">
        <v>174948</v>
      </c>
      <c r="R98" s="56">
        <v>205488</v>
      </c>
      <c r="S98" s="55">
        <v>179200</v>
      </c>
      <c r="T98" s="55">
        <v>0</v>
      </c>
      <c r="U98" s="55">
        <v>1035852</v>
      </c>
      <c r="V98" s="56">
        <v>1209039</v>
      </c>
      <c r="W98" s="56">
        <v>14832141</v>
      </c>
    </row>
    <row r="99" spans="1:23" s="66" customFormat="1" ht="27.95" customHeight="1">
      <c r="A99" s="52" t="s">
        <v>174</v>
      </c>
      <c r="B99" s="162">
        <f>SUM('[1]102國小班級數+體育+特教'!$AX100)</f>
        <v>7</v>
      </c>
      <c r="C99" s="202">
        <v>42</v>
      </c>
      <c r="D99" s="189">
        <v>13</v>
      </c>
      <c r="E99" s="53"/>
      <c r="F99" s="193">
        <v>2</v>
      </c>
      <c r="G99" s="193"/>
      <c r="H99" s="193">
        <v>1</v>
      </c>
      <c r="I99" s="160">
        <v>1</v>
      </c>
      <c r="J99" s="54">
        <f t="shared" ref="J99:J106" si="7">+IF(B99&lt;=10,B99,0)</f>
        <v>7</v>
      </c>
      <c r="K99" s="65"/>
      <c r="L99" s="49">
        <f t="shared" si="6"/>
        <v>17201119</v>
      </c>
      <c r="M99" s="56">
        <v>12289336</v>
      </c>
      <c r="N99" s="56">
        <v>907647</v>
      </c>
      <c r="O99" s="56">
        <v>312015</v>
      </c>
      <c r="P99" s="56">
        <v>721176</v>
      </c>
      <c r="Q99" s="56">
        <v>54852</v>
      </c>
      <c r="R99" s="56">
        <v>66024</v>
      </c>
      <c r="S99" s="55">
        <v>230400</v>
      </c>
      <c r="T99" s="55">
        <v>0</v>
      </c>
      <c r="U99" s="55">
        <v>1249842</v>
      </c>
      <c r="V99" s="56">
        <v>1369827</v>
      </c>
      <c r="W99" s="56">
        <v>17201119</v>
      </c>
    </row>
    <row r="100" spans="1:23" s="66" customFormat="1" ht="27.95" customHeight="1">
      <c r="A100" s="52" t="s">
        <v>175</v>
      </c>
      <c r="B100" s="162">
        <f>SUM('[1]102國小班級數+體育+特教'!$AX101)</f>
        <v>7</v>
      </c>
      <c r="C100" s="202">
        <v>55</v>
      </c>
      <c r="D100" s="189">
        <v>14</v>
      </c>
      <c r="E100" s="53"/>
      <c r="F100" s="193">
        <f>2</f>
        <v>2</v>
      </c>
      <c r="G100" s="193"/>
      <c r="H100" s="193">
        <v>1</v>
      </c>
      <c r="I100" s="160">
        <v>1</v>
      </c>
      <c r="J100" s="54">
        <f t="shared" si="7"/>
        <v>7</v>
      </c>
      <c r="K100" s="65"/>
      <c r="L100" s="49">
        <f t="shared" si="6"/>
        <v>16824908</v>
      </c>
      <c r="M100" s="56">
        <v>12022611</v>
      </c>
      <c r="N100" s="56">
        <v>824179</v>
      </c>
      <c r="O100" s="56">
        <v>283322</v>
      </c>
      <c r="P100" s="56">
        <v>700647</v>
      </c>
      <c r="Q100" s="56">
        <v>84876</v>
      </c>
      <c r="R100" s="56">
        <v>76320</v>
      </c>
      <c r="S100" s="55">
        <v>209200</v>
      </c>
      <c r="T100" s="55">
        <v>0</v>
      </c>
      <c r="U100" s="55">
        <v>1276884</v>
      </c>
      <c r="V100" s="56">
        <v>1346869</v>
      </c>
      <c r="W100" s="56">
        <v>16824908</v>
      </c>
    </row>
    <row r="101" spans="1:23" s="66" customFormat="1" ht="27.95" customHeight="1">
      <c r="A101" s="52" t="s">
        <v>93</v>
      </c>
      <c r="B101" s="162">
        <f>SUM('[1]102國小班級數+體育+特教'!$AX102)</f>
        <v>6</v>
      </c>
      <c r="C101" s="202">
        <v>47</v>
      </c>
      <c r="D101" s="189">
        <v>12</v>
      </c>
      <c r="E101" s="53"/>
      <c r="F101" s="194"/>
      <c r="G101" s="194"/>
      <c r="H101" s="194"/>
      <c r="I101" s="160">
        <v>1</v>
      </c>
      <c r="J101" s="54">
        <f t="shared" si="7"/>
        <v>6</v>
      </c>
      <c r="K101" s="65"/>
      <c r="L101" s="49">
        <f t="shared" si="6"/>
        <v>15339920</v>
      </c>
      <c r="M101" s="56">
        <v>10941813</v>
      </c>
      <c r="N101" s="56">
        <v>799840</v>
      </c>
      <c r="O101" s="56">
        <v>274960</v>
      </c>
      <c r="P101" s="56">
        <v>637300</v>
      </c>
      <c r="Q101" s="56">
        <v>54852</v>
      </c>
      <c r="R101" s="56">
        <v>34704</v>
      </c>
      <c r="S101" s="55">
        <v>225000</v>
      </c>
      <c r="T101" s="55">
        <v>0</v>
      </c>
      <c r="U101" s="55">
        <v>1147025</v>
      </c>
      <c r="V101" s="56">
        <v>1224426</v>
      </c>
      <c r="W101" s="56">
        <v>15339920</v>
      </c>
    </row>
    <row r="102" spans="1:23" s="66" customFormat="1" ht="27.95" customHeight="1">
      <c r="A102" s="52" t="s">
        <v>176</v>
      </c>
      <c r="B102" s="162">
        <f>SUM('[1]102國小班級數+體育+特教'!$AX103)</f>
        <v>6</v>
      </c>
      <c r="C102" s="202">
        <v>23</v>
      </c>
      <c r="D102" s="189">
        <v>12</v>
      </c>
      <c r="E102" s="53"/>
      <c r="F102" s="194"/>
      <c r="G102" s="194"/>
      <c r="H102" s="194"/>
      <c r="I102" s="160">
        <v>1</v>
      </c>
      <c r="J102" s="54">
        <f t="shared" si="7"/>
        <v>6</v>
      </c>
      <c r="K102" s="65"/>
      <c r="L102" s="49">
        <f t="shared" si="6"/>
        <v>14278054</v>
      </c>
      <c r="M102" s="56">
        <v>10207366</v>
      </c>
      <c r="N102" s="56">
        <v>635815</v>
      </c>
      <c r="O102" s="56">
        <v>218565</v>
      </c>
      <c r="P102" s="56">
        <v>601894</v>
      </c>
      <c r="Q102" s="56">
        <v>114900</v>
      </c>
      <c r="R102" s="56">
        <v>119664</v>
      </c>
      <c r="S102" s="55">
        <v>204800</v>
      </c>
      <c r="T102" s="55">
        <v>0</v>
      </c>
      <c r="U102" s="55">
        <v>1022198</v>
      </c>
      <c r="V102" s="56">
        <v>1152852</v>
      </c>
      <c r="W102" s="56">
        <v>14278054</v>
      </c>
    </row>
    <row r="103" spans="1:23" s="66" customFormat="1" ht="27.95" customHeight="1">
      <c r="A103" s="52" t="s">
        <v>177</v>
      </c>
      <c r="B103" s="162">
        <f>SUM('[1]102國小班級數+體育+特教'!$AX104)</f>
        <v>6</v>
      </c>
      <c r="C103" s="202">
        <v>32</v>
      </c>
      <c r="D103" s="189">
        <v>12</v>
      </c>
      <c r="E103" s="53"/>
      <c r="F103" s="194"/>
      <c r="G103" s="194"/>
      <c r="H103" s="194"/>
      <c r="I103" s="160">
        <v>1</v>
      </c>
      <c r="J103" s="54">
        <f t="shared" si="7"/>
        <v>6</v>
      </c>
      <c r="K103" s="65"/>
      <c r="L103" s="49">
        <f t="shared" si="6"/>
        <v>14149617</v>
      </c>
      <c r="M103" s="56">
        <v>9980390</v>
      </c>
      <c r="N103" s="56">
        <v>828116</v>
      </c>
      <c r="O103" s="56">
        <v>284673</v>
      </c>
      <c r="P103" s="56">
        <v>583150</v>
      </c>
      <c r="Q103" s="56">
        <v>21756</v>
      </c>
      <c r="R103" s="56">
        <v>0</v>
      </c>
      <c r="S103" s="55">
        <v>190400</v>
      </c>
      <c r="T103" s="55">
        <v>0</v>
      </c>
      <c r="U103" s="55">
        <v>1054335</v>
      </c>
      <c r="V103" s="56">
        <v>1206797</v>
      </c>
      <c r="W103" s="56">
        <v>14149617</v>
      </c>
    </row>
    <row r="104" spans="1:23" s="66" customFormat="1" ht="27.95" customHeight="1">
      <c r="A104" s="52" t="s">
        <v>178</v>
      </c>
      <c r="B104" s="162">
        <f>SUM('[1]102國小班級數+體育+特教'!$AX105)</f>
        <v>6</v>
      </c>
      <c r="C104" s="202">
        <v>29</v>
      </c>
      <c r="D104" s="189">
        <v>12</v>
      </c>
      <c r="E104" s="53"/>
      <c r="F104" s="194"/>
      <c r="G104" s="194"/>
      <c r="H104" s="194"/>
      <c r="I104" s="160">
        <v>0</v>
      </c>
      <c r="J104" s="54">
        <f t="shared" si="7"/>
        <v>6</v>
      </c>
      <c r="K104" s="65"/>
      <c r="L104" s="49">
        <f t="shared" si="6"/>
        <v>12508579</v>
      </c>
      <c r="M104" s="56">
        <v>8967243</v>
      </c>
      <c r="N104" s="56">
        <v>656526</v>
      </c>
      <c r="O104" s="56">
        <v>225681</v>
      </c>
      <c r="P104" s="56">
        <v>527431</v>
      </c>
      <c r="Q104" s="56">
        <v>60048</v>
      </c>
      <c r="R104" s="56">
        <v>76320</v>
      </c>
      <c r="S104" s="55">
        <v>174400</v>
      </c>
      <c r="T104" s="55">
        <v>0</v>
      </c>
      <c r="U104" s="55">
        <v>738610</v>
      </c>
      <c r="V104" s="56">
        <v>1082320</v>
      </c>
      <c r="W104" s="56">
        <v>12508579</v>
      </c>
    </row>
    <row r="105" spans="1:23" s="66" customFormat="1" ht="27.95" customHeight="1">
      <c r="A105" s="52" t="s">
        <v>179</v>
      </c>
      <c r="B105" s="162">
        <f>SUM('[1]102國小班級數+體育+特教'!$AX106)</f>
        <v>23</v>
      </c>
      <c r="C105" s="202">
        <v>430</v>
      </c>
      <c r="D105" s="189">
        <v>43</v>
      </c>
      <c r="E105" s="53"/>
      <c r="F105" s="193">
        <v>4</v>
      </c>
      <c r="G105" s="193">
        <v>1</v>
      </c>
      <c r="H105" s="193">
        <v>1</v>
      </c>
      <c r="I105" s="160">
        <v>1</v>
      </c>
      <c r="J105" s="54">
        <f t="shared" si="7"/>
        <v>0</v>
      </c>
      <c r="K105" s="65"/>
      <c r="L105" s="49">
        <f t="shared" si="6"/>
        <v>49058952</v>
      </c>
      <c r="M105" s="56">
        <v>35181439</v>
      </c>
      <c r="N105" s="56">
        <v>2873480</v>
      </c>
      <c r="O105" s="56">
        <v>987749</v>
      </c>
      <c r="P105" s="56">
        <v>2046070</v>
      </c>
      <c r="Q105" s="56">
        <v>81804</v>
      </c>
      <c r="R105" s="56">
        <v>65952</v>
      </c>
      <c r="S105" s="55">
        <v>336000</v>
      </c>
      <c r="T105" s="55">
        <v>0</v>
      </c>
      <c r="U105" s="55">
        <v>3286615</v>
      </c>
      <c r="V105" s="56">
        <v>4199843</v>
      </c>
      <c r="W105" s="56">
        <v>49058952</v>
      </c>
    </row>
    <row r="106" spans="1:23" s="66" customFormat="1" ht="27.95" customHeight="1">
      <c r="A106" s="52" t="s">
        <v>180</v>
      </c>
      <c r="B106" s="162">
        <f>SUM('[1]102國小班級數+體育+特教'!$AX107)</f>
        <v>6</v>
      </c>
      <c r="C106" s="202">
        <v>42</v>
      </c>
      <c r="D106" s="189">
        <v>14</v>
      </c>
      <c r="E106" s="53"/>
      <c r="F106" s="194"/>
      <c r="G106" s="194"/>
      <c r="H106" s="194"/>
      <c r="I106" s="160">
        <v>1</v>
      </c>
      <c r="J106" s="54">
        <f t="shared" si="7"/>
        <v>6</v>
      </c>
      <c r="K106" s="65"/>
      <c r="L106" s="49">
        <f t="shared" si="6"/>
        <v>13124297</v>
      </c>
      <c r="M106" s="56">
        <v>9566412</v>
      </c>
      <c r="N106" s="56">
        <v>369129</v>
      </c>
      <c r="O106" s="56">
        <v>126895</v>
      </c>
      <c r="P106" s="56">
        <v>573941</v>
      </c>
      <c r="Q106" s="56">
        <v>265020</v>
      </c>
      <c r="R106" s="56">
        <v>326448</v>
      </c>
      <c r="S106" s="55">
        <v>142400</v>
      </c>
      <c r="T106" s="55">
        <v>0</v>
      </c>
      <c r="U106" s="55">
        <v>631257</v>
      </c>
      <c r="V106" s="56">
        <v>1122795</v>
      </c>
      <c r="W106" s="56">
        <v>13124297</v>
      </c>
    </row>
    <row r="107" spans="1:23" s="66" customFormat="1" ht="27.95" customHeight="1">
      <c r="E107" s="70"/>
      <c r="F107" s="70"/>
      <c r="G107" s="70"/>
      <c r="H107" s="70"/>
    </row>
    <row r="108" spans="1:23" s="66" customFormat="1">
      <c r="A108" s="80" t="s">
        <v>266</v>
      </c>
      <c r="E108" s="70"/>
      <c r="F108" s="70"/>
      <c r="G108" s="70"/>
      <c r="H108" s="70"/>
      <c r="O108" s="69">
        <f>SUM(O5:O106)</f>
        <v>46303017</v>
      </c>
    </row>
    <row r="109" spans="1:23" s="66" customFormat="1">
      <c r="A109" s="66" t="s">
        <v>267</v>
      </c>
      <c r="E109" s="70"/>
      <c r="F109" s="70"/>
      <c r="G109" s="70"/>
      <c r="H109" s="70"/>
    </row>
    <row r="110" spans="1:23" s="66" customFormat="1">
      <c r="A110" s="66" t="s">
        <v>264</v>
      </c>
      <c r="E110" s="70"/>
      <c r="F110" s="70"/>
      <c r="G110" s="70"/>
      <c r="H110" s="70"/>
    </row>
    <row r="111" spans="1:23" s="66" customFormat="1">
      <c r="A111" s="66" t="s">
        <v>265</v>
      </c>
      <c r="E111" s="70"/>
      <c r="F111" s="70"/>
      <c r="G111" s="70"/>
      <c r="H111" s="70"/>
    </row>
    <row r="112" spans="1:23" s="66" customFormat="1">
      <c r="A112" s="79"/>
      <c r="E112" s="70"/>
      <c r="F112" s="70"/>
      <c r="G112" s="70"/>
      <c r="H112" s="70"/>
    </row>
    <row r="113" spans="5:8" s="66" customFormat="1">
      <c r="E113" s="70"/>
      <c r="F113" s="70"/>
      <c r="G113" s="70"/>
      <c r="H113" s="70"/>
    </row>
    <row r="114" spans="5:8" s="66" customFormat="1">
      <c r="E114" s="70"/>
      <c r="F114" s="70"/>
      <c r="G114" s="70"/>
      <c r="H114" s="70"/>
    </row>
    <row r="115" spans="5:8" s="66" customFormat="1">
      <c r="E115" s="70"/>
      <c r="F115" s="70"/>
      <c r="G115" s="70"/>
      <c r="H115" s="70"/>
    </row>
    <row r="116" spans="5:8" s="66" customFormat="1">
      <c r="E116" s="70"/>
      <c r="F116" s="70"/>
      <c r="G116" s="70"/>
      <c r="H116" s="70"/>
    </row>
    <row r="117" spans="5:8" s="66" customFormat="1">
      <c r="E117" s="70"/>
      <c r="F117" s="70"/>
      <c r="G117" s="70"/>
      <c r="H117" s="70"/>
    </row>
    <row r="118" spans="5:8" s="66" customFormat="1">
      <c r="E118" s="70"/>
      <c r="F118" s="70"/>
      <c r="G118" s="70"/>
      <c r="H118" s="70"/>
    </row>
    <row r="119" spans="5:8" s="66" customFormat="1">
      <c r="E119" s="70"/>
      <c r="F119" s="70"/>
      <c r="G119" s="70"/>
      <c r="H119" s="70"/>
    </row>
    <row r="120" spans="5:8" s="66" customFormat="1">
      <c r="E120" s="70"/>
      <c r="F120" s="70"/>
      <c r="G120" s="70"/>
      <c r="H120" s="70"/>
    </row>
    <row r="121" spans="5:8" s="66" customFormat="1">
      <c r="E121" s="70"/>
      <c r="F121" s="70"/>
      <c r="G121" s="70"/>
      <c r="H121" s="70"/>
    </row>
    <row r="122" spans="5:8" s="66" customFormat="1">
      <c r="E122" s="70"/>
      <c r="F122" s="70"/>
      <c r="G122" s="70"/>
      <c r="H122" s="70"/>
    </row>
    <row r="123" spans="5:8" s="66" customFormat="1">
      <c r="E123" s="70"/>
      <c r="F123" s="70"/>
      <c r="G123" s="70"/>
      <c r="H123" s="70"/>
    </row>
    <row r="124" spans="5:8" s="66" customFormat="1">
      <c r="E124" s="70"/>
      <c r="F124" s="70"/>
      <c r="G124" s="70"/>
      <c r="H124" s="70"/>
    </row>
    <row r="125" spans="5:8" s="66" customFormat="1">
      <c r="E125" s="70"/>
      <c r="F125" s="70"/>
      <c r="G125" s="70"/>
      <c r="H125" s="70"/>
    </row>
    <row r="126" spans="5:8" s="66" customFormat="1">
      <c r="E126" s="70"/>
      <c r="F126" s="70"/>
      <c r="G126" s="70"/>
      <c r="H126" s="70"/>
    </row>
    <row r="127" spans="5:8" s="66" customFormat="1">
      <c r="E127" s="70"/>
      <c r="F127" s="70"/>
      <c r="G127" s="70"/>
      <c r="H127" s="70"/>
    </row>
    <row r="128" spans="5:8" s="66" customFormat="1">
      <c r="E128" s="70"/>
      <c r="F128" s="70"/>
      <c r="G128" s="70"/>
      <c r="H128" s="70"/>
    </row>
    <row r="129" spans="5:8" s="66" customFormat="1">
      <c r="E129" s="70"/>
      <c r="F129" s="70"/>
      <c r="G129" s="70"/>
      <c r="H129" s="70"/>
    </row>
    <row r="130" spans="5:8" s="66" customFormat="1">
      <c r="E130" s="70"/>
      <c r="F130" s="70"/>
      <c r="G130" s="70"/>
      <c r="H130" s="70"/>
    </row>
    <row r="131" spans="5:8" s="66" customFormat="1">
      <c r="E131" s="70"/>
      <c r="F131" s="70"/>
      <c r="G131" s="70"/>
      <c r="H131" s="70"/>
    </row>
    <row r="132" spans="5:8" s="66" customFormat="1">
      <c r="E132" s="70"/>
      <c r="F132" s="70"/>
      <c r="G132" s="70"/>
      <c r="H132" s="70"/>
    </row>
    <row r="133" spans="5:8" s="66" customFormat="1">
      <c r="E133" s="70"/>
      <c r="F133" s="70"/>
      <c r="G133" s="70"/>
      <c r="H133" s="70"/>
    </row>
    <row r="134" spans="5:8" s="66" customFormat="1">
      <c r="E134" s="70"/>
      <c r="F134" s="70"/>
      <c r="G134" s="70"/>
      <c r="H134" s="70"/>
    </row>
    <row r="135" spans="5:8" s="66" customFormat="1">
      <c r="E135" s="70"/>
      <c r="F135" s="70"/>
      <c r="G135" s="70"/>
      <c r="H135" s="70"/>
    </row>
    <row r="136" spans="5:8" s="66" customFormat="1">
      <c r="E136" s="70"/>
      <c r="F136" s="70"/>
      <c r="G136" s="70"/>
      <c r="H136" s="70"/>
    </row>
    <row r="137" spans="5:8" s="66" customFormat="1">
      <c r="E137" s="70"/>
      <c r="F137" s="70"/>
      <c r="G137" s="70"/>
      <c r="H137" s="70"/>
    </row>
    <row r="138" spans="5:8" s="66" customFormat="1">
      <c r="E138" s="70"/>
      <c r="F138" s="70"/>
      <c r="G138" s="70"/>
      <c r="H138" s="70"/>
    </row>
    <row r="139" spans="5:8" s="66" customFormat="1">
      <c r="E139" s="70"/>
      <c r="F139" s="70"/>
      <c r="G139" s="70"/>
      <c r="H139" s="70"/>
    </row>
    <row r="140" spans="5:8" s="66" customFormat="1">
      <c r="E140" s="70"/>
      <c r="F140" s="70"/>
      <c r="G140" s="70"/>
      <c r="H140" s="70"/>
    </row>
    <row r="141" spans="5:8" s="66" customFormat="1">
      <c r="E141" s="70"/>
      <c r="F141" s="70"/>
      <c r="G141" s="70"/>
      <c r="H141" s="70"/>
    </row>
    <row r="142" spans="5:8" s="66" customFormat="1">
      <c r="E142" s="70"/>
      <c r="F142" s="70"/>
      <c r="G142" s="70"/>
      <c r="H142" s="70"/>
    </row>
    <row r="143" spans="5:8" s="66" customFormat="1">
      <c r="E143" s="70"/>
      <c r="F143" s="70"/>
      <c r="G143" s="70"/>
      <c r="H143" s="70"/>
    </row>
    <row r="144" spans="5:8" s="66" customFormat="1">
      <c r="E144" s="70"/>
      <c r="F144" s="70"/>
      <c r="G144" s="70"/>
      <c r="H144" s="70"/>
    </row>
    <row r="145" spans="5:8" s="66" customFormat="1">
      <c r="E145" s="70"/>
      <c r="F145" s="70"/>
      <c r="G145" s="70"/>
      <c r="H145" s="70"/>
    </row>
    <row r="146" spans="5:8" s="66" customFormat="1">
      <c r="E146" s="70"/>
      <c r="F146" s="70"/>
      <c r="G146" s="70"/>
      <c r="H146" s="70"/>
    </row>
    <row r="147" spans="5:8" s="66" customFormat="1">
      <c r="E147" s="70"/>
      <c r="F147" s="70"/>
      <c r="G147" s="70"/>
      <c r="H147" s="70"/>
    </row>
    <row r="148" spans="5:8" s="66" customFormat="1">
      <c r="E148" s="70"/>
      <c r="F148" s="70"/>
      <c r="G148" s="70"/>
      <c r="H148" s="70"/>
    </row>
    <row r="149" spans="5:8" s="66" customFormat="1">
      <c r="E149" s="70"/>
      <c r="F149" s="70"/>
      <c r="G149" s="70"/>
      <c r="H149" s="70"/>
    </row>
    <row r="150" spans="5:8" s="66" customFormat="1">
      <c r="E150" s="70"/>
      <c r="F150" s="70"/>
      <c r="G150" s="70"/>
      <c r="H150" s="70"/>
    </row>
    <row r="151" spans="5:8" s="66" customFormat="1">
      <c r="E151" s="70"/>
      <c r="F151" s="70"/>
      <c r="G151" s="70"/>
      <c r="H151" s="70"/>
    </row>
    <row r="152" spans="5:8" s="66" customFormat="1">
      <c r="E152" s="70"/>
      <c r="F152" s="70"/>
      <c r="G152" s="70"/>
      <c r="H152" s="70"/>
    </row>
    <row r="153" spans="5:8" s="66" customFormat="1">
      <c r="E153" s="70"/>
      <c r="F153" s="70"/>
      <c r="G153" s="70"/>
      <c r="H153" s="70"/>
    </row>
    <row r="154" spans="5:8" s="66" customFormat="1">
      <c r="E154" s="70"/>
      <c r="F154" s="70"/>
      <c r="G154" s="70"/>
      <c r="H154" s="70"/>
    </row>
    <row r="155" spans="5:8" s="66" customFormat="1">
      <c r="E155" s="70"/>
      <c r="F155" s="70"/>
      <c r="G155" s="70"/>
      <c r="H155" s="70"/>
    </row>
    <row r="156" spans="5:8" s="66" customFormat="1">
      <c r="E156" s="70"/>
      <c r="F156" s="70"/>
      <c r="G156" s="70"/>
      <c r="H156" s="70"/>
    </row>
    <row r="157" spans="5:8" s="66" customFormat="1">
      <c r="E157" s="70"/>
      <c r="F157" s="70"/>
      <c r="G157" s="70"/>
      <c r="H157" s="70"/>
    </row>
    <row r="158" spans="5:8" s="66" customFormat="1">
      <c r="E158" s="70"/>
      <c r="F158" s="70"/>
      <c r="G158" s="70"/>
      <c r="H158" s="70"/>
    </row>
    <row r="159" spans="5:8" s="66" customFormat="1">
      <c r="E159" s="70"/>
      <c r="F159" s="70"/>
      <c r="G159" s="70"/>
      <c r="H159" s="70"/>
    </row>
    <row r="160" spans="5:8" s="66" customFormat="1">
      <c r="E160" s="70"/>
      <c r="F160" s="70"/>
      <c r="G160" s="70"/>
      <c r="H160" s="70"/>
    </row>
    <row r="161" spans="5:8" s="66" customFormat="1">
      <c r="E161" s="70"/>
      <c r="F161" s="70"/>
      <c r="G161" s="70"/>
      <c r="H161" s="70"/>
    </row>
    <row r="162" spans="5:8" s="66" customFormat="1">
      <c r="E162" s="70"/>
      <c r="F162" s="70"/>
      <c r="G162" s="70"/>
      <c r="H162" s="70"/>
    </row>
    <row r="163" spans="5:8" s="66" customFormat="1">
      <c r="E163" s="70"/>
      <c r="F163" s="70"/>
      <c r="G163" s="70"/>
      <c r="H163" s="70"/>
    </row>
    <row r="164" spans="5:8" s="66" customFormat="1">
      <c r="E164" s="70"/>
      <c r="F164" s="70"/>
      <c r="G164" s="70"/>
      <c r="H164" s="70"/>
    </row>
    <row r="165" spans="5:8" s="66" customFormat="1">
      <c r="E165" s="70"/>
      <c r="F165" s="70"/>
      <c r="G165" s="70"/>
      <c r="H165" s="70"/>
    </row>
    <row r="166" spans="5:8" s="66" customFormat="1">
      <c r="E166" s="70"/>
      <c r="F166" s="70"/>
      <c r="G166" s="70"/>
      <c r="H166" s="70"/>
    </row>
    <row r="167" spans="5:8" s="66" customFormat="1">
      <c r="E167" s="70"/>
      <c r="F167" s="70"/>
      <c r="G167" s="70"/>
      <c r="H167" s="70"/>
    </row>
    <row r="168" spans="5:8" s="66" customFormat="1">
      <c r="E168" s="70"/>
      <c r="F168" s="70"/>
      <c r="G168" s="70"/>
      <c r="H168" s="70"/>
    </row>
    <row r="169" spans="5:8" s="66" customFormat="1">
      <c r="E169" s="70"/>
      <c r="F169" s="70"/>
      <c r="G169" s="70"/>
      <c r="H169" s="70"/>
    </row>
    <row r="170" spans="5:8" s="66" customFormat="1">
      <c r="E170" s="70"/>
      <c r="F170" s="70"/>
      <c r="G170" s="70"/>
      <c r="H170" s="70"/>
    </row>
    <row r="171" spans="5:8" s="66" customFormat="1">
      <c r="E171" s="70"/>
      <c r="F171" s="70"/>
      <c r="G171" s="70"/>
      <c r="H171" s="70"/>
    </row>
    <row r="172" spans="5:8" s="66" customFormat="1">
      <c r="E172" s="70"/>
      <c r="F172" s="70"/>
      <c r="G172" s="70"/>
      <c r="H172" s="70"/>
    </row>
    <row r="173" spans="5:8" s="66" customFormat="1">
      <c r="E173" s="70"/>
      <c r="F173" s="70"/>
      <c r="G173" s="70"/>
      <c r="H173" s="70"/>
    </row>
    <row r="174" spans="5:8" s="66" customFormat="1">
      <c r="E174" s="70"/>
      <c r="F174" s="70"/>
      <c r="G174" s="70"/>
      <c r="H174" s="70"/>
    </row>
    <row r="175" spans="5:8" s="66" customFormat="1">
      <c r="E175" s="70"/>
      <c r="F175" s="70"/>
      <c r="G175" s="70"/>
      <c r="H175" s="70"/>
    </row>
    <row r="176" spans="5:8" s="66" customFormat="1">
      <c r="E176" s="70"/>
      <c r="F176" s="70"/>
      <c r="G176" s="70"/>
      <c r="H176" s="70"/>
    </row>
    <row r="177" spans="5:8" s="66" customFormat="1">
      <c r="E177" s="70"/>
      <c r="F177" s="70"/>
      <c r="G177" s="70"/>
      <c r="H177" s="70"/>
    </row>
    <row r="178" spans="5:8" s="66" customFormat="1">
      <c r="E178" s="70"/>
      <c r="F178" s="70"/>
      <c r="G178" s="70"/>
      <c r="H178" s="70"/>
    </row>
    <row r="179" spans="5:8" s="66" customFormat="1">
      <c r="E179" s="70"/>
      <c r="F179" s="70"/>
      <c r="G179" s="70"/>
      <c r="H179" s="70"/>
    </row>
    <row r="180" spans="5:8" s="66" customFormat="1">
      <c r="E180" s="70"/>
      <c r="F180" s="70"/>
      <c r="G180" s="70"/>
      <c r="H180" s="70"/>
    </row>
    <row r="181" spans="5:8" s="66" customFormat="1">
      <c r="E181" s="70"/>
      <c r="F181" s="70"/>
      <c r="G181" s="70"/>
      <c r="H181" s="70"/>
    </row>
    <row r="182" spans="5:8" s="66" customFormat="1">
      <c r="E182" s="70"/>
      <c r="F182" s="70"/>
      <c r="G182" s="70"/>
      <c r="H182" s="70"/>
    </row>
    <row r="183" spans="5:8" s="66" customFormat="1">
      <c r="E183" s="70"/>
      <c r="F183" s="70"/>
      <c r="G183" s="70"/>
      <c r="H183" s="70"/>
    </row>
    <row r="184" spans="5:8" s="66" customFormat="1">
      <c r="E184" s="70"/>
      <c r="F184" s="70"/>
      <c r="G184" s="70"/>
      <c r="H184" s="70"/>
    </row>
    <row r="185" spans="5:8" s="66" customFormat="1">
      <c r="E185" s="70"/>
      <c r="F185" s="70"/>
      <c r="G185" s="70"/>
      <c r="H185" s="70"/>
    </row>
    <row r="186" spans="5:8" s="66" customFormat="1">
      <c r="E186" s="70"/>
      <c r="F186" s="70"/>
      <c r="G186" s="70"/>
      <c r="H186" s="70"/>
    </row>
    <row r="187" spans="5:8" s="66" customFormat="1">
      <c r="E187" s="70"/>
      <c r="F187" s="70"/>
      <c r="G187" s="70"/>
      <c r="H187" s="70"/>
    </row>
    <row r="188" spans="5:8" s="66" customFormat="1">
      <c r="E188" s="70"/>
      <c r="F188" s="70"/>
      <c r="G188" s="70"/>
      <c r="H188" s="70"/>
    </row>
    <row r="189" spans="5:8" s="66" customFormat="1">
      <c r="E189" s="70"/>
      <c r="F189" s="70"/>
      <c r="G189" s="70"/>
      <c r="H189" s="70"/>
    </row>
    <row r="190" spans="5:8" s="66" customFormat="1">
      <c r="E190" s="70"/>
      <c r="F190" s="70"/>
      <c r="G190" s="70"/>
      <c r="H190" s="70"/>
    </row>
    <row r="191" spans="5:8" s="66" customFormat="1">
      <c r="E191" s="70"/>
      <c r="F191" s="70"/>
      <c r="G191" s="70"/>
      <c r="H191" s="70"/>
    </row>
    <row r="192" spans="5:8" s="66" customFormat="1">
      <c r="E192" s="70"/>
      <c r="F192" s="70"/>
      <c r="G192" s="70"/>
      <c r="H192" s="70"/>
    </row>
    <row r="193" spans="5:8" s="66" customFormat="1">
      <c r="E193" s="70"/>
      <c r="F193" s="70"/>
      <c r="G193" s="70"/>
      <c r="H193" s="70"/>
    </row>
    <row r="194" spans="5:8" s="66" customFormat="1">
      <c r="E194" s="70"/>
      <c r="F194" s="70"/>
      <c r="G194" s="70"/>
      <c r="H194" s="70"/>
    </row>
    <row r="195" spans="5:8" s="66" customFormat="1">
      <c r="E195" s="70"/>
      <c r="F195" s="70"/>
      <c r="G195" s="70"/>
      <c r="H195" s="70"/>
    </row>
    <row r="196" spans="5:8" s="66" customFormat="1">
      <c r="E196" s="70"/>
      <c r="F196" s="70"/>
      <c r="G196" s="70"/>
      <c r="H196" s="70"/>
    </row>
    <row r="197" spans="5:8" s="66" customFormat="1">
      <c r="E197" s="70"/>
      <c r="F197" s="70"/>
      <c r="G197" s="70"/>
      <c r="H197" s="70"/>
    </row>
    <row r="198" spans="5:8" s="66" customFormat="1">
      <c r="E198" s="70"/>
      <c r="F198" s="70"/>
      <c r="G198" s="70"/>
      <c r="H198" s="70"/>
    </row>
    <row r="199" spans="5:8" s="66" customFormat="1">
      <c r="E199" s="70"/>
      <c r="F199" s="70"/>
      <c r="G199" s="70"/>
      <c r="H199" s="70"/>
    </row>
    <row r="200" spans="5:8" s="66" customFormat="1">
      <c r="E200" s="70"/>
      <c r="F200" s="70"/>
      <c r="G200" s="70"/>
      <c r="H200" s="70"/>
    </row>
    <row r="201" spans="5:8" s="66" customFormat="1">
      <c r="E201" s="70"/>
      <c r="F201" s="70"/>
      <c r="G201" s="70"/>
      <c r="H201" s="70"/>
    </row>
    <row r="202" spans="5:8" s="66" customFormat="1">
      <c r="E202" s="70"/>
      <c r="F202" s="70"/>
      <c r="G202" s="70"/>
      <c r="H202" s="70"/>
    </row>
    <row r="203" spans="5:8" s="66" customFormat="1">
      <c r="E203" s="70"/>
      <c r="F203" s="70"/>
      <c r="G203" s="70"/>
      <c r="H203" s="70"/>
    </row>
    <row r="204" spans="5:8" s="66" customFormat="1">
      <c r="E204" s="70"/>
      <c r="F204" s="70"/>
      <c r="G204" s="70"/>
      <c r="H204" s="70"/>
    </row>
    <row r="205" spans="5:8" s="66" customFormat="1">
      <c r="E205" s="70"/>
      <c r="F205" s="70"/>
      <c r="G205" s="70"/>
      <c r="H205" s="70"/>
    </row>
    <row r="206" spans="5:8" s="66" customFormat="1">
      <c r="E206" s="70"/>
      <c r="F206" s="70"/>
      <c r="G206" s="70"/>
      <c r="H206" s="70"/>
    </row>
    <row r="207" spans="5:8" s="66" customFormat="1">
      <c r="E207" s="70"/>
      <c r="F207" s="70"/>
      <c r="G207" s="70"/>
      <c r="H207" s="70"/>
    </row>
    <row r="208" spans="5:8" s="66" customFormat="1">
      <c r="E208" s="70"/>
      <c r="F208" s="70"/>
      <c r="G208" s="70"/>
      <c r="H208" s="70"/>
    </row>
    <row r="209" spans="5:8" s="66" customFormat="1">
      <c r="E209" s="70"/>
      <c r="F209" s="70"/>
      <c r="G209" s="70"/>
      <c r="H209" s="70"/>
    </row>
    <row r="210" spans="5:8" s="66" customFormat="1">
      <c r="E210" s="70"/>
      <c r="F210" s="70"/>
      <c r="G210" s="70"/>
      <c r="H210" s="70"/>
    </row>
    <row r="211" spans="5:8" s="66" customFormat="1">
      <c r="E211" s="70"/>
      <c r="F211" s="70"/>
      <c r="G211" s="70"/>
      <c r="H211" s="70"/>
    </row>
    <row r="212" spans="5:8" s="66" customFormat="1">
      <c r="E212" s="70"/>
      <c r="F212" s="70"/>
      <c r="G212" s="70"/>
      <c r="H212" s="70"/>
    </row>
    <row r="213" spans="5:8" s="66" customFormat="1">
      <c r="E213" s="70"/>
      <c r="F213" s="70"/>
      <c r="G213" s="70"/>
      <c r="H213" s="70"/>
    </row>
    <row r="214" spans="5:8" s="66" customFormat="1">
      <c r="E214" s="70"/>
      <c r="F214" s="70"/>
      <c r="G214" s="70"/>
      <c r="H214" s="70"/>
    </row>
    <row r="215" spans="5:8" s="66" customFormat="1">
      <c r="E215" s="70"/>
      <c r="F215" s="70"/>
      <c r="G215" s="70"/>
      <c r="H215" s="70"/>
    </row>
    <row r="216" spans="5:8" s="66" customFormat="1">
      <c r="E216" s="70"/>
      <c r="F216" s="70"/>
      <c r="G216" s="70"/>
      <c r="H216" s="70"/>
    </row>
    <row r="217" spans="5:8" s="66" customFormat="1">
      <c r="E217" s="70"/>
      <c r="F217" s="70"/>
      <c r="G217" s="70"/>
      <c r="H217" s="70"/>
    </row>
    <row r="218" spans="5:8" s="66" customFormat="1">
      <c r="E218" s="70"/>
      <c r="F218" s="70"/>
      <c r="G218" s="70"/>
      <c r="H218" s="70"/>
    </row>
    <row r="219" spans="5:8" s="66" customFormat="1">
      <c r="E219" s="70"/>
      <c r="F219" s="70"/>
      <c r="G219" s="70"/>
      <c r="H219" s="70"/>
    </row>
    <row r="220" spans="5:8" s="66" customFormat="1">
      <c r="E220" s="70"/>
      <c r="F220" s="70"/>
      <c r="G220" s="70"/>
      <c r="H220" s="70"/>
    </row>
    <row r="221" spans="5:8" s="66" customFormat="1">
      <c r="E221" s="70"/>
      <c r="F221" s="70"/>
      <c r="G221" s="70"/>
      <c r="H221" s="70"/>
    </row>
    <row r="222" spans="5:8" s="66" customFormat="1">
      <c r="E222" s="70"/>
      <c r="F222" s="70"/>
      <c r="G222" s="70"/>
      <c r="H222" s="70"/>
    </row>
    <row r="223" spans="5:8" s="66" customFormat="1">
      <c r="E223" s="70"/>
      <c r="F223" s="70"/>
      <c r="G223" s="70"/>
      <c r="H223" s="70"/>
    </row>
    <row r="224" spans="5:8" s="66" customFormat="1">
      <c r="E224" s="70"/>
      <c r="F224" s="70"/>
      <c r="G224" s="70"/>
      <c r="H224" s="70"/>
    </row>
    <row r="225" spans="5:8" s="66" customFormat="1">
      <c r="E225" s="70"/>
      <c r="F225" s="70"/>
      <c r="G225" s="70"/>
      <c r="H225" s="70"/>
    </row>
    <row r="226" spans="5:8" s="66" customFormat="1">
      <c r="E226" s="70"/>
      <c r="F226" s="70"/>
      <c r="G226" s="70"/>
      <c r="H226" s="70"/>
    </row>
    <row r="227" spans="5:8" s="66" customFormat="1">
      <c r="E227" s="70"/>
      <c r="F227" s="70"/>
      <c r="G227" s="70"/>
      <c r="H227" s="70"/>
    </row>
    <row r="228" spans="5:8" s="66" customFormat="1">
      <c r="E228" s="70"/>
      <c r="F228" s="70"/>
      <c r="G228" s="70"/>
      <c r="H228" s="70"/>
    </row>
    <row r="229" spans="5:8" s="66" customFormat="1">
      <c r="E229" s="70"/>
      <c r="F229" s="70"/>
      <c r="G229" s="70"/>
      <c r="H229" s="70"/>
    </row>
    <row r="230" spans="5:8" s="66" customFormat="1">
      <c r="E230" s="70"/>
      <c r="F230" s="70"/>
      <c r="G230" s="70"/>
      <c r="H230" s="70"/>
    </row>
    <row r="231" spans="5:8" s="66" customFormat="1">
      <c r="E231" s="70"/>
      <c r="F231" s="70"/>
      <c r="G231" s="70"/>
      <c r="H231" s="70"/>
    </row>
    <row r="232" spans="5:8" s="66" customFormat="1">
      <c r="E232" s="70"/>
      <c r="F232" s="70"/>
      <c r="G232" s="70"/>
      <c r="H232" s="70"/>
    </row>
    <row r="233" spans="5:8" s="66" customFormat="1">
      <c r="E233" s="70"/>
      <c r="F233" s="70"/>
      <c r="G233" s="70"/>
      <c r="H233" s="70"/>
    </row>
    <row r="234" spans="5:8" s="66" customFormat="1">
      <c r="E234" s="70"/>
      <c r="F234" s="70"/>
      <c r="G234" s="70"/>
      <c r="H234" s="70"/>
    </row>
    <row r="235" spans="5:8" s="66" customFormat="1">
      <c r="E235" s="70"/>
      <c r="F235" s="70"/>
      <c r="G235" s="70"/>
      <c r="H235" s="70"/>
    </row>
    <row r="236" spans="5:8" s="66" customFormat="1">
      <c r="E236" s="70"/>
      <c r="F236" s="70"/>
      <c r="G236" s="70"/>
      <c r="H236" s="70"/>
    </row>
    <row r="237" spans="5:8" s="66" customFormat="1">
      <c r="E237" s="70"/>
      <c r="F237" s="70"/>
      <c r="G237" s="70"/>
      <c r="H237" s="70"/>
    </row>
    <row r="238" spans="5:8" s="66" customFormat="1">
      <c r="E238" s="70"/>
      <c r="F238" s="70"/>
      <c r="G238" s="70"/>
      <c r="H238" s="70"/>
    </row>
    <row r="239" spans="5:8" s="66" customFormat="1">
      <c r="E239" s="70"/>
      <c r="F239" s="70"/>
      <c r="G239" s="70"/>
      <c r="H239" s="70"/>
    </row>
    <row r="240" spans="5:8" s="66" customFormat="1">
      <c r="E240" s="70"/>
      <c r="F240" s="70"/>
      <c r="G240" s="70"/>
      <c r="H240" s="70"/>
    </row>
    <row r="241" spans="5:8" s="66" customFormat="1">
      <c r="E241" s="70"/>
      <c r="F241" s="70"/>
      <c r="G241" s="70"/>
      <c r="H241" s="70"/>
    </row>
    <row r="242" spans="5:8" s="66" customFormat="1">
      <c r="E242" s="70"/>
      <c r="F242" s="70"/>
      <c r="G242" s="70"/>
      <c r="H242" s="70"/>
    </row>
    <row r="243" spans="5:8" s="66" customFormat="1">
      <c r="E243" s="70"/>
      <c r="F243" s="70"/>
      <c r="G243" s="70"/>
      <c r="H243" s="70"/>
    </row>
    <row r="244" spans="5:8" s="66" customFormat="1">
      <c r="E244" s="70"/>
      <c r="F244" s="70"/>
      <c r="G244" s="70"/>
      <c r="H244" s="70"/>
    </row>
    <row r="245" spans="5:8" s="66" customFormat="1">
      <c r="E245" s="70"/>
      <c r="F245" s="70"/>
      <c r="G245" s="70"/>
      <c r="H245" s="70"/>
    </row>
    <row r="246" spans="5:8" s="66" customFormat="1">
      <c r="E246" s="70"/>
      <c r="F246" s="70"/>
      <c r="G246" s="70"/>
      <c r="H246" s="70"/>
    </row>
    <row r="247" spans="5:8" s="66" customFormat="1">
      <c r="E247" s="70"/>
      <c r="F247" s="70"/>
      <c r="G247" s="70"/>
      <c r="H247" s="70"/>
    </row>
    <row r="248" spans="5:8" s="66" customFormat="1">
      <c r="E248" s="70"/>
      <c r="F248" s="70"/>
      <c r="G248" s="70"/>
      <c r="H248" s="70"/>
    </row>
    <row r="249" spans="5:8" s="66" customFormat="1">
      <c r="E249" s="70"/>
      <c r="F249" s="70"/>
      <c r="G249" s="70"/>
      <c r="H249" s="70"/>
    </row>
    <row r="250" spans="5:8" s="66" customFormat="1">
      <c r="E250" s="70"/>
      <c r="F250" s="70"/>
      <c r="G250" s="70"/>
      <c r="H250" s="70"/>
    </row>
    <row r="251" spans="5:8" s="66" customFormat="1">
      <c r="E251" s="70"/>
      <c r="F251" s="70"/>
      <c r="G251" s="70"/>
      <c r="H251" s="70"/>
    </row>
    <row r="252" spans="5:8" s="66" customFormat="1">
      <c r="E252" s="70"/>
      <c r="F252" s="70"/>
      <c r="G252" s="70"/>
      <c r="H252" s="70"/>
    </row>
    <row r="253" spans="5:8" s="66" customFormat="1">
      <c r="E253" s="70"/>
      <c r="F253" s="70"/>
      <c r="G253" s="70"/>
      <c r="H253" s="70"/>
    </row>
    <row r="254" spans="5:8" s="66" customFormat="1">
      <c r="E254" s="70"/>
      <c r="F254" s="70"/>
      <c r="G254" s="70"/>
      <c r="H254" s="70"/>
    </row>
    <row r="255" spans="5:8" s="66" customFormat="1">
      <c r="E255" s="70"/>
      <c r="F255" s="70"/>
      <c r="G255" s="70"/>
      <c r="H255" s="70"/>
    </row>
    <row r="256" spans="5:8" s="66" customFormat="1">
      <c r="E256" s="70"/>
      <c r="F256" s="70"/>
      <c r="G256" s="70"/>
      <c r="H256" s="70"/>
    </row>
    <row r="257" spans="5:8" s="66" customFormat="1">
      <c r="E257" s="70"/>
      <c r="F257" s="70"/>
      <c r="G257" s="70"/>
      <c r="H257" s="70"/>
    </row>
    <row r="258" spans="5:8" s="66" customFormat="1">
      <c r="E258" s="70"/>
      <c r="F258" s="70"/>
      <c r="G258" s="70"/>
      <c r="H258" s="70"/>
    </row>
    <row r="259" spans="5:8" s="66" customFormat="1">
      <c r="E259" s="70"/>
      <c r="F259" s="70"/>
      <c r="G259" s="70"/>
      <c r="H259" s="70"/>
    </row>
    <row r="260" spans="5:8" s="66" customFormat="1">
      <c r="E260" s="70"/>
      <c r="F260" s="70"/>
      <c r="G260" s="70"/>
      <c r="H260" s="70"/>
    </row>
    <row r="261" spans="5:8" s="66" customFormat="1">
      <c r="E261" s="70"/>
      <c r="F261" s="70"/>
      <c r="G261" s="70"/>
      <c r="H261" s="70"/>
    </row>
    <row r="262" spans="5:8" s="66" customFormat="1">
      <c r="E262" s="70"/>
      <c r="F262" s="70"/>
      <c r="G262" s="70"/>
      <c r="H262" s="70"/>
    </row>
    <row r="263" spans="5:8" s="66" customFormat="1">
      <c r="E263" s="70"/>
      <c r="F263" s="70"/>
      <c r="G263" s="70"/>
      <c r="H263" s="70"/>
    </row>
    <row r="264" spans="5:8" s="66" customFormat="1">
      <c r="E264" s="70"/>
      <c r="F264" s="70"/>
      <c r="G264" s="70"/>
      <c r="H264" s="70"/>
    </row>
    <row r="265" spans="5:8" s="66" customFormat="1">
      <c r="E265" s="70"/>
      <c r="F265" s="70"/>
      <c r="G265" s="70"/>
      <c r="H265" s="70"/>
    </row>
    <row r="266" spans="5:8" s="66" customFormat="1">
      <c r="E266" s="70"/>
      <c r="F266" s="70"/>
      <c r="G266" s="70"/>
      <c r="H266" s="70"/>
    </row>
    <row r="267" spans="5:8" s="66" customFormat="1">
      <c r="E267" s="70"/>
      <c r="F267" s="70"/>
      <c r="G267" s="70"/>
      <c r="H267" s="70"/>
    </row>
    <row r="268" spans="5:8" s="66" customFormat="1">
      <c r="E268" s="70"/>
      <c r="F268" s="70"/>
      <c r="G268" s="70"/>
      <c r="H268" s="70"/>
    </row>
    <row r="269" spans="5:8" s="66" customFormat="1">
      <c r="E269" s="70"/>
      <c r="F269" s="70"/>
      <c r="G269" s="70"/>
      <c r="H269" s="70"/>
    </row>
    <row r="270" spans="5:8" s="66" customFormat="1">
      <c r="E270" s="70"/>
      <c r="F270" s="70"/>
      <c r="G270" s="70"/>
      <c r="H270" s="70"/>
    </row>
    <row r="271" spans="5:8" s="66" customFormat="1">
      <c r="E271" s="70"/>
      <c r="F271" s="70"/>
      <c r="G271" s="70"/>
      <c r="H271" s="70"/>
    </row>
    <row r="272" spans="5:8" s="66" customFormat="1">
      <c r="E272" s="70"/>
      <c r="F272" s="70"/>
      <c r="G272" s="70"/>
      <c r="H272" s="70"/>
    </row>
    <row r="273" spans="5:8" s="66" customFormat="1">
      <c r="E273" s="70"/>
      <c r="F273" s="70"/>
      <c r="G273" s="70"/>
      <c r="H273" s="70"/>
    </row>
    <row r="274" spans="5:8" s="66" customFormat="1">
      <c r="E274" s="70"/>
      <c r="F274" s="70"/>
      <c r="G274" s="70"/>
      <c r="H274" s="70"/>
    </row>
    <row r="275" spans="5:8" s="66" customFormat="1">
      <c r="E275" s="70"/>
      <c r="F275" s="70"/>
      <c r="G275" s="70"/>
      <c r="H275" s="70"/>
    </row>
    <row r="276" spans="5:8" s="66" customFormat="1">
      <c r="E276" s="70"/>
      <c r="F276" s="70"/>
      <c r="G276" s="70"/>
      <c r="H276" s="70"/>
    </row>
    <row r="277" spans="5:8" s="66" customFormat="1">
      <c r="E277" s="70"/>
      <c r="F277" s="70"/>
      <c r="G277" s="70"/>
      <c r="H277" s="70"/>
    </row>
    <row r="278" spans="5:8" s="66" customFormat="1">
      <c r="E278" s="70"/>
      <c r="F278" s="70"/>
      <c r="G278" s="70"/>
      <c r="H278" s="70"/>
    </row>
    <row r="279" spans="5:8" s="66" customFormat="1">
      <c r="E279" s="70"/>
      <c r="F279" s="70"/>
      <c r="G279" s="70"/>
      <c r="H279" s="70"/>
    </row>
    <row r="280" spans="5:8" s="66" customFormat="1">
      <c r="E280" s="70"/>
      <c r="F280" s="70"/>
      <c r="G280" s="70"/>
      <c r="H280" s="70"/>
    </row>
    <row r="281" spans="5:8" s="66" customFormat="1">
      <c r="E281" s="70"/>
      <c r="F281" s="70"/>
      <c r="G281" s="70"/>
      <c r="H281" s="70"/>
    </row>
    <row r="282" spans="5:8" s="66" customFormat="1">
      <c r="E282" s="70"/>
      <c r="F282" s="70"/>
      <c r="G282" s="70"/>
      <c r="H282" s="70"/>
    </row>
    <row r="283" spans="5:8" s="66" customFormat="1">
      <c r="E283" s="70"/>
      <c r="F283" s="70"/>
      <c r="G283" s="70"/>
      <c r="H283" s="70"/>
    </row>
    <row r="284" spans="5:8" s="66" customFormat="1">
      <c r="E284" s="70"/>
      <c r="F284" s="70"/>
      <c r="G284" s="70"/>
      <c r="H284" s="70"/>
    </row>
    <row r="285" spans="5:8" s="66" customFormat="1">
      <c r="E285" s="70"/>
      <c r="F285" s="70"/>
      <c r="G285" s="70"/>
      <c r="H285" s="70"/>
    </row>
    <row r="286" spans="5:8" s="66" customFormat="1">
      <c r="E286" s="70"/>
      <c r="F286" s="70"/>
      <c r="G286" s="70"/>
      <c r="H286" s="70"/>
    </row>
    <row r="287" spans="5:8" s="66" customFormat="1">
      <c r="E287" s="70"/>
      <c r="F287" s="70"/>
      <c r="G287" s="70"/>
      <c r="H287" s="70"/>
    </row>
    <row r="288" spans="5:8" s="66" customFormat="1">
      <c r="E288" s="70"/>
      <c r="F288" s="70"/>
      <c r="G288" s="70"/>
      <c r="H288" s="70"/>
    </row>
    <row r="289" spans="5:8" s="66" customFormat="1">
      <c r="E289" s="70"/>
      <c r="F289" s="70"/>
      <c r="G289" s="70"/>
      <c r="H289" s="70"/>
    </row>
    <row r="290" spans="5:8" s="66" customFormat="1">
      <c r="E290" s="70"/>
      <c r="F290" s="70"/>
      <c r="G290" s="70"/>
      <c r="H290" s="70"/>
    </row>
    <row r="291" spans="5:8" s="66" customFormat="1">
      <c r="E291" s="70"/>
      <c r="F291" s="70"/>
      <c r="G291" s="70"/>
      <c r="H291" s="70"/>
    </row>
    <row r="292" spans="5:8" s="66" customFormat="1">
      <c r="E292" s="70"/>
      <c r="F292" s="70"/>
      <c r="G292" s="70"/>
      <c r="H292" s="70"/>
    </row>
    <row r="293" spans="5:8" s="66" customFormat="1">
      <c r="E293" s="70"/>
      <c r="F293" s="70"/>
      <c r="G293" s="70"/>
      <c r="H293" s="70"/>
    </row>
    <row r="294" spans="5:8" s="66" customFormat="1">
      <c r="E294" s="70"/>
      <c r="F294" s="70"/>
      <c r="G294" s="70"/>
      <c r="H294" s="70"/>
    </row>
    <row r="295" spans="5:8" s="66" customFormat="1">
      <c r="E295" s="70"/>
      <c r="F295" s="70"/>
      <c r="G295" s="70"/>
      <c r="H295" s="70"/>
    </row>
    <row r="296" spans="5:8" s="66" customFormat="1">
      <c r="E296" s="70"/>
      <c r="F296" s="70"/>
      <c r="G296" s="70"/>
      <c r="H296" s="70"/>
    </row>
    <row r="297" spans="5:8" s="66" customFormat="1">
      <c r="E297" s="70"/>
      <c r="F297" s="70"/>
      <c r="G297" s="70"/>
      <c r="H297" s="70"/>
    </row>
    <row r="298" spans="5:8" s="66" customFormat="1">
      <c r="E298" s="70"/>
      <c r="F298" s="70"/>
      <c r="G298" s="70"/>
      <c r="H298" s="70"/>
    </row>
    <row r="299" spans="5:8" s="66" customFormat="1">
      <c r="E299" s="70"/>
      <c r="F299" s="70"/>
      <c r="G299" s="70"/>
      <c r="H299" s="70"/>
    </row>
    <row r="300" spans="5:8" s="66" customFormat="1">
      <c r="E300" s="70"/>
      <c r="F300" s="70"/>
      <c r="G300" s="70"/>
      <c r="H300" s="70"/>
    </row>
    <row r="301" spans="5:8" s="66" customFormat="1">
      <c r="E301" s="70"/>
      <c r="F301" s="70"/>
      <c r="G301" s="70"/>
      <c r="H301" s="70"/>
    </row>
    <row r="302" spans="5:8" s="66" customFormat="1">
      <c r="E302" s="70"/>
      <c r="F302" s="70"/>
      <c r="G302" s="70"/>
      <c r="H302" s="70"/>
    </row>
    <row r="303" spans="5:8" s="66" customFormat="1">
      <c r="E303" s="70"/>
      <c r="F303" s="70"/>
      <c r="G303" s="70"/>
      <c r="H303" s="70"/>
    </row>
    <row r="304" spans="5:8" s="66" customFormat="1">
      <c r="E304" s="70"/>
      <c r="F304" s="70"/>
      <c r="G304" s="70"/>
      <c r="H304" s="70"/>
    </row>
    <row r="305" spans="5:23" s="66" customFormat="1">
      <c r="E305" s="70"/>
      <c r="F305" s="70"/>
      <c r="G305" s="70"/>
      <c r="H305" s="70"/>
    </row>
    <row r="306" spans="5:23" s="66" customFormat="1">
      <c r="E306" s="70"/>
      <c r="F306" s="70"/>
      <c r="G306" s="70"/>
      <c r="H306" s="70"/>
    </row>
    <row r="307" spans="5:23" s="66" customFormat="1">
      <c r="E307" s="70"/>
      <c r="F307" s="70"/>
      <c r="G307" s="70"/>
      <c r="H307" s="70"/>
    </row>
    <row r="308" spans="5:23" s="66" customFormat="1">
      <c r="E308" s="70"/>
      <c r="F308" s="70"/>
      <c r="G308" s="70"/>
      <c r="H308" s="70"/>
    </row>
    <row r="309" spans="5:23" s="66" customFormat="1">
      <c r="E309" s="70"/>
      <c r="F309" s="70"/>
      <c r="G309" s="70"/>
      <c r="H309" s="70"/>
    </row>
    <row r="310" spans="5:23" s="64" customFormat="1">
      <c r="E310" s="71"/>
      <c r="F310" s="71"/>
      <c r="G310" s="71"/>
      <c r="H310" s="71"/>
      <c r="I310" s="66"/>
      <c r="J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</row>
    <row r="311" spans="5:23" s="64" customFormat="1">
      <c r="E311" s="71"/>
      <c r="F311" s="71"/>
      <c r="G311" s="71"/>
      <c r="H311" s="71"/>
      <c r="I311" s="66"/>
      <c r="J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</row>
    <row r="312" spans="5:23" s="64" customFormat="1">
      <c r="E312" s="71"/>
      <c r="F312" s="71"/>
      <c r="G312" s="71"/>
      <c r="H312" s="71"/>
      <c r="I312" s="66"/>
      <c r="J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</row>
    <row r="313" spans="5:23" s="64" customFormat="1">
      <c r="E313" s="71"/>
      <c r="F313" s="71"/>
      <c r="G313" s="71"/>
      <c r="H313" s="71"/>
      <c r="I313" s="66"/>
      <c r="J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</row>
    <row r="314" spans="5:23" s="64" customFormat="1">
      <c r="E314" s="71"/>
      <c r="F314" s="71"/>
      <c r="G314" s="71"/>
      <c r="H314" s="71"/>
      <c r="I314" s="66"/>
      <c r="J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</row>
    <row r="315" spans="5:23" s="64" customFormat="1">
      <c r="E315" s="71"/>
      <c r="F315" s="71"/>
      <c r="G315" s="71"/>
      <c r="H315" s="71"/>
      <c r="I315" s="66"/>
      <c r="J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</row>
    <row r="316" spans="5:23" s="64" customFormat="1">
      <c r="E316" s="71"/>
      <c r="F316" s="71"/>
      <c r="G316" s="71"/>
      <c r="H316" s="71"/>
      <c r="I316" s="66"/>
      <c r="J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</row>
    <row r="317" spans="5:23" s="64" customFormat="1">
      <c r="E317" s="71"/>
      <c r="F317" s="71"/>
      <c r="G317" s="71"/>
      <c r="H317" s="71"/>
      <c r="I317" s="66"/>
      <c r="J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</row>
    <row r="318" spans="5:23" s="64" customFormat="1">
      <c r="E318" s="71"/>
      <c r="F318" s="71"/>
      <c r="G318" s="71"/>
      <c r="H318" s="71"/>
      <c r="I318" s="66"/>
      <c r="J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</row>
    <row r="319" spans="5:23" s="64" customFormat="1">
      <c r="E319" s="71"/>
      <c r="F319" s="71"/>
      <c r="G319" s="71"/>
      <c r="H319" s="71"/>
      <c r="I319" s="66"/>
      <c r="J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</row>
    <row r="320" spans="5:23" s="64" customFormat="1">
      <c r="E320" s="71"/>
      <c r="F320" s="71"/>
      <c r="G320" s="71"/>
      <c r="H320" s="71"/>
      <c r="I320" s="66"/>
      <c r="J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</row>
    <row r="321" spans="5:23" s="64" customFormat="1">
      <c r="E321" s="71"/>
      <c r="F321" s="71"/>
      <c r="G321" s="71"/>
      <c r="H321" s="71"/>
      <c r="I321" s="66"/>
      <c r="J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</row>
    <row r="322" spans="5:23" s="64" customFormat="1">
      <c r="E322" s="71"/>
      <c r="F322" s="71"/>
      <c r="G322" s="71"/>
      <c r="H322" s="71"/>
      <c r="I322" s="66"/>
      <c r="J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</row>
    <row r="323" spans="5:23" s="64" customFormat="1">
      <c r="E323" s="71"/>
      <c r="F323" s="71"/>
      <c r="G323" s="71"/>
      <c r="H323" s="71"/>
      <c r="I323" s="66"/>
      <c r="J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</row>
    <row r="324" spans="5:23" s="64" customFormat="1">
      <c r="E324" s="71"/>
      <c r="F324" s="71"/>
      <c r="G324" s="71"/>
      <c r="H324" s="71"/>
      <c r="I324" s="66"/>
      <c r="J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</row>
    <row r="325" spans="5:23" s="64" customFormat="1">
      <c r="E325" s="71"/>
      <c r="F325" s="71"/>
      <c r="G325" s="71"/>
      <c r="H325" s="71"/>
      <c r="I325" s="66"/>
      <c r="J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</row>
    <row r="326" spans="5:23" s="64" customFormat="1">
      <c r="E326" s="71"/>
      <c r="F326" s="71"/>
      <c r="G326" s="71"/>
      <c r="H326" s="71"/>
      <c r="I326" s="66"/>
      <c r="J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</row>
    <row r="327" spans="5:23" s="64" customFormat="1">
      <c r="E327" s="71"/>
      <c r="F327" s="71"/>
      <c r="G327" s="71"/>
      <c r="H327" s="71"/>
      <c r="I327" s="66"/>
      <c r="J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</row>
    <row r="328" spans="5:23" s="64" customFormat="1">
      <c r="E328" s="71"/>
      <c r="F328" s="71"/>
      <c r="G328" s="71"/>
      <c r="H328" s="71"/>
      <c r="I328" s="66"/>
      <c r="J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</row>
    <row r="329" spans="5:23" s="64" customFormat="1">
      <c r="E329" s="71"/>
      <c r="F329" s="71"/>
      <c r="G329" s="71"/>
      <c r="H329" s="71"/>
      <c r="I329" s="66"/>
      <c r="J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</row>
    <row r="330" spans="5:23" s="64" customFormat="1">
      <c r="E330" s="71"/>
      <c r="F330" s="71"/>
      <c r="G330" s="71"/>
      <c r="H330" s="71"/>
      <c r="I330" s="66"/>
      <c r="J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</row>
    <row r="331" spans="5:23" s="64" customFormat="1">
      <c r="E331" s="71"/>
      <c r="F331" s="71"/>
      <c r="G331" s="71"/>
      <c r="H331" s="71"/>
      <c r="I331" s="66"/>
      <c r="J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</row>
    <row r="332" spans="5:23" s="64" customFormat="1">
      <c r="E332" s="71"/>
      <c r="F332" s="71"/>
      <c r="G332" s="71"/>
      <c r="H332" s="71"/>
      <c r="I332" s="66"/>
      <c r="J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</row>
    <row r="333" spans="5:23" s="64" customFormat="1">
      <c r="E333" s="71"/>
      <c r="F333" s="71"/>
      <c r="G333" s="71"/>
      <c r="H333" s="71"/>
      <c r="I333" s="66"/>
      <c r="J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</row>
    <row r="334" spans="5:23" s="64" customFormat="1">
      <c r="E334" s="71"/>
      <c r="F334" s="71"/>
      <c r="G334" s="71"/>
      <c r="H334" s="71"/>
      <c r="I334" s="66"/>
      <c r="J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</row>
    <row r="335" spans="5:23" s="64" customFormat="1">
      <c r="E335" s="71"/>
      <c r="F335" s="71"/>
      <c r="G335" s="71"/>
      <c r="H335" s="71"/>
      <c r="I335" s="66"/>
      <c r="J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</row>
    <row r="336" spans="5:23" s="64" customFormat="1">
      <c r="E336" s="71"/>
      <c r="F336" s="71"/>
      <c r="G336" s="71"/>
      <c r="H336" s="71"/>
      <c r="I336" s="66"/>
      <c r="J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</row>
    <row r="337" spans="5:23" s="64" customFormat="1">
      <c r="E337" s="71"/>
      <c r="F337" s="71"/>
      <c r="G337" s="71"/>
      <c r="H337" s="71"/>
      <c r="I337" s="66"/>
      <c r="J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</row>
    <row r="338" spans="5:23" s="64" customFormat="1">
      <c r="E338" s="71"/>
      <c r="F338" s="71"/>
      <c r="G338" s="71"/>
      <c r="H338" s="71"/>
      <c r="I338" s="66"/>
      <c r="J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</row>
    <row r="339" spans="5:23" s="64" customFormat="1">
      <c r="E339" s="71"/>
      <c r="F339" s="71"/>
      <c r="G339" s="71"/>
      <c r="H339" s="71"/>
      <c r="I339" s="66"/>
      <c r="J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</row>
    <row r="340" spans="5:23" s="64" customFormat="1">
      <c r="E340" s="71"/>
      <c r="F340" s="71"/>
      <c r="G340" s="71"/>
      <c r="H340" s="71"/>
      <c r="I340" s="66"/>
      <c r="J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</row>
    <row r="341" spans="5:23" s="64" customFormat="1">
      <c r="E341" s="71"/>
      <c r="F341" s="71"/>
      <c r="G341" s="71"/>
      <c r="H341" s="71"/>
      <c r="I341" s="66"/>
      <c r="J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</row>
    <row r="342" spans="5:23" s="64" customFormat="1">
      <c r="E342" s="71"/>
      <c r="F342" s="71"/>
      <c r="G342" s="71"/>
      <c r="H342" s="71"/>
      <c r="I342" s="66"/>
      <c r="J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</row>
    <row r="343" spans="5:23" s="64" customFormat="1">
      <c r="E343" s="71"/>
      <c r="F343" s="71"/>
      <c r="G343" s="71"/>
      <c r="H343" s="71"/>
      <c r="I343" s="66"/>
      <c r="J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</row>
    <row r="344" spans="5:23" s="64" customFormat="1">
      <c r="E344" s="71"/>
      <c r="F344" s="71"/>
      <c r="G344" s="71"/>
      <c r="H344" s="71"/>
      <c r="I344" s="66"/>
      <c r="J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</row>
    <row r="345" spans="5:23" s="64" customFormat="1">
      <c r="E345" s="71"/>
      <c r="F345" s="71"/>
      <c r="G345" s="71"/>
      <c r="H345" s="71"/>
      <c r="I345" s="66"/>
      <c r="J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</row>
    <row r="346" spans="5:23" s="64" customFormat="1">
      <c r="E346" s="71"/>
      <c r="F346" s="71"/>
      <c r="G346" s="71"/>
      <c r="H346" s="71"/>
      <c r="I346" s="66"/>
      <c r="J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</row>
    <row r="347" spans="5:23" s="64" customFormat="1">
      <c r="E347" s="71"/>
      <c r="F347" s="71"/>
      <c r="G347" s="71"/>
      <c r="H347" s="71"/>
      <c r="I347" s="66"/>
      <c r="J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</row>
    <row r="348" spans="5:23" s="64" customFormat="1">
      <c r="E348" s="71"/>
      <c r="F348" s="71"/>
      <c r="G348" s="71"/>
      <c r="H348" s="71"/>
      <c r="I348" s="66"/>
      <c r="J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</row>
    <row r="349" spans="5:23" s="64" customFormat="1">
      <c r="E349" s="71"/>
      <c r="F349" s="71"/>
      <c r="G349" s="71"/>
      <c r="H349" s="71"/>
      <c r="I349" s="66"/>
      <c r="J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</row>
    <row r="350" spans="5:23" s="64" customFormat="1">
      <c r="E350" s="71"/>
      <c r="F350" s="71"/>
      <c r="G350" s="71"/>
      <c r="H350" s="71"/>
      <c r="I350" s="66"/>
      <c r="J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</row>
    <row r="351" spans="5:23" s="64" customFormat="1">
      <c r="E351" s="71"/>
      <c r="F351" s="71"/>
      <c r="G351" s="71"/>
      <c r="H351" s="71"/>
      <c r="I351" s="66"/>
      <c r="J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</row>
    <row r="352" spans="5:23" s="64" customFormat="1">
      <c r="E352" s="71"/>
      <c r="F352" s="71"/>
      <c r="G352" s="71"/>
      <c r="H352" s="71"/>
      <c r="I352" s="66"/>
      <c r="J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</row>
    <row r="353" spans="5:23" s="64" customFormat="1">
      <c r="E353" s="71"/>
      <c r="F353" s="71"/>
      <c r="G353" s="71"/>
      <c r="H353" s="71"/>
      <c r="I353" s="66"/>
      <c r="J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</row>
    <row r="354" spans="5:23" s="64" customFormat="1">
      <c r="E354" s="71"/>
      <c r="F354" s="71"/>
      <c r="G354" s="71"/>
      <c r="H354" s="71"/>
      <c r="I354" s="66"/>
      <c r="J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</row>
    <row r="355" spans="5:23" s="64" customFormat="1">
      <c r="E355" s="71"/>
      <c r="F355" s="71"/>
      <c r="G355" s="71"/>
      <c r="H355" s="71"/>
      <c r="I355" s="66"/>
      <c r="J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</row>
    <row r="356" spans="5:23" s="64" customFormat="1">
      <c r="E356" s="71"/>
      <c r="F356" s="71"/>
      <c r="G356" s="71"/>
      <c r="H356" s="71"/>
      <c r="I356" s="66"/>
      <c r="J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</row>
    <row r="357" spans="5:23" s="64" customFormat="1">
      <c r="E357" s="71"/>
      <c r="F357" s="71"/>
      <c r="G357" s="71"/>
      <c r="H357" s="71"/>
      <c r="I357" s="66"/>
      <c r="J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</row>
    <row r="358" spans="5:23" s="64" customFormat="1">
      <c r="E358" s="71"/>
      <c r="F358" s="71"/>
      <c r="G358" s="71"/>
      <c r="H358" s="71"/>
      <c r="I358" s="66"/>
      <c r="J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</row>
    <row r="359" spans="5:23" s="64" customFormat="1">
      <c r="E359" s="71"/>
      <c r="F359" s="71"/>
      <c r="G359" s="71"/>
      <c r="H359" s="71"/>
      <c r="I359" s="66"/>
      <c r="J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</row>
    <row r="360" spans="5:23" s="64" customFormat="1">
      <c r="E360" s="71"/>
      <c r="F360" s="71"/>
      <c r="G360" s="71"/>
      <c r="H360" s="71"/>
      <c r="I360" s="66"/>
      <c r="J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</row>
    <row r="361" spans="5:23" s="64" customFormat="1">
      <c r="E361" s="71"/>
      <c r="F361" s="71"/>
      <c r="G361" s="71"/>
      <c r="H361" s="71"/>
      <c r="I361" s="66"/>
      <c r="J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</row>
    <row r="362" spans="5:23" s="64" customFormat="1">
      <c r="E362" s="71"/>
      <c r="F362" s="71"/>
      <c r="G362" s="71"/>
      <c r="H362" s="71"/>
      <c r="I362" s="66"/>
      <c r="J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</row>
    <row r="363" spans="5:23" s="64" customFormat="1">
      <c r="E363" s="71"/>
      <c r="F363" s="71"/>
      <c r="G363" s="71"/>
      <c r="H363" s="71"/>
      <c r="I363" s="66"/>
      <c r="J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</row>
    <row r="364" spans="5:23" s="64" customFormat="1">
      <c r="E364" s="71"/>
      <c r="F364" s="71"/>
      <c r="G364" s="71"/>
      <c r="H364" s="71"/>
      <c r="I364" s="66"/>
      <c r="J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</row>
    <row r="365" spans="5:23" s="64" customFormat="1">
      <c r="E365" s="71"/>
      <c r="F365" s="71"/>
      <c r="G365" s="71"/>
      <c r="H365" s="71"/>
      <c r="I365" s="66"/>
      <c r="J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</row>
    <row r="366" spans="5:23" s="64" customFormat="1">
      <c r="E366" s="71"/>
      <c r="F366" s="71"/>
      <c r="G366" s="71"/>
      <c r="H366" s="71"/>
      <c r="I366" s="66"/>
      <c r="J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</row>
    <row r="367" spans="5:23" s="64" customFormat="1">
      <c r="E367" s="71"/>
      <c r="F367" s="71"/>
      <c r="G367" s="71"/>
      <c r="H367" s="71"/>
      <c r="I367" s="66"/>
      <c r="J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</row>
    <row r="368" spans="5:23" s="64" customFormat="1">
      <c r="E368" s="71"/>
      <c r="F368" s="71"/>
      <c r="G368" s="71"/>
      <c r="H368" s="71"/>
      <c r="I368" s="66"/>
      <c r="J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</row>
    <row r="369" spans="5:23" s="64" customFormat="1">
      <c r="E369" s="71"/>
      <c r="F369" s="71"/>
      <c r="G369" s="71"/>
      <c r="H369" s="71"/>
      <c r="I369" s="66"/>
      <c r="J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</row>
    <row r="370" spans="5:23" s="64" customFormat="1">
      <c r="E370" s="71"/>
      <c r="F370" s="71"/>
      <c r="G370" s="71"/>
      <c r="H370" s="71"/>
      <c r="I370" s="66"/>
      <c r="J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</row>
    <row r="371" spans="5:23" s="64" customFormat="1">
      <c r="E371" s="71"/>
      <c r="F371" s="71"/>
      <c r="G371" s="71"/>
      <c r="H371" s="71"/>
      <c r="I371" s="66"/>
      <c r="J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</row>
    <row r="372" spans="5:23" s="64" customFormat="1">
      <c r="E372" s="71"/>
      <c r="F372" s="71"/>
      <c r="G372" s="71"/>
      <c r="H372" s="71"/>
      <c r="I372" s="66"/>
      <c r="J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</row>
    <row r="373" spans="5:23" s="64" customFormat="1">
      <c r="E373" s="71"/>
      <c r="F373" s="71"/>
      <c r="G373" s="71"/>
      <c r="H373" s="71"/>
      <c r="I373" s="66"/>
      <c r="J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</row>
    <row r="374" spans="5:23" s="64" customFormat="1">
      <c r="E374" s="71"/>
      <c r="F374" s="71"/>
      <c r="G374" s="71"/>
      <c r="H374" s="71"/>
      <c r="I374" s="66"/>
      <c r="J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</row>
    <row r="375" spans="5:23" s="64" customFormat="1">
      <c r="E375" s="71"/>
      <c r="F375" s="71"/>
      <c r="G375" s="71"/>
      <c r="H375" s="71"/>
      <c r="I375" s="66"/>
      <c r="J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</row>
    <row r="376" spans="5:23" s="64" customFormat="1">
      <c r="E376" s="71"/>
      <c r="F376" s="71"/>
      <c r="G376" s="71"/>
      <c r="H376" s="71"/>
      <c r="I376" s="66"/>
      <c r="J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</row>
    <row r="377" spans="5:23" s="64" customFormat="1">
      <c r="E377" s="71"/>
      <c r="F377" s="71"/>
      <c r="G377" s="71"/>
      <c r="H377" s="71"/>
      <c r="I377" s="66"/>
      <c r="J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</row>
    <row r="378" spans="5:23" s="64" customFormat="1">
      <c r="E378" s="71"/>
      <c r="F378" s="71"/>
      <c r="G378" s="71"/>
      <c r="H378" s="71"/>
      <c r="I378" s="66"/>
      <c r="J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</row>
    <row r="379" spans="5:23" s="64" customFormat="1">
      <c r="E379" s="71"/>
      <c r="F379" s="71"/>
      <c r="G379" s="71"/>
      <c r="H379" s="71"/>
      <c r="I379" s="66"/>
      <c r="J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</row>
    <row r="380" spans="5:23" s="64" customFormat="1">
      <c r="E380" s="71"/>
      <c r="F380" s="71"/>
      <c r="G380" s="71"/>
      <c r="H380" s="71"/>
      <c r="I380" s="66"/>
      <c r="J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</row>
    <row r="381" spans="5:23" s="64" customFormat="1">
      <c r="E381" s="71"/>
      <c r="F381" s="71"/>
      <c r="G381" s="71"/>
      <c r="H381" s="71"/>
      <c r="I381" s="66"/>
      <c r="J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</row>
    <row r="382" spans="5:23" s="64" customFormat="1">
      <c r="E382" s="71"/>
      <c r="F382" s="71"/>
      <c r="G382" s="71"/>
      <c r="H382" s="71"/>
      <c r="I382" s="66"/>
      <c r="J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</row>
    <row r="383" spans="5:23" s="64" customFormat="1">
      <c r="E383" s="71"/>
      <c r="F383" s="71"/>
      <c r="G383" s="71"/>
      <c r="H383" s="71"/>
      <c r="I383" s="66"/>
      <c r="J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</row>
    <row r="384" spans="5:23" s="64" customFormat="1">
      <c r="E384" s="71"/>
      <c r="F384" s="71"/>
      <c r="G384" s="71"/>
      <c r="H384" s="71"/>
      <c r="I384" s="66"/>
      <c r="J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</row>
    <row r="385" spans="5:23" s="64" customFormat="1">
      <c r="E385" s="71"/>
      <c r="F385" s="71"/>
      <c r="G385" s="71"/>
      <c r="H385" s="71"/>
      <c r="I385" s="66"/>
      <c r="J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</row>
    <row r="386" spans="5:23" s="64" customFormat="1">
      <c r="E386" s="71"/>
      <c r="F386" s="71"/>
      <c r="G386" s="71"/>
      <c r="H386" s="71"/>
      <c r="I386" s="66"/>
      <c r="J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</row>
    <row r="387" spans="5:23" s="64" customFormat="1">
      <c r="E387" s="71"/>
      <c r="F387" s="71"/>
      <c r="G387" s="71"/>
      <c r="H387" s="71"/>
      <c r="I387" s="66"/>
      <c r="J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</row>
    <row r="388" spans="5:23" s="64" customFormat="1">
      <c r="E388" s="71"/>
      <c r="F388" s="71"/>
      <c r="G388" s="71"/>
      <c r="H388" s="71"/>
      <c r="I388" s="66"/>
      <c r="J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</row>
    <row r="389" spans="5:23" s="64" customFormat="1">
      <c r="E389" s="71"/>
      <c r="F389" s="71"/>
      <c r="G389" s="71"/>
      <c r="H389" s="71"/>
      <c r="I389" s="66"/>
      <c r="J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</row>
    <row r="390" spans="5:23" s="64" customFormat="1">
      <c r="E390" s="71"/>
      <c r="F390" s="71"/>
      <c r="G390" s="71"/>
      <c r="H390" s="71"/>
      <c r="I390" s="66"/>
      <c r="J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</row>
    <row r="391" spans="5:23" s="64" customFormat="1">
      <c r="E391" s="71"/>
      <c r="F391" s="71"/>
      <c r="G391" s="71"/>
      <c r="H391" s="71"/>
      <c r="I391" s="66"/>
      <c r="J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</row>
    <row r="392" spans="5:23" s="64" customFormat="1">
      <c r="E392" s="71"/>
      <c r="F392" s="71"/>
      <c r="G392" s="71"/>
      <c r="H392" s="71"/>
      <c r="I392" s="66"/>
      <c r="J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</row>
    <row r="393" spans="5:23" s="64" customFormat="1">
      <c r="E393" s="71"/>
      <c r="F393" s="71"/>
      <c r="G393" s="71"/>
      <c r="H393" s="71"/>
      <c r="I393" s="66"/>
      <c r="J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</row>
    <row r="394" spans="5:23" s="64" customFormat="1">
      <c r="E394" s="71"/>
      <c r="F394" s="71"/>
      <c r="G394" s="71"/>
      <c r="H394" s="71"/>
      <c r="I394" s="66"/>
      <c r="J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</row>
    <row r="395" spans="5:23" s="64" customFormat="1">
      <c r="E395" s="71"/>
      <c r="F395" s="71"/>
      <c r="G395" s="71"/>
      <c r="H395" s="71"/>
      <c r="I395" s="66"/>
      <c r="J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</row>
    <row r="396" spans="5:23" s="64" customFormat="1">
      <c r="E396" s="71"/>
      <c r="F396" s="71"/>
      <c r="G396" s="71"/>
      <c r="H396" s="71"/>
      <c r="I396" s="66"/>
      <c r="J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</row>
    <row r="397" spans="5:23" s="64" customFormat="1">
      <c r="E397" s="71"/>
      <c r="F397" s="71"/>
      <c r="G397" s="71"/>
      <c r="H397" s="71"/>
      <c r="I397" s="66"/>
      <c r="J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</row>
    <row r="398" spans="5:23" s="64" customFormat="1">
      <c r="E398" s="71"/>
      <c r="F398" s="71"/>
      <c r="G398" s="71"/>
      <c r="H398" s="71"/>
      <c r="I398" s="66"/>
      <c r="J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</row>
    <row r="399" spans="5:23" s="64" customFormat="1">
      <c r="E399" s="71"/>
      <c r="F399" s="71"/>
      <c r="G399" s="71"/>
      <c r="H399" s="71"/>
      <c r="I399" s="66"/>
      <c r="J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</row>
    <row r="400" spans="5:23" s="64" customFormat="1">
      <c r="E400" s="71"/>
      <c r="F400" s="71"/>
      <c r="G400" s="71"/>
      <c r="H400" s="71"/>
      <c r="I400" s="66"/>
      <c r="J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</row>
    <row r="401" spans="5:23" s="64" customFormat="1">
      <c r="E401" s="71"/>
      <c r="F401" s="71"/>
      <c r="G401" s="71"/>
      <c r="H401" s="71"/>
      <c r="I401" s="66"/>
      <c r="J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</row>
    <row r="402" spans="5:23" s="64" customFormat="1">
      <c r="E402" s="71"/>
      <c r="F402" s="71"/>
      <c r="G402" s="71"/>
      <c r="H402" s="71"/>
      <c r="I402" s="66"/>
      <c r="J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</row>
    <row r="403" spans="5:23" s="64" customFormat="1">
      <c r="E403" s="71"/>
      <c r="F403" s="71"/>
      <c r="G403" s="71"/>
      <c r="H403" s="71"/>
      <c r="I403" s="66"/>
      <c r="J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</row>
    <row r="404" spans="5:23" s="64" customFormat="1">
      <c r="E404" s="71"/>
      <c r="F404" s="71"/>
      <c r="G404" s="71"/>
      <c r="H404" s="71"/>
      <c r="I404" s="66"/>
      <c r="J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</row>
    <row r="405" spans="5:23" s="64" customFormat="1">
      <c r="E405" s="71"/>
      <c r="F405" s="71"/>
      <c r="G405" s="71"/>
      <c r="H405" s="71"/>
      <c r="I405" s="66"/>
      <c r="J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</row>
    <row r="406" spans="5:23" s="64" customFormat="1">
      <c r="E406" s="71"/>
      <c r="F406" s="71"/>
      <c r="G406" s="71"/>
      <c r="H406" s="71"/>
      <c r="I406" s="66"/>
      <c r="J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</row>
    <row r="407" spans="5:23" s="64" customFormat="1">
      <c r="E407" s="71"/>
      <c r="F407" s="71"/>
      <c r="G407" s="71"/>
      <c r="H407" s="71"/>
      <c r="I407" s="66"/>
      <c r="J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</row>
    <row r="408" spans="5:23" s="64" customFormat="1">
      <c r="E408" s="71"/>
      <c r="F408" s="71"/>
      <c r="G408" s="71"/>
      <c r="H408" s="71"/>
      <c r="I408" s="66"/>
      <c r="J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</row>
    <row r="409" spans="5:23" s="64" customFormat="1">
      <c r="E409" s="71"/>
      <c r="F409" s="71"/>
      <c r="G409" s="71"/>
      <c r="H409" s="71"/>
      <c r="I409" s="66"/>
      <c r="J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</row>
    <row r="410" spans="5:23" s="64" customFormat="1">
      <c r="E410" s="71"/>
      <c r="F410" s="71"/>
      <c r="G410" s="71"/>
      <c r="H410" s="71"/>
      <c r="I410" s="66"/>
      <c r="J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</row>
    <row r="411" spans="5:23" s="64" customFormat="1">
      <c r="E411" s="71"/>
      <c r="F411" s="71"/>
      <c r="G411" s="71"/>
      <c r="H411" s="71"/>
      <c r="I411" s="66"/>
      <c r="J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</row>
    <row r="412" spans="5:23" s="64" customFormat="1">
      <c r="E412" s="71"/>
      <c r="F412" s="71"/>
      <c r="G412" s="71"/>
      <c r="H412" s="71"/>
      <c r="I412" s="66"/>
      <c r="J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</row>
    <row r="413" spans="5:23" s="64" customFormat="1">
      <c r="E413" s="71"/>
      <c r="F413" s="71"/>
      <c r="G413" s="71"/>
      <c r="H413" s="71"/>
      <c r="I413" s="66"/>
      <c r="J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</row>
    <row r="414" spans="5:23" s="64" customFormat="1">
      <c r="E414" s="71"/>
      <c r="F414" s="71"/>
      <c r="G414" s="71"/>
      <c r="H414" s="71"/>
      <c r="I414" s="66"/>
      <c r="J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</row>
    <row r="415" spans="5:23" s="64" customFormat="1">
      <c r="E415" s="71"/>
      <c r="F415" s="71"/>
      <c r="G415" s="71"/>
      <c r="H415" s="71"/>
      <c r="I415" s="66"/>
      <c r="J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</row>
    <row r="416" spans="5:23" s="64" customFormat="1">
      <c r="E416" s="71"/>
      <c r="F416" s="71"/>
      <c r="G416" s="71"/>
      <c r="H416" s="71"/>
      <c r="I416" s="66"/>
      <c r="J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</row>
    <row r="417" spans="5:23" s="64" customFormat="1">
      <c r="E417" s="71"/>
      <c r="F417" s="71"/>
      <c r="G417" s="71"/>
      <c r="H417" s="71"/>
      <c r="I417" s="66"/>
      <c r="J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</row>
    <row r="418" spans="5:23" s="64" customFormat="1">
      <c r="E418" s="71"/>
      <c r="F418" s="71"/>
      <c r="G418" s="71"/>
      <c r="H418" s="71"/>
      <c r="I418" s="66"/>
      <c r="J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</row>
    <row r="419" spans="5:23" s="64" customFormat="1">
      <c r="E419" s="71"/>
      <c r="F419" s="71"/>
      <c r="G419" s="71"/>
      <c r="H419" s="71"/>
      <c r="I419" s="66"/>
      <c r="J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</row>
    <row r="420" spans="5:23" s="64" customFormat="1">
      <c r="E420" s="71"/>
      <c r="F420" s="71"/>
      <c r="G420" s="71"/>
      <c r="H420" s="71"/>
      <c r="I420" s="66"/>
      <c r="J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</row>
    <row r="421" spans="5:23" s="64" customFormat="1">
      <c r="E421" s="71"/>
      <c r="F421" s="71"/>
      <c r="G421" s="71"/>
      <c r="H421" s="71"/>
      <c r="I421" s="66"/>
      <c r="J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</row>
    <row r="422" spans="5:23" s="64" customFormat="1">
      <c r="E422" s="71"/>
      <c r="F422" s="71"/>
      <c r="G422" s="71"/>
      <c r="H422" s="71"/>
      <c r="I422" s="66"/>
      <c r="J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</row>
    <row r="423" spans="5:23" s="64" customFormat="1">
      <c r="E423" s="71"/>
      <c r="F423" s="71"/>
      <c r="G423" s="71"/>
      <c r="H423" s="71"/>
      <c r="I423" s="66"/>
      <c r="J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</row>
    <row r="424" spans="5:23" s="64" customFormat="1">
      <c r="E424" s="71"/>
      <c r="F424" s="71"/>
      <c r="G424" s="71"/>
      <c r="H424" s="71"/>
      <c r="I424" s="66"/>
      <c r="J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</row>
    <row r="425" spans="5:23" s="64" customFormat="1">
      <c r="E425" s="71"/>
      <c r="F425" s="71"/>
      <c r="G425" s="71"/>
      <c r="H425" s="71"/>
      <c r="I425" s="66"/>
      <c r="J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</row>
    <row r="426" spans="5:23" s="64" customFormat="1">
      <c r="E426" s="71"/>
      <c r="F426" s="71"/>
      <c r="G426" s="71"/>
      <c r="H426" s="71"/>
      <c r="I426" s="66"/>
      <c r="J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</row>
    <row r="427" spans="5:23" s="64" customFormat="1">
      <c r="E427" s="71"/>
      <c r="F427" s="71"/>
      <c r="G427" s="71"/>
      <c r="H427" s="71"/>
      <c r="I427" s="66"/>
      <c r="J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</row>
    <row r="428" spans="5:23" s="64" customFormat="1">
      <c r="E428" s="71"/>
      <c r="F428" s="71"/>
      <c r="G428" s="71"/>
      <c r="H428" s="71"/>
      <c r="I428" s="66"/>
      <c r="J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</row>
    <row r="429" spans="5:23" s="64" customFormat="1">
      <c r="E429" s="71"/>
      <c r="F429" s="71"/>
      <c r="G429" s="71"/>
      <c r="H429" s="71"/>
      <c r="I429" s="66"/>
      <c r="J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</row>
    <row r="430" spans="5:23" s="64" customFormat="1">
      <c r="E430" s="71"/>
      <c r="F430" s="71"/>
      <c r="G430" s="71"/>
      <c r="H430" s="71"/>
      <c r="I430" s="66"/>
      <c r="J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</row>
    <row r="431" spans="5:23" s="64" customFormat="1">
      <c r="E431" s="71"/>
      <c r="F431" s="71"/>
      <c r="G431" s="71"/>
      <c r="H431" s="71"/>
      <c r="I431" s="66"/>
      <c r="J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</row>
    <row r="432" spans="5:23" s="64" customFormat="1">
      <c r="E432" s="71"/>
      <c r="F432" s="71"/>
      <c r="G432" s="71"/>
      <c r="H432" s="71"/>
      <c r="I432" s="66"/>
      <c r="J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</row>
    <row r="433" spans="5:23" s="64" customFormat="1">
      <c r="E433" s="71"/>
      <c r="F433" s="71"/>
      <c r="G433" s="71"/>
      <c r="H433" s="71"/>
      <c r="I433" s="66"/>
      <c r="J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</row>
    <row r="434" spans="5:23" s="64" customFormat="1">
      <c r="E434" s="71"/>
      <c r="F434" s="71"/>
      <c r="G434" s="71"/>
      <c r="H434" s="71"/>
      <c r="I434" s="66"/>
      <c r="J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</row>
    <row r="435" spans="5:23" s="64" customFormat="1">
      <c r="E435" s="71"/>
      <c r="F435" s="71"/>
      <c r="G435" s="71"/>
      <c r="H435" s="71"/>
      <c r="I435" s="66"/>
      <c r="J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</row>
    <row r="436" spans="5:23" s="64" customFormat="1">
      <c r="E436" s="71"/>
      <c r="F436" s="71"/>
      <c r="G436" s="71"/>
      <c r="H436" s="71"/>
      <c r="I436" s="66"/>
      <c r="J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</row>
    <row r="437" spans="5:23" s="64" customFormat="1">
      <c r="E437" s="71"/>
      <c r="F437" s="71"/>
      <c r="G437" s="71"/>
      <c r="H437" s="71"/>
      <c r="I437" s="66"/>
      <c r="J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</row>
    <row r="438" spans="5:23" s="64" customFormat="1">
      <c r="E438" s="71"/>
      <c r="F438" s="71"/>
      <c r="G438" s="71"/>
      <c r="H438" s="71"/>
      <c r="I438" s="66"/>
      <c r="J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</row>
    <row r="439" spans="5:23" s="64" customFormat="1">
      <c r="E439" s="71"/>
      <c r="F439" s="71"/>
      <c r="G439" s="71"/>
      <c r="H439" s="71"/>
      <c r="I439" s="66"/>
      <c r="J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</row>
    <row r="440" spans="5:23" s="64" customFormat="1">
      <c r="E440" s="71"/>
      <c r="F440" s="71"/>
      <c r="G440" s="71"/>
      <c r="H440" s="71"/>
      <c r="I440" s="66"/>
      <c r="J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</row>
    <row r="441" spans="5:23" s="64" customFormat="1">
      <c r="E441" s="71"/>
      <c r="F441" s="71"/>
      <c r="G441" s="71"/>
      <c r="H441" s="71"/>
      <c r="I441" s="66"/>
      <c r="J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</row>
    <row r="442" spans="5:23" s="64" customFormat="1">
      <c r="E442" s="71"/>
      <c r="F442" s="71"/>
      <c r="G442" s="71"/>
      <c r="H442" s="71"/>
      <c r="I442" s="66"/>
      <c r="J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</row>
    <row r="443" spans="5:23" s="64" customFormat="1">
      <c r="E443" s="71"/>
      <c r="F443" s="71"/>
      <c r="G443" s="71"/>
      <c r="H443" s="71"/>
      <c r="I443" s="66"/>
      <c r="J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</row>
    <row r="444" spans="5:23" s="64" customFormat="1">
      <c r="E444" s="71"/>
      <c r="F444" s="71"/>
      <c r="G444" s="71"/>
      <c r="H444" s="71"/>
      <c r="I444" s="66"/>
      <c r="J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</row>
    <row r="445" spans="5:23" s="64" customFormat="1">
      <c r="E445" s="71"/>
      <c r="F445" s="71"/>
      <c r="G445" s="71"/>
      <c r="H445" s="71"/>
      <c r="I445" s="66"/>
      <c r="J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</row>
    <row r="446" spans="5:23" s="64" customFormat="1">
      <c r="E446" s="71"/>
      <c r="F446" s="71"/>
      <c r="G446" s="71"/>
      <c r="H446" s="71"/>
      <c r="I446" s="66"/>
      <c r="J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</row>
    <row r="447" spans="5:23" s="64" customFormat="1">
      <c r="E447" s="71"/>
      <c r="F447" s="71"/>
      <c r="G447" s="71"/>
      <c r="H447" s="71"/>
      <c r="I447" s="66"/>
      <c r="J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</row>
    <row r="448" spans="5:23" s="64" customFormat="1">
      <c r="E448" s="71"/>
      <c r="F448" s="71"/>
      <c r="G448" s="71"/>
      <c r="H448" s="71"/>
      <c r="I448" s="66"/>
      <c r="J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</row>
    <row r="449" spans="5:23" s="64" customFormat="1">
      <c r="E449" s="71"/>
      <c r="F449" s="71"/>
      <c r="G449" s="71"/>
      <c r="H449" s="71"/>
      <c r="I449" s="66"/>
      <c r="J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</row>
    <row r="450" spans="5:23" s="64" customFormat="1">
      <c r="E450" s="71"/>
      <c r="F450" s="71"/>
      <c r="G450" s="71"/>
      <c r="H450" s="71"/>
      <c r="I450" s="66"/>
      <c r="J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</row>
    <row r="451" spans="5:23" s="64" customFormat="1">
      <c r="E451" s="71"/>
      <c r="F451" s="71"/>
      <c r="G451" s="71"/>
      <c r="H451" s="71"/>
      <c r="I451" s="66"/>
      <c r="J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</row>
    <row r="452" spans="5:23" s="64" customFormat="1">
      <c r="E452" s="71"/>
      <c r="F452" s="71"/>
      <c r="G452" s="71"/>
      <c r="H452" s="71"/>
      <c r="I452" s="66"/>
      <c r="J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</row>
    <row r="453" spans="5:23" s="64" customFormat="1">
      <c r="E453" s="71"/>
      <c r="F453" s="71"/>
      <c r="G453" s="71"/>
      <c r="H453" s="71"/>
      <c r="I453" s="66"/>
      <c r="J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</row>
    <row r="454" spans="5:23" s="64" customFormat="1">
      <c r="E454" s="71"/>
      <c r="F454" s="71"/>
      <c r="G454" s="71"/>
      <c r="H454" s="71"/>
      <c r="I454" s="66"/>
      <c r="J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</row>
    <row r="455" spans="5:23" s="64" customFormat="1">
      <c r="E455" s="71"/>
      <c r="F455" s="71"/>
      <c r="G455" s="71"/>
      <c r="H455" s="71"/>
      <c r="I455" s="66"/>
      <c r="J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</row>
    <row r="456" spans="5:23" s="64" customFormat="1">
      <c r="E456" s="71"/>
      <c r="F456" s="71"/>
      <c r="G456" s="71"/>
      <c r="H456" s="71"/>
      <c r="I456" s="66"/>
      <c r="J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</row>
    <row r="457" spans="5:23" s="64" customFormat="1">
      <c r="E457" s="71"/>
      <c r="F457" s="71"/>
      <c r="G457" s="71"/>
      <c r="H457" s="71"/>
      <c r="I457" s="66"/>
      <c r="J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</row>
    <row r="458" spans="5:23" s="64" customFormat="1">
      <c r="E458" s="71"/>
      <c r="F458" s="71"/>
      <c r="G458" s="71"/>
      <c r="H458" s="71"/>
      <c r="I458" s="66"/>
      <c r="J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</row>
    <row r="459" spans="5:23" s="64" customFormat="1">
      <c r="E459" s="71"/>
      <c r="F459" s="71"/>
      <c r="G459" s="71"/>
      <c r="H459" s="71"/>
      <c r="I459" s="66"/>
      <c r="J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</row>
    <row r="460" spans="5:23" s="64" customFormat="1">
      <c r="E460" s="71"/>
      <c r="F460" s="71"/>
      <c r="G460" s="71"/>
      <c r="H460" s="71"/>
      <c r="I460" s="66"/>
      <c r="J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</row>
    <row r="461" spans="5:23" s="64" customFormat="1">
      <c r="E461" s="71"/>
      <c r="F461" s="71"/>
      <c r="G461" s="71"/>
      <c r="H461" s="71"/>
      <c r="I461" s="66"/>
      <c r="J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</row>
    <row r="462" spans="5:23" s="64" customFormat="1">
      <c r="E462" s="71"/>
      <c r="F462" s="71"/>
      <c r="G462" s="71"/>
      <c r="H462" s="71"/>
      <c r="I462" s="66"/>
      <c r="J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</row>
    <row r="463" spans="5:23" s="64" customFormat="1">
      <c r="E463" s="71"/>
      <c r="F463" s="71"/>
      <c r="G463" s="71"/>
      <c r="H463" s="71"/>
      <c r="I463" s="66"/>
      <c r="J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</row>
    <row r="464" spans="5:23" s="64" customFormat="1">
      <c r="E464" s="71"/>
      <c r="F464" s="71"/>
      <c r="G464" s="71"/>
      <c r="H464" s="71"/>
      <c r="I464" s="66"/>
      <c r="J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</row>
    <row r="465" spans="5:23" s="64" customFormat="1">
      <c r="E465" s="71"/>
      <c r="F465" s="71"/>
      <c r="G465" s="71"/>
      <c r="H465" s="71"/>
      <c r="I465" s="66"/>
      <c r="J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</row>
    <row r="466" spans="5:23" s="64" customFormat="1">
      <c r="E466" s="71"/>
      <c r="F466" s="71"/>
      <c r="G466" s="71"/>
      <c r="H466" s="71"/>
      <c r="I466" s="66"/>
      <c r="J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</row>
    <row r="467" spans="5:23" s="64" customFormat="1">
      <c r="E467" s="71"/>
      <c r="F467" s="71"/>
      <c r="G467" s="71"/>
      <c r="H467" s="71"/>
      <c r="I467" s="66"/>
      <c r="J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</row>
    <row r="468" spans="5:23" s="64" customFormat="1">
      <c r="E468" s="71"/>
      <c r="F468" s="71"/>
      <c r="G468" s="71"/>
      <c r="H468" s="71"/>
      <c r="I468" s="66"/>
      <c r="J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</row>
    <row r="469" spans="5:23" s="64" customFormat="1">
      <c r="E469" s="71"/>
      <c r="F469" s="71"/>
      <c r="G469" s="71"/>
      <c r="H469" s="71"/>
      <c r="I469" s="66"/>
      <c r="J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</row>
    <row r="470" spans="5:23" s="64" customFormat="1">
      <c r="E470" s="71"/>
      <c r="F470" s="71"/>
      <c r="G470" s="71"/>
      <c r="H470" s="71"/>
      <c r="I470" s="66"/>
      <c r="J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</row>
    <row r="471" spans="5:23" s="64" customFormat="1">
      <c r="E471" s="71"/>
      <c r="F471" s="71"/>
      <c r="G471" s="71"/>
      <c r="H471" s="71"/>
      <c r="I471" s="66"/>
      <c r="J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</row>
    <row r="472" spans="5:23" s="64" customFormat="1">
      <c r="E472" s="71"/>
      <c r="F472" s="71"/>
      <c r="G472" s="71"/>
      <c r="H472" s="71"/>
      <c r="I472" s="66"/>
      <c r="J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</row>
    <row r="473" spans="5:23" s="64" customFormat="1">
      <c r="E473" s="71"/>
      <c r="F473" s="71"/>
      <c r="G473" s="71"/>
      <c r="H473" s="71"/>
      <c r="I473" s="66"/>
      <c r="J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</row>
    <row r="474" spans="5:23" s="64" customFormat="1">
      <c r="E474" s="71"/>
      <c r="F474" s="71"/>
      <c r="G474" s="71"/>
      <c r="H474" s="71"/>
      <c r="I474" s="66"/>
      <c r="J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</row>
    <row r="475" spans="5:23" s="64" customFormat="1">
      <c r="E475" s="71"/>
      <c r="F475" s="71"/>
      <c r="G475" s="71"/>
      <c r="H475" s="71"/>
      <c r="I475" s="66"/>
      <c r="J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</row>
    <row r="476" spans="5:23" s="64" customFormat="1">
      <c r="E476" s="71"/>
      <c r="F476" s="71"/>
      <c r="G476" s="71"/>
      <c r="H476" s="71"/>
      <c r="I476" s="66"/>
      <c r="J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</row>
    <row r="477" spans="5:23" s="64" customFormat="1">
      <c r="E477" s="71"/>
      <c r="F477" s="71"/>
      <c r="G477" s="71"/>
      <c r="H477" s="71"/>
      <c r="I477" s="66"/>
      <c r="J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</row>
    <row r="478" spans="5:23" s="64" customFormat="1">
      <c r="E478" s="71"/>
      <c r="F478" s="71"/>
      <c r="G478" s="71"/>
      <c r="H478" s="71"/>
      <c r="I478" s="66"/>
      <c r="J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</row>
    <row r="479" spans="5:23" s="64" customFormat="1">
      <c r="E479" s="71"/>
      <c r="F479" s="71"/>
      <c r="G479" s="71"/>
      <c r="H479" s="71"/>
      <c r="I479" s="66"/>
      <c r="J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</row>
    <row r="480" spans="5:23" s="64" customFormat="1">
      <c r="E480" s="71"/>
      <c r="F480" s="71"/>
      <c r="G480" s="71"/>
      <c r="H480" s="71"/>
      <c r="I480" s="66"/>
      <c r="J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</row>
    <row r="481" spans="5:23" s="64" customFormat="1">
      <c r="E481" s="71"/>
      <c r="F481" s="71"/>
      <c r="G481" s="71"/>
      <c r="H481" s="71"/>
      <c r="I481" s="66"/>
      <c r="J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</row>
    <row r="482" spans="5:23" s="64" customFormat="1">
      <c r="E482" s="71"/>
      <c r="F482" s="71"/>
      <c r="G482" s="71"/>
      <c r="H482" s="71"/>
      <c r="I482" s="66"/>
      <c r="J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</row>
    <row r="483" spans="5:23" s="64" customFormat="1">
      <c r="E483" s="71"/>
      <c r="F483" s="71"/>
      <c r="G483" s="71"/>
      <c r="H483" s="71"/>
      <c r="I483" s="66"/>
      <c r="J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</row>
    <row r="484" spans="5:23" s="64" customFormat="1">
      <c r="E484" s="71"/>
      <c r="F484" s="71"/>
      <c r="G484" s="71"/>
      <c r="H484" s="71"/>
      <c r="I484" s="66"/>
      <c r="J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</row>
    <row r="485" spans="5:23" s="64" customFormat="1">
      <c r="E485" s="71"/>
      <c r="F485" s="71"/>
      <c r="G485" s="71"/>
      <c r="H485" s="71"/>
      <c r="I485" s="66"/>
      <c r="J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</row>
    <row r="486" spans="5:23" s="64" customFormat="1">
      <c r="E486" s="71"/>
      <c r="F486" s="71"/>
      <c r="G486" s="71"/>
      <c r="H486" s="71"/>
      <c r="I486" s="66"/>
      <c r="J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</row>
    <row r="487" spans="5:23" s="64" customFormat="1">
      <c r="E487" s="71"/>
      <c r="F487" s="71"/>
      <c r="G487" s="71"/>
      <c r="H487" s="71"/>
      <c r="I487" s="66"/>
      <c r="J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</row>
    <row r="488" spans="5:23" s="64" customFormat="1">
      <c r="E488" s="71"/>
      <c r="F488" s="71"/>
      <c r="G488" s="71"/>
      <c r="H488" s="71"/>
      <c r="I488" s="66"/>
      <c r="J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</row>
    <row r="489" spans="5:23" s="64" customFormat="1">
      <c r="E489" s="71"/>
      <c r="F489" s="71"/>
      <c r="G489" s="71"/>
      <c r="H489" s="71"/>
      <c r="I489" s="66"/>
      <c r="J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</row>
    <row r="490" spans="5:23" s="64" customFormat="1">
      <c r="E490" s="71"/>
      <c r="F490" s="71"/>
      <c r="G490" s="71"/>
      <c r="H490" s="71"/>
      <c r="I490" s="66"/>
      <c r="J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</row>
    <row r="491" spans="5:23" s="64" customFormat="1">
      <c r="E491" s="71"/>
      <c r="F491" s="71"/>
      <c r="G491" s="71"/>
      <c r="H491" s="71"/>
      <c r="I491" s="66"/>
      <c r="J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</row>
    <row r="492" spans="5:23" s="64" customFormat="1">
      <c r="E492" s="71"/>
      <c r="F492" s="71"/>
      <c r="G492" s="71"/>
      <c r="H492" s="71"/>
      <c r="I492" s="66"/>
      <c r="J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</row>
    <row r="493" spans="5:23" s="64" customFormat="1">
      <c r="E493" s="71"/>
      <c r="F493" s="71"/>
      <c r="G493" s="71"/>
      <c r="H493" s="71"/>
      <c r="I493" s="66"/>
      <c r="J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</row>
    <row r="494" spans="5:23" s="64" customFormat="1">
      <c r="E494" s="71"/>
      <c r="F494" s="71"/>
      <c r="G494" s="71"/>
      <c r="H494" s="71"/>
      <c r="I494" s="66"/>
      <c r="J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</row>
    <row r="495" spans="5:23" s="64" customFormat="1">
      <c r="E495" s="71"/>
      <c r="F495" s="71"/>
      <c r="G495" s="71"/>
      <c r="H495" s="71"/>
      <c r="I495" s="66"/>
      <c r="J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</row>
    <row r="496" spans="5:23" s="64" customFormat="1">
      <c r="E496" s="71"/>
      <c r="F496" s="71"/>
      <c r="G496" s="71"/>
      <c r="H496" s="71"/>
      <c r="I496" s="66"/>
      <c r="J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</row>
    <row r="497" spans="5:23" s="64" customFormat="1">
      <c r="E497" s="71"/>
      <c r="F497" s="71"/>
      <c r="G497" s="71"/>
      <c r="H497" s="71"/>
      <c r="I497" s="66"/>
      <c r="J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</row>
    <row r="498" spans="5:23" s="64" customFormat="1">
      <c r="E498" s="71"/>
      <c r="F498" s="71"/>
      <c r="G498" s="71"/>
      <c r="H498" s="71"/>
      <c r="I498" s="66"/>
      <c r="J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</row>
    <row r="499" spans="5:23" s="64" customFormat="1">
      <c r="E499" s="71"/>
      <c r="F499" s="71"/>
      <c r="G499" s="71"/>
      <c r="H499" s="71"/>
      <c r="I499" s="66"/>
      <c r="J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</row>
    <row r="500" spans="5:23" s="64" customFormat="1">
      <c r="E500" s="71"/>
      <c r="F500" s="71"/>
      <c r="G500" s="71"/>
      <c r="H500" s="71"/>
      <c r="I500" s="66"/>
      <c r="J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</row>
    <row r="501" spans="5:23" s="64" customFormat="1">
      <c r="E501" s="71"/>
      <c r="F501" s="71"/>
      <c r="G501" s="71"/>
      <c r="H501" s="71"/>
      <c r="I501" s="66"/>
      <c r="J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</row>
    <row r="502" spans="5:23" s="64" customFormat="1">
      <c r="E502" s="71"/>
      <c r="F502" s="71"/>
      <c r="G502" s="71"/>
      <c r="H502" s="71"/>
      <c r="I502" s="66"/>
      <c r="J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</row>
    <row r="503" spans="5:23" s="64" customFormat="1">
      <c r="E503" s="71"/>
      <c r="F503" s="71"/>
      <c r="G503" s="71"/>
      <c r="H503" s="71"/>
      <c r="I503" s="66"/>
      <c r="J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</row>
    <row r="504" spans="5:23" s="64" customFormat="1">
      <c r="E504" s="71"/>
      <c r="F504" s="71"/>
      <c r="G504" s="71"/>
      <c r="H504" s="71"/>
      <c r="I504" s="66"/>
      <c r="J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</row>
    <row r="505" spans="5:23" s="64" customFormat="1">
      <c r="E505" s="71"/>
      <c r="F505" s="71"/>
      <c r="G505" s="71"/>
      <c r="H505" s="71"/>
      <c r="I505" s="66"/>
      <c r="J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</row>
    <row r="506" spans="5:23" s="64" customFormat="1">
      <c r="E506" s="71"/>
      <c r="F506" s="71"/>
      <c r="G506" s="71"/>
      <c r="H506" s="71"/>
      <c r="I506" s="66"/>
      <c r="J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</row>
    <row r="507" spans="5:23" s="64" customFormat="1">
      <c r="E507" s="71"/>
      <c r="F507" s="71"/>
      <c r="G507" s="71"/>
      <c r="H507" s="71"/>
      <c r="I507" s="66"/>
      <c r="J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</row>
    <row r="508" spans="5:23" s="64" customFormat="1">
      <c r="E508" s="71"/>
      <c r="F508" s="71"/>
      <c r="G508" s="71"/>
      <c r="H508" s="71"/>
      <c r="I508" s="66"/>
      <c r="J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</row>
    <row r="509" spans="5:23" s="64" customFormat="1">
      <c r="E509" s="71"/>
      <c r="F509" s="71"/>
      <c r="G509" s="71"/>
      <c r="H509" s="71"/>
      <c r="I509" s="66"/>
      <c r="J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</row>
    <row r="510" spans="5:23" s="64" customFormat="1">
      <c r="E510" s="71"/>
      <c r="F510" s="71"/>
      <c r="G510" s="71"/>
      <c r="H510" s="71"/>
      <c r="I510" s="66"/>
      <c r="J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</row>
    <row r="511" spans="5:23" s="64" customFormat="1">
      <c r="E511" s="71"/>
      <c r="F511" s="71"/>
      <c r="G511" s="71"/>
      <c r="H511" s="71"/>
      <c r="I511" s="66"/>
      <c r="J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</row>
    <row r="512" spans="5:23" s="64" customFormat="1">
      <c r="E512" s="71"/>
      <c r="F512" s="71"/>
      <c r="G512" s="71"/>
      <c r="H512" s="71"/>
      <c r="I512" s="66"/>
      <c r="J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</row>
    <row r="513" spans="5:23" s="64" customFormat="1">
      <c r="E513" s="71"/>
      <c r="F513" s="71"/>
      <c r="G513" s="71"/>
      <c r="H513" s="71"/>
      <c r="I513" s="66"/>
      <c r="J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</row>
    <row r="514" spans="5:23" s="64" customFormat="1">
      <c r="E514" s="71"/>
      <c r="F514" s="71"/>
      <c r="G514" s="71"/>
      <c r="H514" s="71"/>
      <c r="I514" s="66"/>
      <c r="J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</row>
    <row r="515" spans="5:23" s="64" customFormat="1">
      <c r="E515" s="71"/>
      <c r="F515" s="71"/>
      <c r="G515" s="71"/>
      <c r="H515" s="71"/>
      <c r="I515" s="66"/>
      <c r="J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</row>
    <row r="516" spans="5:23" s="64" customFormat="1">
      <c r="E516" s="71"/>
      <c r="F516" s="71"/>
      <c r="G516" s="71"/>
      <c r="H516" s="71"/>
      <c r="I516" s="66"/>
      <c r="J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</row>
    <row r="517" spans="5:23" s="64" customFormat="1">
      <c r="E517" s="71"/>
      <c r="F517" s="71"/>
      <c r="G517" s="71"/>
      <c r="H517" s="71"/>
      <c r="I517" s="66"/>
      <c r="J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</row>
    <row r="518" spans="5:23" s="64" customFormat="1">
      <c r="E518" s="71"/>
      <c r="F518" s="71"/>
      <c r="G518" s="71"/>
      <c r="H518" s="71"/>
      <c r="I518" s="66"/>
      <c r="J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</row>
    <row r="519" spans="5:23" s="64" customFormat="1">
      <c r="E519" s="71"/>
      <c r="F519" s="71"/>
      <c r="G519" s="71"/>
      <c r="H519" s="71"/>
      <c r="I519" s="66"/>
      <c r="J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</row>
    <row r="520" spans="5:23" s="64" customFormat="1">
      <c r="E520" s="71"/>
      <c r="F520" s="71"/>
      <c r="G520" s="71"/>
      <c r="H520" s="71"/>
      <c r="I520" s="66"/>
      <c r="J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</row>
    <row r="521" spans="5:23" s="64" customFormat="1">
      <c r="E521" s="71"/>
      <c r="F521" s="71"/>
      <c r="G521" s="71"/>
      <c r="H521" s="71"/>
      <c r="I521" s="66"/>
      <c r="J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</row>
    <row r="522" spans="5:23" s="64" customFormat="1">
      <c r="E522" s="71"/>
      <c r="F522" s="71"/>
      <c r="G522" s="71"/>
      <c r="H522" s="71"/>
      <c r="I522" s="66"/>
      <c r="J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</row>
    <row r="523" spans="5:23" s="64" customFormat="1">
      <c r="E523" s="71"/>
      <c r="F523" s="71"/>
      <c r="G523" s="71"/>
      <c r="H523" s="71"/>
      <c r="I523" s="66"/>
      <c r="J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</row>
    <row r="524" spans="5:23" s="64" customFormat="1">
      <c r="E524" s="71"/>
      <c r="F524" s="71"/>
      <c r="G524" s="71"/>
      <c r="H524" s="71"/>
      <c r="I524" s="66"/>
      <c r="J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</row>
    <row r="525" spans="5:23" s="64" customFormat="1">
      <c r="E525" s="71"/>
      <c r="F525" s="71"/>
      <c r="G525" s="71"/>
      <c r="H525" s="71"/>
      <c r="I525" s="66"/>
      <c r="J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</row>
    <row r="526" spans="5:23" s="64" customFormat="1">
      <c r="E526" s="71"/>
      <c r="F526" s="71"/>
      <c r="G526" s="71"/>
      <c r="H526" s="71"/>
      <c r="I526" s="66"/>
      <c r="J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</row>
    <row r="527" spans="5:23" s="64" customFormat="1">
      <c r="E527" s="71"/>
      <c r="F527" s="71"/>
      <c r="G527" s="71"/>
      <c r="H527" s="71"/>
      <c r="I527" s="66"/>
      <c r="J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</row>
    <row r="528" spans="5:23" s="64" customFormat="1">
      <c r="E528" s="71"/>
      <c r="F528" s="71"/>
      <c r="G528" s="71"/>
      <c r="H528" s="71"/>
      <c r="I528" s="66"/>
      <c r="J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</row>
    <row r="529" spans="5:23" s="64" customFormat="1">
      <c r="E529" s="71"/>
      <c r="F529" s="71"/>
      <c r="G529" s="71"/>
      <c r="H529" s="71"/>
      <c r="I529" s="66"/>
      <c r="J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</row>
    <row r="530" spans="5:23" s="64" customFormat="1">
      <c r="E530" s="71"/>
      <c r="F530" s="71"/>
      <c r="G530" s="71"/>
      <c r="H530" s="71"/>
      <c r="I530" s="66"/>
      <c r="J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</row>
    <row r="531" spans="5:23" s="64" customFormat="1">
      <c r="E531" s="71"/>
      <c r="F531" s="71"/>
      <c r="G531" s="71"/>
      <c r="H531" s="71"/>
      <c r="I531" s="66"/>
      <c r="J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</row>
    <row r="532" spans="5:23" s="64" customFormat="1">
      <c r="E532" s="71"/>
      <c r="F532" s="71"/>
      <c r="G532" s="71"/>
      <c r="H532" s="71"/>
      <c r="I532" s="66"/>
      <c r="J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</row>
    <row r="533" spans="5:23" s="64" customFormat="1">
      <c r="E533" s="71"/>
      <c r="F533" s="71"/>
      <c r="G533" s="71"/>
      <c r="H533" s="71"/>
      <c r="I533" s="66"/>
      <c r="J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</row>
    <row r="534" spans="5:23" s="64" customFormat="1">
      <c r="E534" s="71"/>
      <c r="F534" s="71"/>
      <c r="G534" s="71"/>
      <c r="H534" s="71"/>
      <c r="I534" s="66"/>
      <c r="J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</row>
    <row r="535" spans="5:23" s="64" customFormat="1">
      <c r="E535" s="71"/>
      <c r="F535" s="71"/>
      <c r="G535" s="71"/>
      <c r="H535" s="71"/>
      <c r="I535" s="66"/>
      <c r="J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</row>
    <row r="536" spans="5:23" s="64" customFormat="1">
      <c r="E536" s="71"/>
      <c r="F536" s="71"/>
      <c r="G536" s="71"/>
      <c r="H536" s="71"/>
      <c r="I536" s="66"/>
      <c r="J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</row>
    <row r="537" spans="5:23" s="64" customFormat="1">
      <c r="E537" s="71"/>
      <c r="F537" s="71"/>
      <c r="G537" s="71"/>
      <c r="H537" s="71"/>
      <c r="I537" s="66"/>
      <c r="J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</row>
    <row r="538" spans="5:23" s="64" customFormat="1">
      <c r="E538" s="71"/>
      <c r="F538" s="71"/>
      <c r="G538" s="71"/>
      <c r="H538" s="71"/>
      <c r="I538" s="66"/>
      <c r="J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</row>
    <row r="539" spans="5:23" s="64" customFormat="1">
      <c r="E539" s="71"/>
      <c r="F539" s="71"/>
      <c r="G539" s="71"/>
      <c r="H539" s="71"/>
      <c r="I539" s="66"/>
      <c r="J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</row>
    <row r="540" spans="5:23" s="64" customFormat="1">
      <c r="E540" s="71"/>
      <c r="F540" s="71"/>
      <c r="G540" s="71"/>
      <c r="H540" s="71"/>
      <c r="I540" s="66"/>
      <c r="J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</row>
    <row r="541" spans="5:23" s="64" customFormat="1">
      <c r="E541" s="71"/>
      <c r="F541" s="71"/>
      <c r="G541" s="71"/>
      <c r="H541" s="71"/>
      <c r="I541" s="66"/>
      <c r="J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</row>
    <row r="542" spans="5:23" s="64" customFormat="1">
      <c r="E542" s="71"/>
      <c r="F542" s="71"/>
      <c r="G542" s="71"/>
      <c r="H542" s="71"/>
      <c r="I542" s="66"/>
      <c r="J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</row>
    <row r="543" spans="5:23" s="64" customFormat="1">
      <c r="E543" s="71"/>
      <c r="F543" s="71"/>
      <c r="G543" s="71"/>
      <c r="H543" s="71"/>
      <c r="I543" s="66"/>
      <c r="J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</row>
    <row r="544" spans="5:23" s="64" customFormat="1">
      <c r="E544" s="71"/>
      <c r="F544" s="71"/>
      <c r="G544" s="71"/>
      <c r="H544" s="71"/>
      <c r="I544" s="66"/>
      <c r="J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</row>
    <row r="545" spans="5:23" s="64" customFormat="1">
      <c r="E545" s="71"/>
      <c r="F545" s="71"/>
      <c r="G545" s="71"/>
      <c r="H545" s="71"/>
      <c r="I545" s="66"/>
      <c r="J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</row>
    <row r="546" spans="5:23" s="64" customFormat="1">
      <c r="E546" s="71"/>
      <c r="F546" s="71"/>
      <c r="G546" s="71"/>
      <c r="H546" s="71"/>
      <c r="I546" s="66"/>
      <c r="J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</row>
    <row r="547" spans="5:23" s="64" customFormat="1">
      <c r="E547" s="71"/>
      <c r="F547" s="71"/>
      <c r="G547" s="71"/>
      <c r="H547" s="71"/>
      <c r="I547" s="66"/>
      <c r="J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</row>
    <row r="548" spans="5:23" s="64" customFormat="1">
      <c r="E548" s="71"/>
      <c r="F548" s="71"/>
      <c r="G548" s="71"/>
      <c r="H548" s="71"/>
      <c r="I548" s="66"/>
      <c r="J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</row>
    <row r="549" spans="5:23" s="64" customFormat="1">
      <c r="E549" s="71"/>
      <c r="F549" s="71"/>
      <c r="G549" s="71"/>
      <c r="H549" s="71"/>
      <c r="I549" s="66"/>
      <c r="J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</row>
    <row r="550" spans="5:23" s="64" customFormat="1">
      <c r="E550" s="71"/>
      <c r="F550" s="71"/>
      <c r="G550" s="71"/>
      <c r="H550" s="71"/>
      <c r="I550" s="66"/>
      <c r="J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</row>
    <row r="551" spans="5:23" s="64" customFormat="1">
      <c r="E551" s="71"/>
      <c r="F551" s="71"/>
      <c r="G551" s="71"/>
      <c r="H551" s="71"/>
      <c r="I551" s="66"/>
      <c r="J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</row>
    <row r="552" spans="5:23" s="64" customFormat="1">
      <c r="E552" s="71"/>
      <c r="F552" s="71"/>
      <c r="G552" s="71"/>
      <c r="H552" s="71"/>
      <c r="I552" s="66"/>
      <c r="J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</row>
    <row r="553" spans="5:23" s="64" customFormat="1">
      <c r="E553" s="71"/>
      <c r="F553" s="71"/>
      <c r="G553" s="71"/>
      <c r="H553" s="71"/>
      <c r="I553" s="66"/>
      <c r="J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</row>
    <row r="554" spans="5:23" s="64" customFormat="1">
      <c r="E554" s="71"/>
      <c r="F554" s="71"/>
      <c r="G554" s="71"/>
      <c r="H554" s="71"/>
      <c r="I554" s="66"/>
      <c r="J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</row>
    <row r="555" spans="5:23" s="64" customFormat="1">
      <c r="E555" s="71"/>
      <c r="F555" s="71"/>
      <c r="G555" s="71"/>
      <c r="H555" s="71"/>
      <c r="I555" s="66"/>
      <c r="J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</row>
    <row r="556" spans="5:23" s="64" customFormat="1">
      <c r="E556" s="71"/>
      <c r="F556" s="71"/>
      <c r="G556" s="71"/>
      <c r="H556" s="71"/>
      <c r="I556" s="66"/>
      <c r="J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</row>
    <row r="557" spans="5:23" s="64" customFormat="1">
      <c r="E557" s="71"/>
      <c r="F557" s="71"/>
      <c r="G557" s="71"/>
      <c r="H557" s="71"/>
      <c r="I557" s="66"/>
      <c r="J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</row>
    <row r="558" spans="5:23" s="64" customFormat="1">
      <c r="E558" s="71"/>
      <c r="F558" s="71"/>
      <c r="G558" s="71"/>
      <c r="H558" s="71"/>
      <c r="I558" s="66"/>
      <c r="J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</row>
    <row r="559" spans="5:23" s="64" customFormat="1">
      <c r="E559" s="71"/>
      <c r="F559" s="71"/>
      <c r="G559" s="71"/>
      <c r="H559" s="71"/>
      <c r="I559" s="66"/>
      <c r="J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</row>
    <row r="560" spans="5:23" s="64" customFormat="1">
      <c r="E560" s="71"/>
      <c r="F560" s="71"/>
      <c r="G560" s="71"/>
      <c r="H560" s="71"/>
      <c r="I560" s="66"/>
      <c r="J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</row>
    <row r="561" spans="5:23" s="64" customFormat="1">
      <c r="E561" s="71"/>
      <c r="F561" s="71"/>
      <c r="G561" s="71"/>
      <c r="H561" s="71"/>
      <c r="I561" s="66"/>
      <c r="J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</row>
    <row r="562" spans="5:23" s="64" customFormat="1">
      <c r="E562" s="71"/>
      <c r="F562" s="71"/>
      <c r="G562" s="71"/>
      <c r="H562" s="71"/>
      <c r="I562" s="66"/>
      <c r="J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</row>
    <row r="563" spans="5:23" s="64" customFormat="1">
      <c r="E563" s="71"/>
      <c r="F563" s="71"/>
      <c r="G563" s="71"/>
      <c r="H563" s="71"/>
      <c r="I563" s="66"/>
      <c r="J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</row>
    <row r="564" spans="5:23" s="64" customFormat="1">
      <c r="E564" s="71"/>
      <c r="F564" s="71"/>
      <c r="G564" s="71"/>
      <c r="H564" s="71"/>
      <c r="I564" s="66"/>
      <c r="J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</row>
    <row r="565" spans="5:23" s="64" customFormat="1">
      <c r="E565" s="71"/>
      <c r="F565" s="71"/>
      <c r="G565" s="71"/>
      <c r="H565" s="71"/>
      <c r="I565" s="66"/>
      <c r="J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</row>
    <row r="566" spans="5:23" s="64" customFormat="1">
      <c r="E566" s="71"/>
      <c r="F566" s="71"/>
      <c r="G566" s="71"/>
      <c r="H566" s="71"/>
      <c r="I566" s="66"/>
      <c r="J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</row>
    <row r="567" spans="5:23" s="64" customFormat="1">
      <c r="E567" s="71"/>
      <c r="F567" s="71"/>
      <c r="G567" s="71"/>
      <c r="H567" s="71"/>
      <c r="I567" s="66"/>
      <c r="J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</row>
    <row r="568" spans="5:23" s="64" customFormat="1">
      <c r="E568" s="71"/>
      <c r="F568" s="71"/>
      <c r="G568" s="71"/>
      <c r="H568" s="71"/>
      <c r="I568" s="66"/>
      <c r="J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</row>
    <row r="569" spans="5:23" s="64" customFormat="1">
      <c r="E569" s="71"/>
      <c r="F569" s="71"/>
      <c r="G569" s="71"/>
      <c r="H569" s="71"/>
      <c r="I569" s="66"/>
      <c r="J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</row>
    <row r="570" spans="5:23" s="64" customFormat="1">
      <c r="E570" s="71"/>
      <c r="F570" s="71"/>
      <c r="G570" s="71"/>
      <c r="H570" s="71"/>
      <c r="I570" s="66"/>
      <c r="J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</row>
    <row r="571" spans="5:23" s="64" customFormat="1">
      <c r="E571" s="71"/>
      <c r="F571" s="71"/>
      <c r="G571" s="71"/>
      <c r="H571" s="71"/>
      <c r="I571" s="66"/>
      <c r="J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</row>
    <row r="572" spans="5:23" s="64" customFormat="1">
      <c r="E572" s="71"/>
      <c r="F572" s="71"/>
      <c r="G572" s="71"/>
      <c r="H572" s="71"/>
      <c r="I572" s="66"/>
      <c r="J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</row>
    <row r="573" spans="5:23" s="64" customFormat="1">
      <c r="E573" s="71"/>
      <c r="F573" s="71"/>
      <c r="G573" s="71"/>
      <c r="H573" s="71"/>
      <c r="I573" s="66"/>
      <c r="J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</row>
    <row r="574" spans="5:23" s="64" customFormat="1">
      <c r="E574" s="71"/>
      <c r="F574" s="71"/>
      <c r="G574" s="71"/>
      <c r="H574" s="71"/>
      <c r="I574" s="66"/>
      <c r="J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</row>
    <row r="575" spans="5:23" s="64" customFormat="1">
      <c r="E575" s="71"/>
      <c r="F575" s="71"/>
      <c r="G575" s="71"/>
      <c r="H575" s="71"/>
      <c r="I575" s="66"/>
      <c r="J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</row>
    <row r="576" spans="5:23" s="64" customFormat="1">
      <c r="E576" s="71"/>
      <c r="F576" s="71"/>
      <c r="G576" s="71"/>
      <c r="H576" s="71"/>
      <c r="I576" s="66"/>
      <c r="J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</row>
    <row r="577" spans="5:23" s="64" customFormat="1">
      <c r="E577" s="71"/>
      <c r="F577" s="71"/>
      <c r="G577" s="71"/>
      <c r="H577" s="71"/>
      <c r="I577" s="66"/>
      <c r="J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</row>
    <row r="578" spans="5:23" s="64" customFormat="1">
      <c r="E578" s="71"/>
      <c r="F578" s="71"/>
      <c r="G578" s="71"/>
      <c r="H578" s="71"/>
      <c r="I578" s="66"/>
      <c r="J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</row>
    <row r="579" spans="5:23" s="64" customFormat="1">
      <c r="E579" s="71"/>
      <c r="F579" s="71"/>
      <c r="G579" s="71"/>
      <c r="H579" s="71"/>
      <c r="I579" s="66"/>
      <c r="J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</row>
    <row r="580" spans="5:23" s="64" customFormat="1">
      <c r="E580" s="71"/>
      <c r="F580" s="71"/>
      <c r="G580" s="71"/>
      <c r="H580" s="71"/>
      <c r="I580" s="66"/>
      <c r="J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</row>
    <row r="581" spans="5:23" s="64" customFormat="1">
      <c r="E581" s="71"/>
      <c r="F581" s="71"/>
      <c r="G581" s="71"/>
      <c r="H581" s="71"/>
      <c r="I581" s="66"/>
      <c r="J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</row>
    <row r="582" spans="5:23" s="64" customFormat="1">
      <c r="E582" s="71"/>
      <c r="F582" s="71"/>
      <c r="G582" s="71"/>
      <c r="H582" s="71"/>
      <c r="I582" s="66"/>
      <c r="J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</row>
    <row r="583" spans="5:23" s="64" customFormat="1">
      <c r="E583" s="71"/>
      <c r="F583" s="71"/>
      <c r="G583" s="71"/>
      <c r="H583" s="71"/>
      <c r="I583" s="66"/>
      <c r="J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</row>
    <row r="584" spans="5:23" s="64" customFormat="1">
      <c r="E584" s="71"/>
      <c r="F584" s="71"/>
      <c r="G584" s="71"/>
      <c r="H584" s="71"/>
      <c r="I584" s="66"/>
      <c r="J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</row>
    <row r="585" spans="5:23" s="64" customFormat="1">
      <c r="E585" s="71"/>
      <c r="F585" s="71"/>
      <c r="G585" s="71"/>
      <c r="H585" s="71"/>
      <c r="I585" s="66"/>
      <c r="J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</row>
    <row r="586" spans="5:23" s="64" customFormat="1">
      <c r="E586" s="71"/>
      <c r="F586" s="71"/>
      <c r="G586" s="71"/>
      <c r="H586" s="71"/>
      <c r="I586" s="66"/>
      <c r="J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</row>
    <row r="587" spans="5:23" s="64" customFormat="1">
      <c r="E587" s="71"/>
      <c r="F587" s="71"/>
      <c r="G587" s="71"/>
      <c r="H587" s="71"/>
      <c r="I587" s="66"/>
      <c r="J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</row>
    <row r="588" spans="5:23" s="64" customFormat="1">
      <c r="E588" s="71"/>
      <c r="F588" s="71"/>
      <c r="G588" s="71"/>
      <c r="H588" s="71"/>
      <c r="I588" s="66"/>
      <c r="J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</row>
    <row r="589" spans="5:23" s="64" customFormat="1">
      <c r="E589" s="71"/>
      <c r="F589" s="71"/>
      <c r="G589" s="71"/>
      <c r="H589" s="71"/>
      <c r="I589" s="66"/>
      <c r="J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</row>
    <row r="590" spans="5:23" s="64" customFormat="1">
      <c r="E590" s="71"/>
      <c r="F590" s="71"/>
      <c r="G590" s="71"/>
      <c r="H590" s="71"/>
      <c r="I590" s="66"/>
      <c r="J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</row>
    <row r="591" spans="5:23" s="64" customFormat="1">
      <c r="E591" s="71"/>
      <c r="F591" s="71"/>
      <c r="G591" s="71"/>
      <c r="H591" s="71"/>
      <c r="I591" s="66"/>
      <c r="J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</row>
    <row r="592" spans="5:23" s="64" customFormat="1">
      <c r="E592" s="71"/>
      <c r="F592" s="71"/>
      <c r="G592" s="71"/>
      <c r="H592" s="71"/>
      <c r="I592" s="66"/>
      <c r="J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</row>
    <row r="593" spans="5:23" s="64" customFormat="1">
      <c r="E593" s="71"/>
      <c r="F593" s="71"/>
      <c r="G593" s="71"/>
      <c r="H593" s="71"/>
      <c r="I593" s="66"/>
      <c r="J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</row>
    <row r="594" spans="5:23" s="64" customFormat="1">
      <c r="E594" s="71"/>
      <c r="F594" s="71"/>
      <c r="G594" s="71"/>
      <c r="H594" s="71"/>
      <c r="I594" s="66"/>
      <c r="J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</row>
    <row r="595" spans="5:23" s="64" customFormat="1">
      <c r="E595" s="71"/>
      <c r="F595" s="71"/>
      <c r="G595" s="71"/>
      <c r="H595" s="71"/>
      <c r="I595" s="66"/>
      <c r="J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</row>
    <row r="596" spans="5:23" s="64" customFormat="1">
      <c r="E596" s="71"/>
      <c r="F596" s="71"/>
      <c r="G596" s="71"/>
      <c r="H596" s="71"/>
      <c r="I596" s="66"/>
      <c r="J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</row>
    <row r="597" spans="5:23" s="64" customFormat="1">
      <c r="E597" s="71"/>
      <c r="F597" s="71"/>
      <c r="G597" s="71"/>
      <c r="H597" s="71"/>
      <c r="I597" s="66"/>
      <c r="J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</row>
    <row r="598" spans="5:23" s="64" customFormat="1">
      <c r="E598" s="71"/>
      <c r="F598" s="71"/>
      <c r="G598" s="71"/>
      <c r="H598" s="71"/>
      <c r="I598" s="66"/>
      <c r="J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</row>
    <row r="599" spans="5:23" s="64" customFormat="1">
      <c r="E599" s="71"/>
      <c r="F599" s="71"/>
      <c r="G599" s="71"/>
      <c r="H599" s="71"/>
      <c r="I599" s="66"/>
      <c r="J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</row>
    <row r="600" spans="5:23" s="64" customFormat="1">
      <c r="E600" s="71"/>
      <c r="F600" s="71"/>
      <c r="G600" s="71"/>
      <c r="H600" s="71"/>
      <c r="I600" s="66"/>
      <c r="J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</row>
    <row r="601" spans="5:23" s="64" customFormat="1">
      <c r="E601" s="71"/>
      <c r="F601" s="71"/>
      <c r="G601" s="71"/>
      <c r="H601" s="71"/>
      <c r="I601" s="66"/>
      <c r="J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</row>
    <row r="602" spans="5:23" s="64" customFormat="1">
      <c r="E602" s="71"/>
      <c r="F602" s="71"/>
      <c r="G602" s="71"/>
      <c r="H602" s="71"/>
      <c r="I602" s="66"/>
      <c r="J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</row>
    <row r="603" spans="5:23" s="64" customFormat="1">
      <c r="E603" s="71"/>
      <c r="F603" s="71"/>
      <c r="G603" s="71"/>
      <c r="H603" s="71"/>
      <c r="I603" s="66"/>
      <c r="J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</row>
    <row r="604" spans="5:23" s="64" customFormat="1">
      <c r="E604" s="71"/>
      <c r="F604" s="71"/>
      <c r="G604" s="71"/>
      <c r="H604" s="71"/>
      <c r="I604" s="66"/>
      <c r="J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</row>
    <row r="605" spans="5:23" s="64" customFormat="1">
      <c r="E605" s="71"/>
      <c r="F605" s="71"/>
      <c r="G605" s="71"/>
      <c r="H605" s="71"/>
      <c r="I605" s="66"/>
      <c r="J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</row>
    <row r="606" spans="5:23" s="64" customFormat="1">
      <c r="E606" s="71"/>
      <c r="F606" s="71"/>
      <c r="G606" s="71"/>
      <c r="H606" s="71"/>
      <c r="I606" s="66"/>
      <c r="J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</row>
    <row r="607" spans="5:23" s="64" customFormat="1">
      <c r="E607" s="71"/>
      <c r="F607" s="71"/>
      <c r="G607" s="71"/>
      <c r="H607" s="71"/>
      <c r="I607" s="66"/>
      <c r="J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</row>
    <row r="608" spans="5:23" s="64" customFormat="1">
      <c r="E608" s="71"/>
      <c r="F608" s="71"/>
      <c r="G608" s="71"/>
      <c r="H608" s="71"/>
      <c r="I608" s="66"/>
      <c r="J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</row>
    <row r="609" spans="5:23" s="64" customFormat="1">
      <c r="E609" s="71"/>
      <c r="F609" s="71"/>
      <c r="G609" s="71"/>
      <c r="H609" s="71"/>
      <c r="I609" s="66"/>
      <c r="J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</row>
    <row r="610" spans="5:23" s="64" customFormat="1">
      <c r="E610" s="71"/>
      <c r="F610" s="71"/>
      <c r="G610" s="71"/>
      <c r="H610" s="71"/>
      <c r="I610" s="66"/>
      <c r="J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</row>
    <row r="611" spans="5:23" s="64" customFormat="1">
      <c r="E611" s="71"/>
      <c r="F611" s="71"/>
      <c r="G611" s="71"/>
      <c r="H611" s="71"/>
      <c r="I611" s="66"/>
      <c r="J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</row>
    <row r="612" spans="5:23" s="64" customFormat="1">
      <c r="E612" s="71"/>
      <c r="F612" s="71"/>
      <c r="G612" s="71"/>
      <c r="H612" s="71"/>
      <c r="I612" s="66"/>
      <c r="J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</row>
    <row r="613" spans="5:23" s="64" customFormat="1">
      <c r="E613" s="71"/>
      <c r="F613" s="71"/>
      <c r="G613" s="71"/>
      <c r="H613" s="71"/>
      <c r="I613" s="66"/>
      <c r="J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</row>
    <row r="614" spans="5:23" s="64" customFormat="1">
      <c r="E614" s="71"/>
      <c r="F614" s="71"/>
      <c r="G614" s="71"/>
      <c r="H614" s="71"/>
      <c r="I614" s="66"/>
      <c r="J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</row>
    <row r="615" spans="5:23" s="64" customFormat="1">
      <c r="E615" s="71"/>
      <c r="F615" s="71"/>
      <c r="G615" s="71"/>
      <c r="H615" s="71"/>
      <c r="I615" s="66"/>
      <c r="J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</row>
    <row r="616" spans="5:23" s="64" customFormat="1">
      <c r="E616" s="71"/>
      <c r="F616" s="71"/>
      <c r="G616" s="71"/>
      <c r="H616" s="71"/>
      <c r="I616" s="66"/>
      <c r="J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</row>
    <row r="617" spans="5:23" s="64" customFormat="1">
      <c r="E617" s="71"/>
      <c r="F617" s="71"/>
      <c r="G617" s="71"/>
      <c r="H617" s="71"/>
      <c r="I617" s="66"/>
      <c r="J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</row>
    <row r="618" spans="5:23" s="64" customFormat="1">
      <c r="E618" s="71"/>
      <c r="F618" s="71"/>
      <c r="G618" s="71"/>
      <c r="H618" s="71"/>
      <c r="I618" s="66"/>
      <c r="J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</row>
    <row r="619" spans="5:23" s="64" customFormat="1">
      <c r="E619" s="71"/>
      <c r="F619" s="71"/>
      <c r="G619" s="71"/>
      <c r="H619" s="71"/>
      <c r="I619" s="66"/>
      <c r="J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</row>
    <row r="620" spans="5:23" s="64" customFormat="1">
      <c r="E620" s="71"/>
      <c r="F620" s="71"/>
      <c r="G620" s="71"/>
      <c r="H620" s="71"/>
      <c r="I620" s="66"/>
      <c r="J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</row>
    <row r="621" spans="5:23" s="64" customFormat="1">
      <c r="E621" s="71"/>
      <c r="F621" s="71"/>
      <c r="G621" s="71"/>
      <c r="H621" s="71"/>
      <c r="I621" s="66"/>
      <c r="J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</row>
    <row r="622" spans="5:23" s="64" customFormat="1">
      <c r="E622" s="71"/>
      <c r="F622" s="71"/>
      <c r="G622" s="71"/>
      <c r="H622" s="71"/>
      <c r="I622" s="66"/>
      <c r="J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</row>
    <row r="623" spans="5:23" s="64" customFormat="1">
      <c r="E623" s="71"/>
      <c r="F623" s="71"/>
      <c r="G623" s="71"/>
      <c r="H623" s="71"/>
      <c r="I623" s="66"/>
      <c r="J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</row>
    <row r="624" spans="5:23" s="64" customFormat="1">
      <c r="E624" s="71"/>
      <c r="F624" s="71"/>
      <c r="G624" s="71"/>
      <c r="H624" s="71"/>
      <c r="I624" s="66"/>
      <c r="J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</row>
    <row r="625" spans="5:23" s="64" customFormat="1">
      <c r="E625" s="71"/>
      <c r="F625" s="71"/>
      <c r="G625" s="71"/>
      <c r="H625" s="71"/>
      <c r="I625" s="66"/>
      <c r="J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</row>
    <row r="626" spans="5:23" s="64" customFormat="1">
      <c r="E626" s="71"/>
      <c r="F626" s="71"/>
      <c r="G626" s="71"/>
      <c r="H626" s="71"/>
      <c r="I626" s="66"/>
      <c r="J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</row>
    <row r="627" spans="5:23" s="64" customFormat="1">
      <c r="E627" s="71"/>
      <c r="F627" s="71"/>
      <c r="G627" s="71"/>
      <c r="H627" s="71"/>
      <c r="I627" s="66"/>
      <c r="J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</row>
    <row r="628" spans="5:23" s="64" customFormat="1">
      <c r="E628" s="71"/>
      <c r="F628" s="71"/>
      <c r="G628" s="71"/>
      <c r="H628" s="71"/>
      <c r="I628" s="66"/>
      <c r="J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</row>
    <row r="629" spans="5:23" s="64" customFormat="1">
      <c r="E629" s="71"/>
      <c r="F629" s="71"/>
      <c r="G629" s="71"/>
      <c r="H629" s="71"/>
      <c r="I629" s="66"/>
      <c r="J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</row>
    <row r="630" spans="5:23" s="64" customFormat="1">
      <c r="E630" s="71"/>
      <c r="F630" s="71"/>
      <c r="G630" s="71"/>
      <c r="H630" s="71"/>
      <c r="I630" s="66"/>
      <c r="J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</row>
    <row r="631" spans="5:23" s="64" customFormat="1">
      <c r="E631" s="71"/>
      <c r="F631" s="71"/>
      <c r="G631" s="71"/>
      <c r="H631" s="71"/>
      <c r="I631" s="66"/>
      <c r="J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</row>
    <row r="632" spans="5:23" s="64" customFormat="1">
      <c r="E632" s="71"/>
      <c r="F632" s="71"/>
      <c r="G632" s="71"/>
      <c r="H632" s="71"/>
      <c r="I632" s="66"/>
      <c r="J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</row>
    <row r="633" spans="5:23" s="64" customFormat="1">
      <c r="E633" s="71"/>
      <c r="F633" s="71"/>
      <c r="G633" s="71"/>
      <c r="H633" s="71"/>
      <c r="I633" s="66"/>
      <c r="J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</row>
    <row r="634" spans="5:23" s="64" customFormat="1">
      <c r="E634" s="71"/>
      <c r="F634" s="71"/>
      <c r="G634" s="71"/>
      <c r="H634" s="71"/>
      <c r="I634" s="66"/>
      <c r="J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</row>
    <row r="635" spans="5:23" s="64" customFormat="1">
      <c r="E635" s="71"/>
      <c r="F635" s="71"/>
      <c r="G635" s="71"/>
      <c r="H635" s="71"/>
      <c r="I635" s="66"/>
      <c r="J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</row>
    <row r="636" spans="5:23" s="64" customFormat="1">
      <c r="E636" s="71"/>
      <c r="F636" s="71"/>
      <c r="G636" s="71"/>
      <c r="H636" s="71"/>
      <c r="I636" s="66"/>
      <c r="J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</row>
    <row r="637" spans="5:23" s="64" customFormat="1">
      <c r="E637" s="71"/>
      <c r="F637" s="71"/>
      <c r="G637" s="71"/>
      <c r="H637" s="71"/>
      <c r="I637" s="66"/>
      <c r="J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</row>
    <row r="638" spans="5:23" s="64" customFormat="1">
      <c r="E638" s="71"/>
      <c r="F638" s="71"/>
      <c r="G638" s="71"/>
      <c r="H638" s="71"/>
      <c r="I638" s="66"/>
      <c r="J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</row>
    <row r="639" spans="5:23" s="64" customFormat="1">
      <c r="E639" s="71"/>
      <c r="F639" s="71"/>
      <c r="G639" s="71"/>
      <c r="H639" s="71"/>
      <c r="I639" s="66"/>
      <c r="J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</row>
    <row r="640" spans="5:23" s="64" customFormat="1">
      <c r="E640" s="71"/>
      <c r="F640" s="71"/>
      <c r="G640" s="71"/>
      <c r="H640" s="71"/>
      <c r="I640" s="66"/>
      <c r="J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</row>
    <row r="641" spans="5:23" s="64" customFormat="1">
      <c r="E641" s="71"/>
      <c r="F641" s="71"/>
      <c r="G641" s="71"/>
      <c r="H641" s="71"/>
      <c r="I641" s="66"/>
      <c r="J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</row>
    <row r="642" spans="5:23" s="64" customFormat="1">
      <c r="E642" s="71"/>
      <c r="F642" s="71"/>
      <c r="G642" s="71"/>
      <c r="H642" s="71"/>
      <c r="I642" s="66"/>
      <c r="J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</row>
    <row r="643" spans="5:23" s="64" customFormat="1">
      <c r="E643" s="71"/>
      <c r="F643" s="71"/>
      <c r="G643" s="71"/>
      <c r="H643" s="71"/>
      <c r="I643" s="66"/>
      <c r="J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</row>
    <row r="644" spans="5:23" s="64" customFormat="1">
      <c r="E644" s="71"/>
      <c r="F644" s="71"/>
      <c r="G644" s="71"/>
      <c r="H644" s="71"/>
      <c r="I644" s="66"/>
      <c r="J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</row>
    <row r="645" spans="5:23" s="64" customFormat="1">
      <c r="E645" s="71"/>
      <c r="F645" s="71"/>
      <c r="G645" s="71"/>
      <c r="H645" s="71"/>
      <c r="I645" s="66"/>
      <c r="J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</row>
    <row r="646" spans="5:23" s="64" customFormat="1">
      <c r="E646" s="71"/>
      <c r="F646" s="71"/>
      <c r="G646" s="71"/>
      <c r="H646" s="71"/>
      <c r="I646" s="66"/>
      <c r="J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</row>
    <row r="647" spans="5:23" s="64" customFormat="1">
      <c r="E647" s="71"/>
      <c r="F647" s="71"/>
      <c r="G647" s="71"/>
      <c r="H647" s="71"/>
      <c r="I647" s="66"/>
      <c r="J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</row>
    <row r="648" spans="5:23" s="64" customFormat="1">
      <c r="E648" s="71"/>
      <c r="F648" s="71"/>
      <c r="G648" s="71"/>
      <c r="H648" s="71"/>
      <c r="I648" s="66"/>
      <c r="J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</row>
    <row r="649" spans="5:23" s="64" customFormat="1">
      <c r="E649" s="71"/>
      <c r="F649" s="71"/>
      <c r="G649" s="71"/>
      <c r="H649" s="71"/>
      <c r="I649" s="66"/>
      <c r="J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</row>
    <row r="650" spans="5:23" s="64" customFormat="1">
      <c r="E650" s="71"/>
      <c r="F650" s="71"/>
      <c r="G650" s="71"/>
      <c r="H650" s="71"/>
      <c r="I650" s="66"/>
      <c r="J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</row>
    <row r="651" spans="5:23" s="64" customFormat="1">
      <c r="E651" s="71"/>
      <c r="F651" s="71"/>
      <c r="G651" s="71"/>
      <c r="H651" s="71"/>
      <c r="I651" s="66"/>
      <c r="J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</row>
    <row r="652" spans="5:23" s="64" customFormat="1">
      <c r="E652" s="71"/>
      <c r="F652" s="71"/>
      <c r="G652" s="71"/>
      <c r="H652" s="71"/>
      <c r="I652" s="66"/>
      <c r="J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</row>
    <row r="653" spans="5:23" s="64" customFormat="1">
      <c r="E653" s="71"/>
      <c r="F653" s="71"/>
      <c r="G653" s="71"/>
      <c r="H653" s="71"/>
      <c r="I653" s="66"/>
      <c r="J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</row>
    <row r="654" spans="5:23" s="64" customFormat="1">
      <c r="E654" s="71"/>
      <c r="F654" s="71"/>
      <c r="G654" s="71"/>
      <c r="H654" s="71"/>
      <c r="I654" s="66"/>
      <c r="J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</row>
    <row r="655" spans="5:23" s="64" customFormat="1">
      <c r="E655" s="71"/>
      <c r="F655" s="71"/>
      <c r="G655" s="71"/>
      <c r="H655" s="71"/>
      <c r="I655" s="66"/>
      <c r="J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</row>
    <row r="656" spans="5:23" s="64" customFormat="1">
      <c r="E656" s="71"/>
      <c r="F656" s="71"/>
      <c r="G656" s="71"/>
      <c r="H656" s="71"/>
      <c r="I656" s="66"/>
      <c r="J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</row>
    <row r="657" spans="5:23" s="64" customFormat="1">
      <c r="E657" s="71"/>
      <c r="F657" s="71"/>
      <c r="G657" s="71"/>
      <c r="H657" s="71"/>
      <c r="I657" s="66"/>
      <c r="J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</row>
    <row r="658" spans="5:23" s="64" customFormat="1">
      <c r="E658" s="71"/>
      <c r="F658" s="71"/>
      <c r="G658" s="71"/>
      <c r="H658" s="71"/>
      <c r="I658" s="66"/>
      <c r="J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</row>
    <row r="659" spans="5:23" s="64" customFormat="1">
      <c r="E659" s="71"/>
      <c r="F659" s="71"/>
      <c r="G659" s="71"/>
      <c r="H659" s="71"/>
      <c r="I659" s="66"/>
      <c r="J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</row>
    <row r="660" spans="5:23" s="64" customFormat="1">
      <c r="E660" s="71"/>
      <c r="F660" s="71"/>
      <c r="G660" s="71"/>
      <c r="H660" s="71"/>
      <c r="I660" s="66"/>
      <c r="J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</row>
    <row r="661" spans="5:23" s="64" customFormat="1">
      <c r="E661" s="71"/>
      <c r="F661" s="71"/>
      <c r="G661" s="71"/>
      <c r="H661" s="71"/>
      <c r="I661" s="66"/>
      <c r="J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</row>
    <row r="662" spans="5:23" s="64" customFormat="1">
      <c r="E662" s="71"/>
      <c r="F662" s="71"/>
      <c r="G662" s="71"/>
      <c r="H662" s="71"/>
      <c r="I662" s="66"/>
      <c r="J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</row>
    <row r="663" spans="5:23" s="64" customFormat="1">
      <c r="E663" s="71"/>
      <c r="F663" s="71"/>
      <c r="G663" s="71"/>
      <c r="H663" s="71"/>
      <c r="I663" s="66"/>
      <c r="J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</row>
    <row r="664" spans="5:23" s="64" customFormat="1">
      <c r="E664" s="71"/>
      <c r="F664" s="71"/>
      <c r="G664" s="71"/>
      <c r="H664" s="71"/>
      <c r="I664" s="66"/>
      <c r="J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</row>
    <row r="665" spans="5:23" s="64" customFormat="1">
      <c r="E665" s="71"/>
      <c r="F665" s="71"/>
      <c r="G665" s="71"/>
      <c r="H665" s="71"/>
      <c r="I665" s="66"/>
      <c r="J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</row>
    <row r="666" spans="5:23" s="64" customFormat="1">
      <c r="E666" s="71"/>
      <c r="F666" s="71"/>
      <c r="G666" s="71"/>
      <c r="H666" s="71"/>
      <c r="I666" s="66"/>
      <c r="J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</row>
    <row r="667" spans="5:23" s="64" customFormat="1">
      <c r="E667" s="71"/>
      <c r="F667" s="71"/>
      <c r="G667" s="71"/>
      <c r="H667" s="71"/>
      <c r="I667" s="66"/>
      <c r="J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</row>
    <row r="668" spans="5:23" s="64" customFormat="1">
      <c r="E668" s="71"/>
      <c r="F668" s="71"/>
      <c r="G668" s="71"/>
      <c r="H668" s="71"/>
      <c r="I668" s="66"/>
      <c r="J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</row>
    <row r="669" spans="5:23" s="64" customFormat="1">
      <c r="E669" s="71"/>
      <c r="F669" s="71"/>
      <c r="G669" s="71"/>
      <c r="H669" s="71"/>
      <c r="I669" s="66"/>
      <c r="J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</row>
    <row r="670" spans="5:23" s="64" customFormat="1">
      <c r="E670" s="71"/>
      <c r="F670" s="71"/>
      <c r="G670" s="71"/>
      <c r="H670" s="71"/>
      <c r="I670" s="66"/>
      <c r="J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</row>
    <row r="671" spans="5:23" s="64" customFormat="1">
      <c r="E671" s="71"/>
      <c r="F671" s="71"/>
      <c r="G671" s="71"/>
      <c r="H671" s="71"/>
      <c r="I671" s="66"/>
      <c r="J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</row>
    <row r="672" spans="5:23" s="64" customFormat="1">
      <c r="E672" s="71"/>
      <c r="F672" s="71"/>
      <c r="G672" s="71"/>
      <c r="H672" s="71"/>
      <c r="I672" s="66"/>
      <c r="J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</row>
    <row r="673" spans="5:23" s="64" customFormat="1">
      <c r="E673" s="71"/>
      <c r="F673" s="71"/>
      <c r="G673" s="71"/>
      <c r="H673" s="71"/>
      <c r="I673" s="66"/>
      <c r="J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</row>
    <row r="674" spans="5:23" s="64" customFormat="1">
      <c r="E674" s="71"/>
      <c r="F674" s="71"/>
      <c r="G674" s="71"/>
      <c r="H674" s="71"/>
      <c r="I674" s="66"/>
      <c r="J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</row>
    <row r="675" spans="5:23" s="64" customFormat="1">
      <c r="E675" s="71"/>
      <c r="F675" s="71"/>
      <c r="G675" s="71"/>
      <c r="H675" s="71"/>
      <c r="I675" s="66"/>
      <c r="J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</row>
    <row r="676" spans="5:23" s="64" customFormat="1">
      <c r="E676" s="71"/>
      <c r="F676" s="71"/>
      <c r="G676" s="71"/>
      <c r="H676" s="71"/>
      <c r="I676" s="66"/>
      <c r="J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</row>
    <row r="677" spans="5:23" s="64" customFormat="1">
      <c r="E677" s="71"/>
      <c r="F677" s="71"/>
      <c r="G677" s="71"/>
      <c r="H677" s="71"/>
      <c r="I677" s="66"/>
      <c r="J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</row>
    <row r="678" spans="5:23" s="64" customFormat="1">
      <c r="E678" s="71"/>
      <c r="F678" s="71"/>
      <c r="G678" s="71"/>
      <c r="H678" s="71"/>
      <c r="I678" s="66"/>
      <c r="J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</row>
    <row r="679" spans="5:23" s="64" customFormat="1">
      <c r="E679" s="71"/>
      <c r="F679" s="71"/>
      <c r="G679" s="71"/>
      <c r="H679" s="71"/>
      <c r="I679" s="66"/>
      <c r="J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</row>
    <row r="680" spans="5:23" s="64" customFormat="1">
      <c r="E680" s="71"/>
      <c r="F680" s="71"/>
      <c r="G680" s="71"/>
      <c r="H680" s="71"/>
      <c r="I680" s="66"/>
      <c r="J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</row>
    <row r="681" spans="5:23" s="64" customFormat="1">
      <c r="E681" s="71"/>
      <c r="F681" s="71"/>
      <c r="G681" s="71"/>
      <c r="H681" s="71"/>
      <c r="I681" s="66"/>
      <c r="J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</row>
    <row r="682" spans="5:23" s="64" customFormat="1">
      <c r="E682" s="71"/>
      <c r="F682" s="71"/>
      <c r="G682" s="71"/>
      <c r="H682" s="71"/>
      <c r="I682" s="66"/>
      <c r="J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</row>
    <row r="683" spans="5:23" s="64" customFormat="1">
      <c r="E683" s="71"/>
      <c r="F683" s="71"/>
      <c r="G683" s="71"/>
      <c r="H683" s="71"/>
      <c r="I683" s="66"/>
      <c r="J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</row>
    <row r="684" spans="5:23" s="64" customFormat="1">
      <c r="E684" s="71"/>
      <c r="F684" s="71"/>
      <c r="G684" s="71"/>
      <c r="H684" s="71"/>
      <c r="I684" s="66"/>
      <c r="J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</row>
    <row r="685" spans="5:23" s="64" customFormat="1">
      <c r="E685" s="71"/>
      <c r="F685" s="71"/>
      <c r="G685" s="71"/>
      <c r="H685" s="71"/>
      <c r="I685" s="66"/>
      <c r="J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</row>
    <row r="686" spans="5:23" s="64" customFormat="1">
      <c r="E686" s="71"/>
      <c r="F686" s="71"/>
      <c r="G686" s="71"/>
      <c r="H686" s="71"/>
      <c r="I686" s="66"/>
      <c r="J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</row>
    <row r="687" spans="5:23" s="64" customFormat="1">
      <c r="E687" s="71"/>
      <c r="F687" s="71"/>
      <c r="G687" s="71"/>
      <c r="H687" s="71"/>
      <c r="I687" s="66"/>
      <c r="J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</row>
    <row r="688" spans="5:23" s="64" customFormat="1">
      <c r="E688" s="71"/>
      <c r="F688" s="71"/>
      <c r="G688" s="71"/>
      <c r="H688" s="71"/>
      <c r="I688" s="66"/>
      <c r="J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</row>
    <row r="689" spans="5:23" s="64" customFormat="1">
      <c r="E689" s="71"/>
      <c r="F689" s="71"/>
      <c r="G689" s="71"/>
      <c r="H689" s="71"/>
      <c r="I689" s="66"/>
      <c r="J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</row>
    <row r="690" spans="5:23" s="64" customFormat="1">
      <c r="E690" s="71"/>
      <c r="F690" s="71"/>
      <c r="G690" s="71"/>
      <c r="H690" s="71"/>
      <c r="I690" s="66"/>
      <c r="J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</row>
    <row r="691" spans="5:23" s="64" customFormat="1">
      <c r="E691" s="71"/>
      <c r="F691" s="71"/>
      <c r="G691" s="71"/>
      <c r="H691" s="71"/>
      <c r="I691" s="66"/>
      <c r="J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</row>
    <row r="692" spans="5:23" s="64" customFormat="1">
      <c r="E692" s="71"/>
      <c r="F692" s="71"/>
      <c r="G692" s="71"/>
      <c r="H692" s="71"/>
      <c r="I692" s="66"/>
      <c r="J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</row>
    <row r="693" spans="5:23" s="64" customFormat="1">
      <c r="E693" s="71"/>
      <c r="F693" s="71"/>
      <c r="G693" s="71"/>
      <c r="H693" s="71"/>
      <c r="I693" s="66"/>
      <c r="J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</row>
    <row r="694" spans="5:23" s="64" customFormat="1">
      <c r="E694" s="71"/>
      <c r="F694" s="71"/>
      <c r="G694" s="71"/>
      <c r="H694" s="71"/>
      <c r="I694" s="66"/>
      <c r="J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</row>
    <row r="695" spans="5:23" s="64" customFormat="1">
      <c r="E695" s="71"/>
      <c r="F695" s="71"/>
      <c r="G695" s="71"/>
      <c r="H695" s="71"/>
      <c r="I695" s="66"/>
      <c r="J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</row>
    <row r="696" spans="5:23" s="64" customFormat="1">
      <c r="E696" s="71"/>
      <c r="F696" s="71"/>
      <c r="G696" s="71"/>
      <c r="H696" s="71"/>
      <c r="I696" s="66"/>
      <c r="J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</row>
    <row r="697" spans="5:23" s="64" customFormat="1">
      <c r="E697" s="71"/>
      <c r="F697" s="71"/>
      <c r="G697" s="71"/>
      <c r="H697" s="71"/>
      <c r="I697" s="66"/>
      <c r="J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</row>
    <row r="698" spans="5:23" s="64" customFormat="1">
      <c r="E698" s="71"/>
      <c r="F698" s="71"/>
      <c r="G698" s="71"/>
      <c r="H698" s="71"/>
      <c r="I698" s="66"/>
      <c r="J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</row>
    <row r="699" spans="5:23" s="64" customFormat="1">
      <c r="E699" s="71"/>
      <c r="F699" s="71"/>
      <c r="G699" s="71"/>
      <c r="H699" s="71"/>
      <c r="I699" s="66"/>
      <c r="J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</row>
    <row r="700" spans="5:23" s="64" customFormat="1">
      <c r="E700" s="71"/>
      <c r="F700" s="71"/>
      <c r="G700" s="71"/>
      <c r="H700" s="71"/>
      <c r="I700" s="66"/>
      <c r="J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</row>
    <row r="701" spans="5:23" s="64" customFormat="1">
      <c r="E701" s="71"/>
      <c r="F701" s="71"/>
      <c r="G701" s="71"/>
      <c r="H701" s="71"/>
      <c r="I701" s="66"/>
      <c r="J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</row>
    <row r="702" spans="5:23" s="64" customFormat="1">
      <c r="E702" s="71"/>
      <c r="F702" s="71"/>
      <c r="G702" s="71"/>
      <c r="H702" s="71"/>
      <c r="I702" s="66"/>
      <c r="J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</row>
    <row r="703" spans="5:23" s="64" customFormat="1">
      <c r="E703" s="71"/>
      <c r="F703" s="71"/>
      <c r="G703" s="71"/>
      <c r="H703" s="71"/>
      <c r="I703" s="66"/>
      <c r="J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</row>
    <row r="704" spans="5:23" s="64" customFormat="1">
      <c r="E704" s="71"/>
      <c r="F704" s="71"/>
      <c r="G704" s="71"/>
      <c r="H704" s="71"/>
      <c r="I704" s="66"/>
      <c r="J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</row>
    <row r="705" spans="5:23" s="64" customFormat="1">
      <c r="E705" s="71"/>
      <c r="F705" s="71"/>
      <c r="G705" s="71"/>
      <c r="H705" s="71"/>
      <c r="I705" s="66"/>
      <c r="J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</row>
    <row r="706" spans="5:23" s="64" customFormat="1">
      <c r="E706" s="71"/>
      <c r="F706" s="71"/>
      <c r="G706" s="71"/>
      <c r="H706" s="71"/>
      <c r="I706" s="66"/>
      <c r="J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</row>
    <row r="707" spans="5:23" s="64" customFormat="1">
      <c r="E707" s="71"/>
      <c r="F707" s="71"/>
      <c r="G707" s="71"/>
      <c r="H707" s="71"/>
      <c r="I707" s="66"/>
      <c r="J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</row>
    <row r="708" spans="5:23" s="64" customFormat="1">
      <c r="E708" s="71"/>
      <c r="F708" s="71"/>
      <c r="G708" s="71"/>
      <c r="H708" s="71"/>
      <c r="I708" s="66"/>
      <c r="J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</row>
    <row r="709" spans="5:23" s="64" customFormat="1">
      <c r="E709" s="71"/>
      <c r="F709" s="71"/>
      <c r="G709" s="71"/>
      <c r="H709" s="71"/>
      <c r="I709" s="66"/>
      <c r="J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</row>
    <row r="710" spans="5:23" s="64" customFormat="1">
      <c r="E710" s="71"/>
      <c r="F710" s="71"/>
      <c r="G710" s="71"/>
      <c r="H710" s="71"/>
      <c r="I710" s="66"/>
      <c r="J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</row>
    <row r="711" spans="5:23" s="64" customFormat="1">
      <c r="E711" s="71"/>
      <c r="F711" s="71"/>
      <c r="G711" s="71"/>
      <c r="H711" s="71"/>
      <c r="I711" s="66"/>
      <c r="J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</row>
    <row r="712" spans="5:23" s="64" customFormat="1">
      <c r="E712" s="71"/>
      <c r="F712" s="71"/>
      <c r="G712" s="71"/>
      <c r="H712" s="71"/>
      <c r="I712" s="66"/>
      <c r="J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</row>
    <row r="713" spans="5:23" s="64" customFormat="1">
      <c r="E713" s="71"/>
      <c r="F713" s="71"/>
      <c r="G713" s="71"/>
      <c r="H713" s="71"/>
      <c r="I713" s="66"/>
      <c r="J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</row>
    <row r="714" spans="5:23" s="64" customFormat="1">
      <c r="E714" s="71"/>
      <c r="F714" s="71"/>
      <c r="G714" s="71"/>
      <c r="H714" s="71"/>
      <c r="I714" s="66"/>
      <c r="J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</row>
    <row r="715" spans="5:23" s="64" customFormat="1">
      <c r="E715" s="71"/>
      <c r="F715" s="71"/>
      <c r="G715" s="71"/>
      <c r="H715" s="71"/>
      <c r="I715" s="66"/>
      <c r="J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</row>
    <row r="716" spans="5:23" s="64" customFormat="1">
      <c r="E716" s="71"/>
      <c r="F716" s="71"/>
      <c r="G716" s="71"/>
      <c r="H716" s="71"/>
      <c r="I716" s="66"/>
      <c r="J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</row>
    <row r="717" spans="5:23" s="64" customFormat="1">
      <c r="E717" s="71"/>
      <c r="F717" s="71"/>
      <c r="G717" s="71"/>
      <c r="H717" s="71"/>
      <c r="I717" s="66"/>
      <c r="J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</row>
    <row r="718" spans="5:23" s="64" customFormat="1">
      <c r="E718" s="71"/>
      <c r="F718" s="71"/>
      <c r="G718" s="71"/>
      <c r="H718" s="71"/>
      <c r="I718" s="66"/>
      <c r="J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</row>
    <row r="719" spans="5:23" s="64" customFormat="1">
      <c r="E719" s="71"/>
      <c r="F719" s="71"/>
      <c r="G719" s="71"/>
      <c r="H719" s="71"/>
      <c r="I719" s="66"/>
      <c r="J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</row>
    <row r="720" spans="5:23" s="64" customFormat="1">
      <c r="E720" s="71"/>
      <c r="F720" s="71"/>
      <c r="G720" s="71"/>
      <c r="H720" s="71"/>
      <c r="I720" s="66"/>
      <c r="J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</row>
    <row r="721" spans="5:23" s="64" customFormat="1">
      <c r="E721" s="71"/>
      <c r="F721" s="71"/>
      <c r="G721" s="71"/>
      <c r="H721" s="71"/>
      <c r="I721" s="66"/>
      <c r="J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</row>
    <row r="722" spans="5:23" s="64" customFormat="1">
      <c r="E722" s="71"/>
      <c r="F722" s="71"/>
      <c r="G722" s="71"/>
      <c r="H722" s="71"/>
      <c r="I722" s="66"/>
      <c r="J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</row>
    <row r="723" spans="5:23" s="64" customFormat="1">
      <c r="E723" s="71"/>
      <c r="F723" s="71"/>
      <c r="G723" s="71"/>
      <c r="H723" s="71"/>
      <c r="I723" s="66"/>
      <c r="J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</row>
    <row r="724" spans="5:23" s="64" customFormat="1">
      <c r="E724" s="71"/>
      <c r="F724" s="71"/>
      <c r="G724" s="71"/>
      <c r="H724" s="71"/>
      <c r="I724" s="66"/>
      <c r="J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</row>
    <row r="725" spans="5:23" s="64" customFormat="1">
      <c r="E725" s="71"/>
      <c r="F725" s="71"/>
      <c r="G725" s="71"/>
      <c r="H725" s="71"/>
      <c r="I725" s="66"/>
      <c r="J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</row>
    <row r="726" spans="5:23" s="64" customFormat="1">
      <c r="E726" s="71"/>
      <c r="F726" s="71"/>
      <c r="G726" s="71"/>
      <c r="H726" s="71"/>
      <c r="I726" s="66"/>
      <c r="J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</row>
    <row r="727" spans="5:23" s="64" customFormat="1">
      <c r="E727" s="71"/>
      <c r="F727" s="71"/>
      <c r="G727" s="71"/>
      <c r="H727" s="71"/>
      <c r="I727" s="66"/>
      <c r="J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</row>
    <row r="728" spans="5:23" s="64" customFormat="1">
      <c r="E728" s="71"/>
      <c r="F728" s="71"/>
      <c r="G728" s="71"/>
      <c r="H728" s="71"/>
      <c r="I728" s="66"/>
      <c r="J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</row>
    <row r="729" spans="5:23" s="64" customFormat="1">
      <c r="E729" s="71"/>
      <c r="F729" s="71"/>
      <c r="G729" s="71"/>
      <c r="H729" s="71"/>
      <c r="I729" s="66"/>
      <c r="J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</row>
    <row r="730" spans="5:23" s="64" customFormat="1">
      <c r="E730" s="71"/>
      <c r="F730" s="71"/>
      <c r="G730" s="71"/>
      <c r="H730" s="71"/>
      <c r="I730" s="66"/>
      <c r="J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</row>
    <row r="731" spans="5:23" s="64" customFormat="1">
      <c r="E731" s="71"/>
      <c r="F731" s="71"/>
      <c r="G731" s="71"/>
      <c r="H731" s="71"/>
      <c r="I731" s="66"/>
      <c r="J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</row>
    <row r="732" spans="5:23" s="64" customFormat="1">
      <c r="E732" s="71"/>
      <c r="F732" s="71"/>
      <c r="G732" s="71"/>
      <c r="H732" s="71"/>
      <c r="I732" s="66"/>
      <c r="J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</row>
    <row r="733" spans="5:23" s="64" customFormat="1">
      <c r="E733" s="71"/>
      <c r="F733" s="71"/>
      <c r="G733" s="71"/>
      <c r="H733" s="71"/>
      <c r="I733" s="66"/>
      <c r="J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</row>
    <row r="734" spans="5:23" s="64" customFormat="1">
      <c r="E734" s="71"/>
      <c r="F734" s="71"/>
      <c r="G734" s="71"/>
      <c r="H734" s="71"/>
      <c r="I734" s="66"/>
      <c r="J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</row>
    <row r="735" spans="5:23" s="64" customFormat="1">
      <c r="E735" s="71"/>
      <c r="F735" s="71"/>
      <c r="G735" s="71"/>
      <c r="H735" s="71"/>
      <c r="I735" s="66"/>
      <c r="J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</row>
    <row r="736" spans="5:23" s="64" customFormat="1">
      <c r="E736" s="71"/>
      <c r="F736" s="71"/>
      <c r="G736" s="71"/>
      <c r="H736" s="71"/>
      <c r="I736" s="66"/>
      <c r="J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</row>
    <row r="737" spans="5:23" s="64" customFormat="1">
      <c r="E737" s="71"/>
      <c r="F737" s="71"/>
      <c r="G737" s="71"/>
      <c r="H737" s="71"/>
      <c r="I737" s="66"/>
      <c r="J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</row>
    <row r="738" spans="5:23" s="64" customFormat="1">
      <c r="E738" s="71"/>
      <c r="F738" s="71"/>
      <c r="G738" s="71"/>
      <c r="H738" s="71"/>
      <c r="I738" s="66"/>
      <c r="J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</row>
    <row r="739" spans="5:23" s="64" customFormat="1">
      <c r="E739" s="71"/>
      <c r="F739" s="71"/>
      <c r="G739" s="71"/>
      <c r="H739" s="71"/>
      <c r="I739" s="66"/>
      <c r="J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</row>
    <row r="740" spans="5:23" s="64" customFormat="1">
      <c r="E740" s="71"/>
      <c r="F740" s="71"/>
      <c r="G740" s="71"/>
      <c r="H740" s="71"/>
      <c r="I740" s="66"/>
      <c r="J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</row>
    <row r="741" spans="5:23" s="64" customFormat="1">
      <c r="E741" s="71"/>
      <c r="F741" s="71"/>
      <c r="G741" s="71"/>
      <c r="H741" s="71"/>
      <c r="I741" s="66"/>
      <c r="J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</row>
    <row r="742" spans="5:23" s="64" customFormat="1">
      <c r="E742" s="71"/>
      <c r="F742" s="71"/>
      <c r="G742" s="71"/>
      <c r="H742" s="71"/>
      <c r="I742" s="66"/>
      <c r="J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</row>
    <row r="743" spans="5:23" s="64" customFormat="1">
      <c r="E743" s="71"/>
      <c r="F743" s="71"/>
      <c r="G743" s="71"/>
      <c r="H743" s="71"/>
      <c r="I743" s="66"/>
      <c r="J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</row>
    <row r="744" spans="5:23" s="64" customFormat="1">
      <c r="E744" s="71"/>
      <c r="F744" s="71"/>
      <c r="G744" s="71"/>
      <c r="H744" s="71"/>
      <c r="I744" s="66"/>
      <c r="J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</row>
    <row r="745" spans="5:23" s="64" customFormat="1">
      <c r="E745" s="71"/>
      <c r="F745" s="71"/>
      <c r="G745" s="71"/>
      <c r="H745" s="71"/>
      <c r="I745" s="66"/>
      <c r="J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</row>
    <row r="746" spans="5:23" s="64" customFormat="1">
      <c r="E746" s="71"/>
      <c r="F746" s="71"/>
      <c r="G746" s="71"/>
      <c r="H746" s="71"/>
      <c r="I746" s="66"/>
      <c r="J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</row>
    <row r="747" spans="5:23" s="64" customFormat="1">
      <c r="E747" s="71"/>
      <c r="F747" s="71"/>
      <c r="G747" s="71"/>
      <c r="H747" s="71"/>
      <c r="I747" s="66"/>
      <c r="J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</row>
    <row r="748" spans="5:23" s="64" customFormat="1">
      <c r="E748" s="71"/>
      <c r="F748" s="71"/>
      <c r="G748" s="71"/>
      <c r="H748" s="71"/>
      <c r="I748" s="66"/>
      <c r="J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</row>
    <row r="749" spans="5:23" s="64" customFormat="1">
      <c r="E749" s="71"/>
      <c r="F749" s="71"/>
      <c r="G749" s="71"/>
      <c r="H749" s="71"/>
      <c r="I749" s="66"/>
      <c r="J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</row>
    <row r="750" spans="5:23" s="64" customFormat="1">
      <c r="E750" s="71"/>
      <c r="F750" s="71"/>
      <c r="G750" s="71"/>
      <c r="H750" s="71"/>
      <c r="I750" s="66"/>
      <c r="J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</row>
    <row r="751" spans="5:23" s="64" customFormat="1">
      <c r="E751" s="71"/>
      <c r="F751" s="71"/>
      <c r="G751" s="71"/>
      <c r="H751" s="71"/>
      <c r="I751" s="66"/>
      <c r="J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</row>
    <row r="752" spans="5:23" s="64" customFormat="1">
      <c r="E752" s="71"/>
      <c r="F752" s="71"/>
      <c r="G752" s="71"/>
      <c r="H752" s="71"/>
      <c r="I752" s="66"/>
      <c r="J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</row>
    <row r="753" spans="5:23" s="64" customFormat="1">
      <c r="E753" s="71"/>
      <c r="F753" s="71"/>
      <c r="G753" s="71"/>
      <c r="H753" s="71"/>
      <c r="I753" s="66"/>
      <c r="J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</row>
    <row r="754" spans="5:23" s="64" customFormat="1">
      <c r="E754" s="71"/>
      <c r="F754" s="71"/>
      <c r="G754" s="71"/>
      <c r="H754" s="71"/>
      <c r="I754" s="66"/>
      <c r="J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</row>
    <row r="755" spans="5:23" s="64" customFormat="1">
      <c r="E755" s="71"/>
      <c r="F755" s="71"/>
      <c r="G755" s="71"/>
      <c r="H755" s="71"/>
      <c r="I755" s="66"/>
      <c r="J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</row>
    <row r="756" spans="5:23" s="64" customFormat="1">
      <c r="E756" s="71"/>
      <c r="F756" s="71"/>
      <c r="G756" s="71"/>
      <c r="H756" s="71"/>
      <c r="I756" s="66"/>
      <c r="J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</row>
    <row r="757" spans="5:23" s="64" customFormat="1">
      <c r="E757" s="71"/>
      <c r="F757" s="71"/>
      <c r="G757" s="71"/>
      <c r="H757" s="71"/>
      <c r="I757" s="66"/>
      <c r="J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</row>
    <row r="758" spans="5:23" s="64" customFormat="1">
      <c r="E758" s="71"/>
      <c r="F758" s="71"/>
      <c r="G758" s="71"/>
      <c r="H758" s="71"/>
      <c r="I758" s="66"/>
      <c r="J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</row>
    <row r="759" spans="5:23" s="64" customFormat="1">
      <c r="E759" s="71"/>
      <c r="F759" s="71"/>
      <c r="G759" s="71"/>
      <c r="H759" s="71"/>
      <c r="I759" s="66"/>
      <c r="J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</row>
  </sheetData>
  <mergeCells count="13">
    <mergeCell ref="E2:E3"/>
    <mergeCell ref="G2:G3"/>
    <mergeCell ref="A2:A3"/>
    <mergeCell ref="B2:B3"/>
    <mergeCell ref="C2:C3"/>
    <mergeCell ref="D2:D3"/>
    <mergeCell ref="F2:F3"/>
    <mergeCell ref="H2:H3"/>
    <mergeCell ref="O1:W1"/>
    <mergeCell ref="L2:L3"/>
    <mergeCell ref="I2:I3"/>
    <mergeCell ref="J2:J3"/>
    <mergeCell ref="K2:K3"/>
  </mergeCells>
  <phoneticPr fontId="22" type="noConversion"/>
  <pageMargins left="0.43" right="0.52" top="0.31" bottom="0.25" header="0.28999999999999998" footer="0.25"/>
  <pageSetup paperSize="8" scale="75" pageOrder="overThenDown" orientation="landscape" r:id="rId1"/>
  <headerFooter alignWithMargins="0">
    <oddFooter>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C41"/>
  <sheetViews>
    <sheetView workbookViewId="0">
      <selection activeCell="A2" sqref="A2"/>
    </sheetView>
  </sheetViews>
  <sheetFormatPr defaultRowHeight="16.5"/>
  <cols>
    <col min="1" max="1" width="29" style="2" customWidth="1"/>
    <col min="2" max="2" width="37.375" style="2" customWidth="1"/>
    <col min="3" max="3" width="74.875" style="2" customWidth="1"/>
    <col min="4" max="16384" width="9" style="2"/>
  </cols>
  <sheetData>
    <row r="1" spans="1:3" ht="30.75" customHeight="1">
      <c r="A1" s="309" t="s">
        <v>268</v>
      </c>
      <c r="B1" s="309"/>
      <c r="C1" s="309"/>
    </row>
    <row r="2" spans="1:3" ht="24" customHeight="1">
      <c r="A2" s="1" t="s">
        <v>186</v>
      </c>
      <c r="B2" s="1" t="s">
        <v>187</v>
      </c>
      <c r="C2" s="1" t="s">
        <v>188</v>
      </c>
    </row>
    <row r="3" spans="1:3" ht="12.75" hidden="1" customHeight="1">
      <c r="A3" s="3" t="s">
        <v>189</v>
      </c>
      <c r="B3" s="3"/>
      <c r="C3" s="3"/>
    </row>
    <row r="4" spans="1:3" ht="15.95" customHeight="1">
      <c r="A4" s="3" t="s">
        <v>190</v>
      </c>
      <c r="B4" s="3"/>
      <c r="C4" s="3"/>
    </row>
    <row r="5" spans="1:3" ht="15.95" customHeight="1">
      <c r="A5" s="7" t="s">
        <v>191</v>
      </c>
      <c r="B5" s="3" t="s">
        <v>192</v>
      </c>
      <c r="C5" s="3" t="s">
        <v>193</v>
      </c>
    </row>
    <row r="6" spans="1:3" ht="15.95" customHeight="1">
      <c r="A6" s="7" t="s">
        <v>194</v>
      </c>
      <c r="B6" s="3" t="s">
        <v>195</v>
      </c>
      <c r="C6" s="3" t="s">
        <v>193</v>
      </c>
    </row>
    <row r="7" spans="1:3" ht="15.95" customHeight="1">
      <c r="A7" s="7" t="s">
        <v>196</v>
      </c>
      <c r="B7" s="6" t="s">
        <v>197</v>
      </c>
      <c r="C7" s="3" t="s">
        <v>193</v>
      </c>
    </row>
    <row r="8" spans="1:3" ht="15.95" customHeight="1">
      <c r="A8" s="7" t="s">
        <v>198</v>
      </c>
      <c r="B8" s="3" t="s">
        <v>195</v>
      </c>
      <c r="C8" s="3" t="s">
        <v>193</v>
      </c>
    </row>
    <row r="9" spans="1:3" ht="15.95" customHeight="1">
      <c r="A9" s="7" t="s">
        <v>199</v>
      </c>
      <c r="B9" s="3" t="s">
        <v>200</v>
      </c>
      <c r="C9" s="3" t="s">
        <v>193</v>
      </c>
    </row>
    <row r="10" spans="1:3" ht="15.95" customHeight="1">
      <c r="A10" s="7" t="s">
        <v>201</v>
      </c>
      <c r="B10" s="3" t="s">
        <v>202</v>
      </c>
      <c r="C10" s="3" t="s">
        <v>193</v>
      </c>
    </row>
    <row r="11" spans="1:3" ht="15.95" customHeight="1">
      <c r="A11" s="7" t="s">
        <v>232</v>
      </c>
      <c r="B11" s="3" t="s">
        <v>233</v>
      </c>
      <c r="C11" s="3" t="s">
        <v>193</v>
      </c>
    </row>
    <row r="12" spans="1:3" ht="15.95" customHeight="1">
      <c r="A12" s="3" t="s">
        <v>203</v>
      </c>
      <c r="B12" s="3"/>
      <c r="C12" s="3"/>
    </row>
    <row r="13" spans="1:3" ht="15.95" customHeight="1">
      <c r="A13" s="7" t="s">
        <v>204</v>
      </c>
      <c r="B13" s="3" t="s">
        <v>205</v>
      </c>
      <c r="C13" s="3" t="s">
        <v>206</v>
      </c>
    </row>
    <row r="14" spans="1:3" ht="15.95" customHeight="1">
      <c r="A14" s="7" t="s">
        <v>207</v>
      </c>
      <c r="B14" s="3" t="s">
        <v>205</v>
      </c>
      <c r="C14" s="3" t="s">
        <v>206</v>
      </c>
    </row>
    <row r="15" spans="1:3" ht="15.95" customHeight="1">
      <c r="A15" s="7" t="s">
        <v>208</v>
      </c>
      <c r="B15" s="3" t="s">
        <v>205</v>
      </c>
      <c r="C15" s="3" t="s">
        <v>206</v>
      </c>
    </row>
    <row r="16" spans="1:3" ht="15.95" customHeight="1">
      <c r="A16" s="7" t="s">
        <v>209</v>
      </c>
      <c r="B16" s="3" t="s">
        <v>210</v>
      </c>
      <c r="C16" s="3" t="s">
        <v>193</v>
      </c>
    </row>
    <row r="17" spans="1:3" ht="15.95" customHeight="1">
      <c r="A17" s="7" t="s">
        <v>211</v>
      </c>
      <c r="B17" s="3" t="s">
        <v>212</v>
      </c>
      <c r="C17" s="3" t="s">
        <v>193</v>
      </c>
    </row>
    <row r="18" spans="1:3" ht="15.95" customHeight="1">
      <c r="A18" s="7" t="s">
        <v>213</v>
      </c>
      <c r="B18" s="3" t="s">
        <v>202</v>
      </c>
      <c r="C18" s="3" t="s">
        <v>193</v>
      </c>
    </row>
    <row r="19" spans="1:3" ht="15.95" customHeight="1">
      <c r="A19" s="7" t="s">
        <v>214</v>
      </c>
      <c r="B19" s="3" t="s">
        <v>202</v>
      </c>
      <c r="C19" s="3" t="s">
        <v>206</v>
      </c>
    </row>
    <row r="20" spans="1:3" ht="15.95" customHeight="1">
      <c r="A20" s="7" t="s">
        <v>215</v>
      </c>
      <c r="B20" s="3" t="s">
        <v>216</v>
      </c>
      <c r="C20" s="3" t="s">
        <v>193</v>
      </c>
    </row>
    <row r="21" spans="1:3" ht="36.75" customHeight="1">
      <c r="A21" s="7" t="s">
        <v>238</v>
      </c>
      <c r="B21" s="10" t="s">
        <v>239</v>
      </c>
      <c r="C21" s="3" t="s">
        <v>193</v>
      </c>
    </row>
    <row r="22" spans="1:3" ht="15.95" customHeight="1">
      <c r="A22" s="7" t="s">
        <v>217</v>
      </c>
      <c r="B22" s="3" t="s">
        <v>218</v>
      </c>
      <c r="C22" s="3" t="s">
        <v>206</v>
      </c>
    </row>
    <row r="23" spans="1:3" ht="15.95" customHeight="1">
      <c r="A23" s="7" t="s">
        <v>219</v>
      </c>
      <c r="B23" s="3" t="s">
        <v>202</v>
      </c>
      <c r="C23" s="3" t="s">
        <v>206</v>
      </c>
    </row>
    <row r="24" spans="1:3" ht="15.95" customHeight="1">
      <c r="A24" s="7" t="s">
        <v>220</v>
      </c>
      <c r="B24" s="3" t="s">
        <v>216</v>
      </c>
      <c r="C24" s="3" t="s">
        <v>206</v>
      </c>
    </row>
    <row r="25" spans="1:3" ht="15.95" customHeight="1">
      <c r="A25" s="9" t="s">
        <v>185</v>
      </c>
      <c r="B25" s="3" t="s">
        <v>260</v>
      </c>
      <c r="C25" s="3" t="s">
        <v>206</v>
      </c>
    </row>
    <row r="26" spans="1:3" ht="15.95" customHeight="1">
      <c r="A26" s="7" t="s">
        <v>221</v>
      </c>
      <c r="B26" s="3" t="s">
        <v>218</v>
      </c>
      <c r="C26" s="3" t="s">
        <v>206</v>
      </c>
    </row>
    <row r="27" spans="1:3" ht="15.95" customHeight="1">
      <c r="A27" s="7" t="s">
        <v>222</v>
      </c>
      <c r="B27" s="3" t="s">
        <v>223</v>
      </c>
      <c r="C27" s="3" t="s">
        <v>224</v>
      </c>
    </row>
    <row r="28" spans="1:3" ht="15.95" customHeight="1">
      <c r="A28" s="8" t="s">
        <v>225</v>
      </c>
      <c r="B28" s="3" t="s">
        <v>202</v>
      </c>
      <c r="C28" s="3" t="s">
        <v>226</v>
      </c>
    </row>
    <row r="29" spans="1:3" ht="15.95" customHeight="1">
      <c r="A29" s="3" t="s">
        <v>227</v>
      </c>
      <c r="B29" s="3"/>
      <c r="C29" s="3"/>
    </row>
    <row r="30" spans="1:3" ht="15.95" customHeight="1">
      <c r="A30" s="7" t="s">
        <v>228</v>
      </c>
      <c r="B30" s="3" t="s">
        <v>259</v>
      </c>
      <c r="C30" s="3" t="s">
        <v>193</v>
      </c>
    </row>
    <row r="31" spans="1:3" ht="15.95" customHeight="1">
      <c r="A31" s="3" t="s">
        <v>229</v>
      </c>
      <c r="B31" s="3"/>
      <c r="C31" s="3"/>
    </row>
    <row r="32" spans="1:3" ht="15.95" customHeight="1">
      <c r="A32" s="7" t="s">
        <v>240</v>
      </c>
      <c r="B32" s="3" t="s">
        <v>223</v>
      </c>
      <c r="C32" s="3" t="s">
        <v>193</v>
      </c>
    </row>
    <row r="33" spans="1:3" ht="15.95" customHeight="1">
      <c r="A33" s="7" t="s">
        <v>230</v>
      </c>
      <c r="B33" s="3" t="s">
        <v>202</v>
      </c>
      <c r="C33" s="3" t="s">
        <v>193</v>
      </c>
    </row>
    <row r="34" spans="1:3" ht="15.95" customHeight="1">
      <c r="A34" s="3" t="s">
        <v>231</v>
      </c>
      <c r="B34" s="3"/>
      <c r="C34" s="3"/>
    </row>
    <row r="35" spans="1:3" ht="15.95" customHeight="1">
      <c r="A35" s="3" t="s">
        <v>241</v>
      </c>
      <c r="B35" s="3" t="s">
        <v>223</v>
      </c>
      <c r="C35" s="3" t="s">
        <v>193</v>
      </c>
    </row>
    <row r="36" spans="1:3" ht="15.95" customHeight="1">
      <c r="A36" s="7" t="s">
        <v>242</v>
      </c>
      <c r="B36" s="3" t="s">
        <v>202</v>
      </c>
      <c r="C36" s="3" t="s">
        <v>206</v>
      </c>
    </row>
    <row r="37" spans="1:3" ht="15.95" customHeight="1">
      <c r="A37" s="7" t="s">
        <v>234</v>
      </c>
      <c r="B37" s="3" t="s">
        <v>258</v>
      </c>
      <c r="C37" s="3" t="s">
        <v>193</v>
      </c>
    </row>
    <row r="38" spans="1:3" ht="15.95" customHeight="1">
      <c r="A38" s="7" t="s">
        <v>235</v>
      </c>
      <c r="B38" s="3" t="s">
        <v>233</v>
      </c>
      <c r="C38" s="3" t="s">
        <v>193</v>
      </c>
    </row>
    <row r="39" spans="1:3" ht="15.95" customHeight="1">
      <c r="A39" s="3" t="s">
        <v>236</v>
      </c>
      <c r="B39" s="3"/>
      <c r="C39" s="3"/>
    </row>
    <row r="40" spans="1:3" ht="12.75" customHeight="1">
      <c r="A40" s="306" t="s">
        <v>237</v>
      </c>
      <c r="B40" s="307" t="s">
        <v>258</v>
      </c>
      <c r="C40" s="307" t="s">
        <v>193</v>
      </c>
    </row>
    <row r="41" spans="1:3">
      <c r="A41" s="306"/>
      <c r="B41" s="308"/>
      <c r="C41" s="308"/>
    </row>
  </sheetData>
  <mergeCells count="4">
    <mergeCell ref="A40:A41"/>
    <mergeCell ref="B40:B41"/>
    <mergeCell ref="C40:C41"/>
    <mergeCell ref="A1:C1"/>
  </mergeCells>
  <phoneticPr fontId="9" type="noConversion"/>
  <printOptions horizontalCentered="1"/>
  <pageMargins left="0.19685039370078741" right="0.19685039370078741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國教科-車輛費用</vt:lpstr>
      <vt:lpstr>彙總表</vt:lpstr>
      <vt:lpstr>人事費</vt:lpstr>
      <vt:lpstr>分配原則 </vt:lpstr>
      <vt:lpstr>彙總表!Print_Area</vt:lpstr>
      <vt:lpstr>人事費!Print_Titles</vt:lpstr>
      <vt:lpstr>'國教科-車輛費用'!Print_Titles</vt:lpstr>
      <vt:lpstr>彙總表!Print_Titles</vt:lpstr>
    </vt:vector>
  </TitlesOfParts>
  <Company>省政府主計處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一科</dc:creator>
  <cp:lastModifiedBy>USER</cp:lastModifiedBy>
  <cp:lastPrinted>2013-08-09T06:54:09Z</cp:lastPrinted>
  <dcterms:created xsi:type="dcterms:W3CDTF">1999-01-08T02:32:23Z</dcterms:created>
  <dcterms:modified xsi:type="dcterms:W3CDTF">2013-08-11T03:20:57Z</dcterms:modified>
</cp:coreProperties>
</file>