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840" windowWidth="11928" windowHeight="4980"/>
  </bookViews>
  <sheets>
    <sheet name="國中" sheetId="1" r:id="rId1"/>
    <sheet name="國小" sheetId="4" r:id="rId2"/>
    <sheet name="Sheet1" sheetId="5" r:id="rId3"/>
  </sheets>
  <definedNames>
    <definedName name="_xlnm.Print_Area" localSheetId="1">國小!$A$1:$BK$106</definedName>
    <definedName name="_xlnm.Print_Area" localSheetId="0">國中!$A$1:$AD$30</definedName>
    <definedName name="_xlnm.Print_Titles" localSheetId="1">國小!$A:$A,國小!$2:$4</definedName>
    <definedName name="_xlnm.Print_Titles" localSheetId="0">國中!$A:$A,國中!$4:$4</definedName>
  </definedNames>
  <calcPr calcId="145621"/>
</workbook>
</file>

<file path=xl/calcChain.xml><?xml version="1.0" encoding="utf-8"?>
<calcChain xmlns="http://schemas.openxmlformats.org/spreadsheetml/2006/main">
  <c r="Q56" i="4"/>
  <c r="Q28" l="1"/>
  <c r="AB6" i="1" l="1"/>
  <c r="AB7"/>
  <c r="AB8"/>
  <c r="AB9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BJ11" i="4"/>
  <c r="BJ21"/>
  <c r="BJ32"/>
  <c r="BJ43"/>
  <c r="BJ81"/>
  <c r="BJ86"/>
  <c r="BJ88"/>
  <c r="BJ89"/>
  <c r="BJ7"/>
  <c r="BJ8"/>
  <c r="BJ9"/>
  <c r="BJ10"/>
  <c r="BJ6"/>
  <c r="BI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6"/>
  <c r="AT6"/>
  <c r="Q57" l="1"/>
  <c r="Y10" i="1" l="1"/>
  <c r="AB10" s="1"/>
  <c r="AV7" i="4" l="1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6"/>
  <c r="K5" l="1"/>
  <c r="H7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43"/>
  <c r="H44"/>
  <c r="H45"/>
  <c r="H46"/>
  <c r="H47"/>
  <c r="H48"/>
  <c r="H49"/>
  <c r="H52"/>
  <c r="H53"/>
  <c r="H54"/>
  <c r="H55"/>
  <c r="H56"/>
  <c r="H57"/>
  <c r="H58"/>
  <c r="H59"/>
  <c r="H65"/>
  <c r="H68"/>
  <c r="H69"/>
  <c r="H70"/>
  <c r="H71"/>
  <c r="H72"/>
  <c r="H73"/>
  <c r="H74"/>
  <c r="H78"/>
  <c r="H79"/>
  <c r="H80"/>
  <c r="H81"/>
  <c r="H82"/>
  <c r="H83"/>
  <c r="H84"/>
  <c r="H85"/>
  <c r="H86"/>
  <c r="H88"/>
  <c r="H89"/>
  <c r="H90"/>
  <c r="H91"/>
  <c r="H92"/>
  <c r="H93"/>
  <c r="H94"/>
  <c r="H97"/>
  <c r="H100"/>
  <c r="H6"/>
  <c r="G7"/>
  <c r="G8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31"/>
  <c r="G32"/>
  <c r="G33"/>
  <c r="G34"/>
  <c r="G35"/>
  <c r="G36"/>
  <c r="G37"/>
  <c r="G38"/>
  <c r="G39"/>
  <c r="H39" s="1"/>
  <c r="G40"/>
  <c r="H40" s="1"/>
  <c r="G41"/>
  <c r="H41" s="1"/>
  <c r="G42"/>
  <c r="H42" s="1"/>
  <c r="G43"/>
  <c r="G44"/>
  <c r="G45"/>
  <c r="G46"/>
  <c r="G47"/>
  <c r="G48"/>
  <c r="G49"/>
  <c r="G50"/>
  <c r="H50" s="1"/>
  <c r="G51"/>
  <c r="H51" s="1"/>
  <c r="G52"/>
  <c r="G53"/>
  <c r="G54"/>
  <c r="G55"/>
  <c r="G56"/>
  <c r="G57"/>
  <c r="G58"/>
  <c r="G59"/>
  <c r="G60"/>
  <c r="H60" s="1"/>
  <c r="G61"/>
  <c r="H61" s="1"/>
  <c r="G62"/>
  <c r="H62" s="1"/>
  <c r="G63"/>
  <c r="H63" s="1"/>
  <c r="G64"/>
  <c r="H64" s="1"/>
  <c r="G65"/>
  <c r="G66"/>
  <c r="H66" s="1"/>
  <c r="G67"/>
  <c r="H67" s="1"/>
  <c r="G68"/>
  <c r="G69"/>
  <c r="G70"/>
  <c r="G71"/>
  <c r="G72"/>
  <c r="G73"/>
  <c r="G74"/>
  <c r="G75"/>
  <c r="H75" s="1"/>
  <c r="G76"/>
  <c r="H76" s="1"/>
  <c r="G77"/>
  <c r="H77" s="1"/>
  <c r="G78"/>
  <c r="G79"/>
  <c r="G80"/>
  <c r="G81"/>
  <c r="G82"/>
  <c r="G83"/>
  <c r="G84"/>
  <c r="G85"/>
  <c r="G86"/>
  <c r="G87"/>
  <c r="H87" s="1"/>
  <c r="G88"/>
  <c r="G89"/>
  <c r="G90"/>
  <c r="G91"/>
  <c r="G92"/>
  <c r="G93"/>
  <c r="G94"/>
  <c r="G95"/>
  <c r="H95" s="1"/>
  <c r="G96"/>
  <c r="H96" s="1"/>
  <c r="G97"/>
  <c r="G98"/>
  <c r="H98" s="1"/>
  <c r="G99"/>
  <c r="H99" s="1"/>
  <c r="G100"/>
  <c r="G101"/>
  <c r="H101" s="1"/>
  <c r="G102"/>
  <c r="H102" s="1"/>
  <c r="G103"/>
  <c r="H103" s="1"/>
  <c r="G104"/>
  <c r="H104" s="1"/>
  <c r="G105"/>
  <c r="H105" s="1"/>
  <c r="G106"/>
  <c r="H106" s="1"/>
  <c r="G6"/>
  <c r="F5"/>
  <c r="G5" l="1"/>
  <c r="J5"/>
  <c r="I5"/>
  <c r="H5"/>
  <c r="AS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6"/>
  <c r="X5" l="1"/>
  <c r="E5" i="1"/>
  <c r="D6"/>
  <c r="D5" s="1"/>
  <c r="C7" i="4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S105"/>
  <c r="S5" s="1"/>
  <c r="D5"/>
  <c r="E5"/>
  <c r="B7"/>
  <c r="AS7" s="1"/>
  <c r="H8" i="1"/>
  <c r="H5" s="1"/>
  <c r="H7"/>
  <c r="C26"/>
  <c r="C23"/>
  <c r="C21"/>
  <c r="C17"/>
  <c r="C11"/>
  <c r="C10"/>
  <c r="C8"/>
  <c r="C7"/>
  <c r="C6"/>
  <c r="B29"/>
  <c r="N29" s="1"/>
  <c r="B28"/>
  <c r="N28" s="1"/>
  <c r="B27"/>
  <c r="N27" s="1"/>
  <c r="B26"/>
  <c r="B25"/>
  <c r="N25" s="1"/>
  <c r="B24"/>
  <c r="N24" s="1"/>
  <c r="B23"/>
  <c r="B22"/>
  <c r="N22" s="1"/>
  <c r="B21"/>
  <c r="N21" s="1"/>
  <c r="B20"/>
  <c r="N20" s="1"/>
  <c r="B19"/>
  <c r="N19" s="1"/>
  <c r="B18"/>
  <c r="N18" s="1"/>
  <c r="B17"/>
  <c r="B16"/>
  <c r="N16" s="1"/>
  <c r="B15"/>
  <c r="N15"/>
  <c r="B14"/>
  <c r="N14" s="1"/>
  <c r="B13"/>
  <c r="N13" s="1"/>
  <c r="B12"/>
  <c r="N12" s="1"/>
  <c r="B11"/>
  <c r="N11" s="1"/>
  <c r="B10"/>
  <c r="B9"/>
  <c r="N9" s="1"/>
  <c r="B8"/>
  <c r="B7"/>
  <c r="B6"/>
  <c r="AN7" i="4"/>
  <c r="AO7" s="1"/>
  <c r="AA7" i="1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6"/>
  <c r="BH7" i="4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6"/>
  <c r="BI10"/>
  <c r="BI7"/>
  <c r="BI8"/>
  <c r="BI9"/>
  <c r="BI11"/>
  <c r="BI12"/>
  <c r="BJ12" s="1"/>
  <c r="BI13"/>
  <c r="BJ13" s="1"/>
  <c r="BI14"/>
  <c r="BJ14" s="1"/>
  <c r="BI15"/>
  <c r="BJ15" s="1"/>
  <c r="BI16"/>
  <c r="BJ16" s="1"/>
  <c r="BI17"/>
  <c r="BJ17" s="1"/>
  <c r="BI18"/>
  <c r="BJ18" s="1"/>
  <c r="BI19"/>
  <c r="BJ19" s="1"/>
  <c r="BI20"/>
  <c r="BJ20" s="1"/>
  <c r="BI21"/>
  <c r="BI22"/>
  <c r="BJ22" s="1"/>
  <c r="BI23"/>
  <c r="BJ23" s="1"/>
  <c r="BI24"/>
  <c r="BJ24" s="1"/>
  <c r="BI25"/>
  <c r="BJ25" s="1"/>
  <c r="BI26"/>
  <c r="BJ26" s="1"/>
  <c r="BI27"/>
  <c r="BJ27" s="1"/>
  <c r="BI28"/>
  <c r="BI29"/>
  <c r="BJ29" s="1"/>
  <c r="BI30"/>
  <c r="BJ30" s="1"/>
  <c r="BI31"/>
  <c r="BJ31" s="1"/>
  <c r="BI32"/>
  <c r="BI33"/>
  <c r="BJ33" s="1"/>
  <c r="BI34"/>
  <c r="BJ34" s="1"/>
  <c r="BI35"/>
  <c r="BJ35" s="1"/>
  <c r="BI36"/>
  <c r="BJ36" s="1"/>
  <c r="BI37"/>
  <c r="BJ37" s="1"/>
  <c r="BI38"/>
  <c r="BJ38" s="1"/>
  <c r="BI39"/>
  <c r="BJ39" s="1"/>
  <c r="BI40"/>
  <c r="BJ40" s="1"/>
  <c r="BI41"/>
  <c r="BJ41" s="1"/>
  <c r="BI42"/>
  <c r="BJ42" s="1"/>
  <c r="BI43"/>
  <c r="BI44"/>
  <c r="BJ44" s="1"/>
  <c r="BI45"/>
  <c r="BJ45" s="1"/>
  <c r="BI46"/>
  <c r="BJ46" s="1"/>
  <c r="BI47"/>
  <c r="BJ47" s="1"/>
  <c r="BI48"/>
  <c r="BJ48" s="1"/>
  <c r="BI49"/>
  <c r="BJ49" s="1"/>
  <c r="BI50"/>
  <c r="BJ50" s="1"/>
  <c r="BI51"/>
  <c r="BJ51" s="1"/>
  <c r="BI52"/>
  <c r="BJ52" s="1"/>
  <c r="BI53"/>
  <c r="BJ53" s="1"/>
  <c r="BI54"/>
  <c r="BJ54" s="1"/>
  <c r="BI55"/>
  <c r="BJ55" s="1"/>
  <c r="BI56"/>
  <c r="BI57"/>
  <c r="BJ57" s="1"/>
  <c r="BI58"/>
  <c r="BJ58" s="1"/>
  <c r="BI59"/>
  <c r="BJ59" s="1"/>
  <c r="BI60"/>
  <c r="BJ60" s="1"/>
  <c r="BI61"/>
  <c r="BJ61" s="1"/>
  <c r="BI62"/>
  <c r="BJ62" s="1"/>
  <c r="BI63"/>
  <c r="BJ63" s="1"/>
  <c r="BI64"/>
  <c r="BJ64" s="1"/>
  <c r="BI65"/>
  <c r="BJ65" s="1"/>
  <c r="BI66"/>
  <c r="BJ66" s="1"/>
  <c r="BI67"/>
  <c r="BJ67" s="1"/>
  <c r="BI68"/>
  <c r="BJ68" s="1"/>
  <c r="BI69"/>
  <c r="BJ69" s="1"/>
  <c r="BI70"/>
  <c r="BJ70" s="1"/>
  <c r="BI71"/>
  <c r="BJ71" s="1"/>
  <c r="BI72"/>
  <c r="BJ72" s="1"/>
  <c r="BI73"/>
  <c r="BJ73" s="1"/>
  <c r="BI74"/>
  <c r="BJ74" s="1"/>
  <c r="BI75"/>
  <c r="BJ75" s="1"/>
  <c r="BI76"/>
  <c r="BJ76" s="1"/>
  <c r="BI77"/>
  <c r="BJ77" s="1"/>
  <c r="BI78"/>
  <c r="BJ78" s="1"/>
  <c r="BI79"/>
  <c r="BJ79" s="1"/>
  <c r="BI80"/>
  <c r="BJ80" s="1"/>
  <c r="BI81"/>
  <c r="BI82"/>
  <c r="BJ82" s="1"/>
  <c r="BI83"/>
  <c r="BJ83" s="1"/>
  <c r="BI84"/>
  <c r="BJ84" s="1"/>
  <c r="BI85"/>
  <c r="BJ85" s="1"/>
  <c r="BI86"/>
  <c r="BI87"/>
  <c r="BJ87" s="1"/>
  <c r="BI88"/>
  <c r="BI89"/>
  <c r="BI90"/>
  <c r="BJ90" s="1"/>
  <c r="BI91"/>
  <c r="BJ91" s="1"/>
  <c r="BI92"/>
  <c r="BJ92" s="1"/>
  <c r="BI93"/>
  <c r="BJ93" s="1"/>
  <c r="BI94"/>
  <c r="BJ94" s="1"/>
  <c r="BI95"/>
  <c r="BJ95" s="1"/>
  <c r="BI96"/>
  <c r="BJ96" s="1"/>
  <c r="BI97"/>
  <c r="BJ97" s="1"/>
  <c r="BI98"/>
  <c r="BJ98" s="1"/>
  <c r="BI99"/>
  <c r="BJ99" s="1"/>
  <c r="BI100"/>
  <c r="BJ100" s="1"/>
  <c r="BI101"/>
  <c r="BJ101" s="1"/>
  <c r="BI102"/>
  <c r="BJ102" s="1"/>
  <c r="BI103"/>
  <c r="BJ103" s="1"/>
  <c r="BI104"/>
  <c r="BJ104" s="1"/>
  <c r="BI105"/>
  <c r="BJ105" s="1"/>
  <c r="BI106"/>
  <c r="BJ106" s="1"/>
  <c r="AN9"/>
  <c r="AO9" s="1"/>
  <c r="AN13"/>
  <c r="AO13" s="1"/>
  <c r="AN14"/>
  <c r="AO14" s="1"/>
  <c r="AN15"/>
  <c r="AO15" s="1"/>
  <c r="AN16"/>
  <c r="AO16" s="1"/>
  <c r="AN17"/>
  <c r="AO17" s="1"/>
  <c r="AN18"/>
  <c r="AO18" s="1"/>
  <c r="AN20"/>
  <c r="AO20" s="1"/>
  <c r="AN22"/>
  <c r="AO22" s="1"/>
  <c r="AN25"/>
  <c r="AO25" s="1"/>
  <c r="AR25" s="1"/>
  <c r="AN29"/>
  <c r="AO29" s="1"/>
  <c r="AN33"/>
  <c r="AO33" s="1"/>
  <c r="AN34"/>
  <c r="AO34" s="1"/>
  <c r="AN36"/>
  <c r="AO36" s="1"/>
  <c r="AN39"/>
  <c r="AO39" s="1"/>
  <c r="AN40"/>
  <c r="AO40" s="1"/>
  <c r="AR40" s="1"/>
  <c r="AN41"/>
  <c r="AO41" s="1"/>
  <c r="AN44"/>
  <c r="AO44" s="1"/>
  <c r="AN45"/>
  <c r="AO45" s="1"/>
  <c r="AR45" s="1"/>
  <c r="AN46"/>
  <c r="AO46" s="1"/>
  <c r="AN48"/>
  <c r="AO48" s="1"/>
  <c r="AN51"/>
  <c r="AO51" s="1"/>
  <c r="AN52"/>
  <c r="AO52" s="1"/>
  <c r="AN53"/>
  <c r="AO53" s="1"/>
  <c r="AN54"/>
  <c r="AO54" s="1"/>
  <c r="AN56"/>
  <c r="AO56" s="1"/>
  <c r="AN57"/>
  <c r="AO57" s="1"/>
  <c r="AN58"/>
  <c r="AO58" s="1"/>
  <c r="AR58" s="1"/>
  <c r="AN59"/>
  <c r="AO59" s="1"/>
  <c r="AN60"/>
  <c r="AO60" s="1"/>
  <c r="AN62"/>
  <c r="AO62" s="1"/>
  <c r="AR62" s="1"/>
  <c r="AN63"/>
  <c r="AO63" s="1"/>
  <c r="AN65"/>
  <c r="AO65" s="1"/>
  <c r="AN66"/>
  <c r="AO66" s="1"/>
  <c r="AN67"/>
  <c r="AO67" s="1"/>
  <c r="AR67" s="1"/>
  <c r="AN68"/>
  <c r="AO68" s="1"/>
  <c r="AR68" s="1"/>
  <c r="AN69"/>
  <c r="AO69" s="1"/>
  <c r="AR69" s="1"/>
  <c r="AT69" s="1"/>
  <c r="AN70"/>
  <c r="AO70" s="1"/>
  <c r="AR70" s="1"/>
  <c r="AN72"/>
  <c r="AO72" s="1"/>
  <c r="AN73"/>
  <c r="AO73" s="1"/>
  <c r="AN74"/>
  <c r="AO74" s="1"/>
  <c r="AN75"/>
  <c r="AO75" s="1"/>
  <c r="AN76"/>
  <c r="AO76" s="1"/>
  <c r="AR76" s="1"/>
  <c r="AN78"/>
  <c r="AO78" s="1"/>
  <c r="AN79"/>
  <c r="AO79" s="1"/>
  <c r="AN80"/>
  <c r="AO80" s="1"/>
  <c r="AN82"/>
  <c r="AO82" s="1"/>
  <c r="AN83"/>
  <c r="AO83" s="1"/>
  <c r="AN84"/>
  <c r="AO84" s="1"/>
  <c r="AN85"/>
  <c r="AO85" s="1"/>
  <c r="AN87"/>
  <c r="AO87" s="1"/>
  <c r="AN90"/>
  <c r="AO90" s="1"/>
  <c r="AN91"/>
  <c r="AO91" s="1"/>
  <c r="AR91" s="1"/>
  <c r="AT91" s="1"/>
  <c r="AN95"/>
  <c r="AO95" s="1"/>
  <c r="AN97"/>
  <c r="AO97" s="1"/>
  <c r="AN98"/>
  <c r="AO98" s="1"/>
  <c r="AR98" s="1"/>
  <c r="AT98" s="1"/>
  <c r="AN99"/>
  <c r="AO99" s="1"/>
  <c r="AN100"/>
  <c r="AO100" s="1"/>
  <c r="AR100" s="1"/>
  <c r="AN6"/>
  <c r="AO6" s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6"/>
  <c r="R6"/>
  <c r="Z6"/>
  <c r="AD6"/>
  <c r="R7"/>
  <c r="Z7"/>
  <c r="AD7"/>
  <c r="R10"/>
  <c r="Z10"/>
  <c r="AD10"/>
  <c r="AR10"/>
  <c r="AT10" s="1"/>
  <c r="R11"/>
  <c r="Z11"/>
  <c r="AD11"/>
  <c r="AR11"/>
  <c r="AT11" s="1"/>
  <c r="R12"/>
  <c r="Z12"/>
  <c r="AD12"/>
  <c r="AR12"/>
  <c r="AT12" s="1"/>
  <c r="R13"/>
  <c r="Z13"/>
  <c r="AD13"/>
  <c r="R14"/>
  <c r="Z14"/>
  <c r="AD14"/>
  <c r="R15"/>
  <c r="Z15"/>
  <c r="AD15"/>
  <c r="R16"/>
  <c r="Z16"/>
  <c r="AD16"/>
  <c r="R17"/>
  <c r="Z17"/>
  <c r="AD17"/>
  <c r="R18"/>
  <c r="Z18"/>
  <c r="AD18"/>
  <c r="R19"/>
  <c r="Z19"/>
  <c r="AD19"/>
  <c r="AR19"/>
  <c r="R20"/>
  <c r="Z20"/>
  <c r="AD20"/>
  <c r="R21"/>
  <c r="Z21"/>
  <c r="AD21"/>
  <c r="AR21"/>
  <c r="AT21" s="1"/>
  <c r="R22"/>
  <c r="Z22"/>
  <c r="AD22"/>
  <c r="R23"/>
  <c r="Z23"/>
  <c r="AD23"/>
  <c r="AR23"/>
  <c r="R24"/>
  <c r="Z24"/>
  <c r="AD24"/>
  <c r="AR24"/>
  <c r="R25"/>
  <c r="Z25"/>
  <c r="AD25"/>
  <c r="R26"/>
  <c r="Z26"/>
  <c r="AD26"/>
  <c r="AR26"/>
  <c r="R27"/>
  <c r="Z27"/>
  <c r="AD27"/>
  <c r="AR27"/>
  <c r="AT27" s="1"/>
  <c r="R28"/>
  <c r="Z28"/>
  <c r="AD28"/>
  <c r="AR28"/>
  <c r="R29"/>
  <c r="Z29"/>
  <c r="AD29"/>
  <c r="R30"/>
  <c r="Z30"/>
  <c r="AD30"/>
  <c r="AR30"/>
  <c r="AT30" s="1"/>
  <c r="R31"/>
  <c r="Z31"/>
  <c r="AD31"/>
  <c r="AR31"/>
  <c r="AT31" s="1"/>
  <c r="R32"/>
  <c r="Z32"/>
  <c r="AD32"/>
  <c r="AR32"/>
  <c r="AT32" s="1"/>
  <c r="R33"/>
  <c r="Z33"/>
  <c r="AD33"/>
  <c r="R34"/>
  <c r="Z34"/>
  <c r="AD34"/>
  <c r="R35"/>
  <c r="Z35"/>
  <c r="AD35"/>
  <c r="AR35"/>
  <c r="AT35" s="1"/>
  <c r="R36"/>
  <c r="Z36"/>
  <c r="AD36"/>
  <c r="R37"/>
  <c r="Z37"/>
  <c r="AD37"/>
  <c r="AR37"/>
  <c r="AT37" s="1"/>
  <c r="R38"/>
  <c r="Z38"/>
  <c r="AD38"/>
  <c r="AR38"/>
  <c r="AT38" s="1"/>
  <c r="R39"/>
  <c r="Z39"/>
  <c r="AD39"/>
  <c r="R40"/>
  <c r="Z40"/>
  <c r="AD40"/>
  <c r="R41"/>
  <c r="Z41"/>
  <c r="AD41"/>
  <c r="R42"/>
  <c r="Z42"/>
  <c r="AD42"/>
  <c r="AR42"/>
  <c r="AT42" s="1"/>
  <c r="R43"/>
  <c r="Z43"/>
  <c r="AD43"/>
  <c r="AR43"/>
  <c r="AT43" s="1"/>
  <c r="R44"/>
  <c r="Z44"/>
  <c r="AD44"/>
  <c r="R45"/>
  <c r="Z45"/>
  <c r="AD45"/>
  <c r="R46"/>
  <c r="Z46"/>
  <c r="AD46"/>
  <c r="R47"/>
  <c r="Z47"/>
  <c r="AD47"/>
  <c r="AR47"/>
  <c r="R48"/>
  <c r="Z48"/>
  <c r="AD48"/>
  <c r="R49"/>
  <c r="Z49"/>
  <c r="AD49"/>
  <c r="AR49"/>
  <c r="AT49" s="1"/>
  <c r="R50"/>
  <c r="Z50"/>
  <c r="AD50"/>
  <c r="AR50"/>
  <c r="AT50" s="1"/>
  <c r="R51"/>
  <c r="Z51"/>
  <c r="AD51"/>
  <c r="R52"/>
  <c r="Z52"/>
  <c r="AD52"/>
  <c r="R53"/>
  <c r="Z53"/>
  <c r="AD53"/>
  <c r="R54"/>
  <c r="Z54"/>
  <c r="AD54"/>
  <c r="R55"/>
  <c r="Z55"/>
  <c r="AD55"/>
  <c r="AR55"/>
  <c r="AT55" s="1"/>
  <c r="R56"/>
  <c r="Z56"/>
  <c r="AD56"/>
  <c r="R57"/>
  <c r="Z57"/>
  <c r="AD57"/>
  <c r="R58"/>
  <c r="Z58"/>
  <c r="AD58"/>
  <c r="R59"/>
  <c r="Z59"/>
  <c r="AD59"/>
  <c r="R60"/>
  <c r="Z60"/>
  <c r="AD60"/>
  <c r="R61"/>
  <c r="Z61"/>
  <c r="AD61"/>
  <c r="AR61"/>
  <c r="AT61" s="1"/>
  <c r="R62"/>
  <c r="Z62"/>
  <c r="AD62"/>
  <c r="R63"/>
  <c r="Z63"/>
  <c r="AD63"/>
  <c r="R64"/>
  <c r="Z64"/>
  <c r="AD64"/>
  <c r="AR64"/>
  <c r="AT64" s="1"/>
  <c r="R65"/>
  <c r="Z65"/>
  <c r="AD65"/>
  <c r="R66"/>
  <c r="Z66"/>
  <c r="AD66"/>
  <c r="R67"/>
  <c r="Z67"/>
  <c r="AD67"/>
  <c r="R68"/>
  <c r="Z68"/>
  <c r="AD68"/>
  <c r="R69"/>
  <c r="Z69"/>
  <c r="AD69"/>
  <c r="R70"/>
  <c r="Z70"/>
  <c r="AD70"/>
  <c r="R71"/>
  <c r="Z71"/>
  <c r="AD71"/>
  <c r="AR71"/>
  <c r="AT71" s="1"/>
  <c r="R72"/>
  <c r="Z72"/>
  <c r="AD72"/>
  <c r="R73"/>
  <c r="Z73"/>
  <c r="AD73"/>
  <c r="R74"/>
  <c r="Z74"/>
  <c r="AD74"/>
  <c r="R75"/>
  <c r="Z75"/>
  <c r="AD75"/>
  <c r="R76"/>
  <c r="Z76"/>
  <c r="AD76"/>
  <c r="R77"/>
  <c r="Z77"/>
  <c r="AD77"/>
  <c r="AR77"/>
  <c r="AT77" s="1"/>
  <c r="R78"/>
  <c r="Z78"/>
  <c r="AD78"/>
  <c r="R79"/>
  <c r="Z79"/>
  <c r="AD79"/>
  <c r="R80"/>
  <c r="Z80"/>
  <c r="AD80"/>
  <c r="R81"/>
  <c r="Z81"/>
  <c r="AD81"/>
  <c r="AR81"/>
  <c r="AT81" s="1"/>
  <c r="R82"/>
  <c r="Z82"/>
  <c r="AD82"/>
  <c r="R83"/>
  <c r="Z83"/>
  <c r="AD83"/>
  <c r="R84"/>
  <c r="Z84"/>
  <c r="AD84"/>
  <c r="R85"/>
  <c r="Z85"/>
  <c r="AD85"/>
  <c r="R86"/>
  <c r="Z86"/>
  <c r="AD86"/>
  <c r="AR86"/>
  <c r="AT86" s="1"/>
  <c r="R87"/>
  <c r="Z87"/>
  <c r="AD87"/>
  <c r="R88"/>
  <c r="Z88"/>
  <c r="AD88"/>
  <c r="AR88"/>
  <c r="AT88" s="1"/>
  <c r="R89"/>
  <c r="Z89"/>
  <c r="AD89"/>
  <c r="AR89"/>
  <c r="AT89" s="1"/>
  <c r="R90"/>
  <c r="Z90"/>
  <c r="AD90"/>
  <c r="R91"/>
  <c r="Z91"/>
  <c r="AD91"/>
  <c r="R92"/>
  <c r="Z92"/>
  <c r="AD92"/>
  <c r="AR92"/>
  <c r="AT92" s="1"/>
  <c r="R93"/>
  <c r="Z93"/>
  <c r="AD93"/>
  <c r="AR93"/>
  <c r="R94"/>
  <c r="Z94"/>
  <c r="AD94"/>
  <c r="AR94"/>
  <c r="R95"/>
  <c r="Z95"/>
  <c r="AD95"/>
  <c r="R96"/>
  <c r="Z96"/>
  <c r="AD96"/>
  <c r="AR96"/>
  <c r="AT96" s="1"/>
  <c r="R97"/>
  <c r="Z97"/>
  <c r="AD97"/>
  <c r="R98"/>
  <c r="Z98"/>
  <c r="AD98"/>
  <c r="R99"/>
  <c r="Z99"/>
  <c r="AD99"/>
  <c r="R100"/>
  <c r="Z100"/>
  <c r="AD100"/>
  <c r="R101"/>
  <c r="Z101"/>
  <c r="AD101"/>
  <c r="AR101"/>
  <c r="AT101" s="1"/>
  <c r="R102"/>
  <c r="Z102"/>
  <c r="AD102"/>
  <c r="AR102"/>
  <c r="AT102" s="1"/>
  <c r="R103"/>
  <c r="Z103"/>
  <c r="AD103"/>
  <c r="AR103"/>
  <c r="AT103" s="1"/>
  <c r="R104"/>
  <c r="Z104"/>
  <c r="AD104"/>
  <c r="AR104"/>
  <c r="AT104" s="1"/>
  <c r="R105"/>
  <c r="Z105"/>
  <c r="AD105"/>
  <c r="AR105"/>
  <c r="AT105" s="1"/>
  <c r="R106"/>
  <c r="Z106"/>
  <c r="AD106"/>
  <c r="AR106"/>
  <c r="AT106" s="1"/>
  <c r="T5"/>
  <c r="AG5"/>
  <c r="AI5"/>
  <c r="O5"/>
  <c r="AR8"/>
  <c r="R8"/>
  <c r="Z8"/>
  <c r="AD8"/>
  <c r="R9"/>
  <c r="Z9"/>
  <c r="AD9"/>
  <c r="AN8"/>
  <c r="AO8" s="1"/>
  <c r="AN11"/>
  <c r="AN19"/>
  <c r="AO19" s="1"/>
  <c r="AN23"/>
  <c r="AO23" s="1"/>
  <c r="AN26"/>
  <c r="AO26" s="1"/>
  <c r="AN27"/>
  <c r="AO27" s="1"/>
  <c r="AN28"/>
  <c r="AO28" s="1"/>
  <c r="AN31"/>
  <c r="AO31" s="1"/>
  <c r="AN38"/>
  <c r="AO38" s="1"/>
  <c r="AN47"/>
  <c r="AO47" s="1"/>
  <c r="AN93"/>
  <c r="AO93" s="1"/>
  <c r="AN105"/>
  <c r="AO105" s="1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6"/>
  <c r="AW5"/>
  <c r="AX5"/>
  <c r="AY5"/>
  <c r="AZ5"/>
  <c r="BA5"/>
  <c r="BB5"/>
  <c r="BC5"/>
  <c r="BE5"/>
  <c r="BF5"/>
  <c r="BG5"/>
  <c r="R5" i="1"/>
  <c r="S5"/>
  <c r="T5"/>
  <c r="U5"/>
  <c r="V5"/>
  <c r="W5"/>
  <c r="X11"/>
  <c r="X12"/>
  <c r="X13"/>
  <c r="X14"/>
  <c r="X10"/>
  <c r="X9"/>
  <c r="X7"/>
  <c r="X6"/>
  <c r="X15"/>
  <c r="X16"/>
  <c r="X17"/>
  <c r="X18"/>
  <c r="X19"/>
  <c r="X20"/>
  <c r="X21"/>
  <c r="X22"/>
  <c r="X23"/>
  <c r="X24"/>
  <c r="X25"/>
  <c r="X26"/>
  <c r="X27"/>
  <c r="X28"/>
  <c r="X29"/>
  <c r="X8"/>
  <c r="Y5"/>
  <c r="Q5"/>
  <c r="AN21" i="4"/>
  <c r="AO21" s="1"/>
  <c r="AN30"/>
  <c r="AO30" s="1"/>
  <c r="AN32"/>
  <c r="AO32" s="1"/>
  <c r="AN35"/>
  <c r="AO35" s="1"/>
  <c r="AN37"/>
  <c r="AO37" s="1"/>
  <c r="AN42"/>
  <c r="AO42" s="1"/>
  <c r="AN43"/>
  <c r="AO43" s="1"/>
  <c r="AN49"/>
  <c r="AO49" s="1"/>
  <c r="AN50"/>
  <c r="AO50" s="1"/>
  <c r="AN55"/>
  <c r="AO55" s="1"/>
  <c r="AN61"/>
  <c r="AO61" s="1"/>
  <c r="AN64"/>
  <c r="AO64" s="1"/>
  <c r="AN71"/>
  <c r="AO71" s="1"/>
  <c r="AN77"/>
  <c r="AO77" s="1"/>
  <c r="AN81"/>
  <c r="AO81" s="1"/>
  <c r="AN86"/>
  <c r="AO86" s="1"/>
  <c r="AN88"/>
  <c r="AO88" s="1"/>
  <c r="AN89"/>
  <c r="AO89" s="1"/>
  <c r="AN92"/>
  <c r="AO92" s="1"/>
  <c r="AN96"/>
  <c r="AO96" s="1"/>
  <c r="AN101"/>
  <c r="AO101" s="1"/>
  <c r="AN102"/>
  <c r="AO102" s="1"/>
  <c r="AN103"/>
  <c r="AO103" s="1"/>
  <c r="AN104"/>
  <c r="AO104" s="1"/>
  <c r="AN106"/>
  <c r="AO106" s="1"/>
  <c r="AN10"/>
  <c r="AO10" s="1"/>
  <c r="AN12"/>
  <c r="AO12" s="1"/>
  <c r="AN24"/>
  <c r="AO24" s="1"/>
  <c r="AN94"/>
  <c r="AO94" s="1"/>
  <c r="AF5"/>
  <c r="AA5"/>
  <c r="V5"/>
  <c r="AE5"/>
  <c r="G10" i="1"/>
  <c r="O10" s="1"/>
  <c r="F5"/>
  <c r="G7"/>
  <c r="O7" s="1"/>
  <c r="G8"/>
  <c r="O8" s="1"/>
  <c r="G9"/>
  <c r="O9" s="1"/>
  <c r="G11"/>
  <c r="O11" s="1"/>
  <c r="G12"/>
  <c r="O12" s="1"/>
  <c r="G13"/>
  <c r="O13" s="1"/>
  <c r="G14"/>
  <c r="O14" s="1"/>
  <c r="G15"/>
  <c r="O15" s="1"/>
  <c r="G16"/>
  <c r="O16" s="1"/>
  <c r="P16" s="1"/>
  <c r="AC16" s="1"/>
  <c r="G17"/>
  <c r="O17" s="1"/>
  <c r="G18"/>
  <c r="O18" s="1"/>
  <c r="G19"/>
  <c r="O19" s="1"/>
  <c r="G20"/>
  <c r="O20" s="1"/>
  <c r="G21"/>
  <c r="O21" s="1"/>
  <c r="G22"/>
  <c r="O22" s="1"/>
  <c r="G23"/>
  <c r="O23" s="1"/>
  <c r="G24"/>
  <c r="O24" s="1"/>
  <c r="G25"/>
  <c r="O25" s="1"/>
  <c r="G26"/>
  <c r="O26" s="1"/>
  <c r="G27"/>
  <c r="O27" s="1"/>
  <c r="G28"/>
  <c r="O28" s="1"/>
  <c r="G29"/>
  <c r="O29"/>
  <c r="I5"/>
  <c r="J5"/>
  <c r="K5"/>
  <c r="L5"/>
  <c r="M5"/>
  <c r="AC5" i="4"/>
  <c r="AH5"/>
  <c r="AM5"/>
  <c r="AL5"/>
  <c r="AB5"/>
  <c r="Y5"/>
  <c r="Q5"/>
  <c r="M5"/>
  <c r="W5"/>
  <c r="AK5"/>
  <c r="U5"/>
  <c r="P5"/>
  <c r="L5"/>
  <c r="AR16"/>
  <c r="P13" i="1" l="1"/>
  <c r="AC13" s="1"/>
  <c r="N8"/>
  <c r="P8" s="1"/>
  <c r="AC8" s="1"/>
  <c r="P15"/>
  <c r="AC15" s="1"/>
  <c r="N23"/>
  <c r="P18"/>
  <c r="AC18" s="1"/>
  <c r="N17"/>
  <c r="P29"/>
  <c r="AC29" s="1"/>
  <c r="P14"/>
  <c r="AC14" s="1"/>
  <c r="AB5"/>
  <c r="AT8" i="4"/>
  <c r="AU8" s="1"/>
  <c r="AT93"/>
  <c r="AT62"/>
  <c r="AU62" s="1"/>
  <c r="AT94"/>
  <c r="AU94" s="1"/>
  <c r="AT19"/>
  <c r="AU19" s="1"/>
  <c r="AT58"/>
  <c r="AU58" s="1"/>
  <c r="AT100"/>
  <c r="AU100" s="1"/>
  <c r="AT76"/>
  <c r="AU76" s="1"/>
  <c r="AT68"/>
  <c r="AT28"/>
  <c r="AU28" s="1"/>
  <c r="BJ28" s="1"/>
  <c r="AT26"/>
  <c r="AU26" s="1"/>
  <c r="AT70"/>
  <c r="AU70" s="1"/>
  <c r="AT67"/>
  <c r="AU67" s="1"/>
  <c r="AT47"/>
  <c r="AU47" s="1"/>
  <c r="AT45"/>
  <c r="AU45" s="1"/>
  <c r="AT40"/>
  <c r="AU40" s="1"/>
  <c r="AT23"/>
  <c r="AU23" s="1"/>
  <c r="AT24"/>
  <c r="AU24" s="1"/>
  <c r="AT25"/>
  <c r="AU25" s="1"/>
  <c r="AT16"/>
  <c r="AU16" s="1"/>
  <c r="P22" i="1"/>
  <c r="AC22" s="1"/>
  <c r="P11"/>
  <c r="AC11" s="1"/>
  <c r="P25"/>
  <c r="AC25" s="1"/>
  <c r="P20"/>
  <c r="AC20" s="1"/>
  <c r="P9"/>
  <c r="AC9" s="1"/>
  <c r="P19"/>
  <c r="AC19" s="1"/>
  <c r="P24"/>
  <c r="AC24" s="1"/>
  <c r="AA5"/>
  <c r="P17"/>
  <c r="AC17" s="1"/>
  <c r="N10"/>
  <c r="P10" s="1"/>
  <c r="AC10" s="1"/>
  <c r="P23"/>
  <c r="AC23" s="1"/>
  <c r="P27"/>
  <c r="AC27" s="1"/>
  <c r="G6"/>
  <c r="O6" s="1"/>
  <c r="P21"/>
  <c r="AC21" s="1"/>
  <c r="P12"/>
  <c r="AC12" s="1"/>
  <c r="N7"/>
  <c r="P7" s="1"/>
  <c r="AC7" s="1"/>
  <c r="AU43" i="4"/>
  <c r="AU35"/>
  <c r="AU106"/>
  <c r="AU10"/>
  <c r="AU104"/>
  <c r="AU96"/>
  <c r="AU88"/>
  <c r="AU64"/>
  <c r="AU32"/>
  <c r="AU101"/>
  <c r="AU98"/>
  <c r="AU81"/>
  <c r="AU105"/>
  <c r="AU38"/>
  <c r="AU103"/>
  <c r="AU55"/>
  <c r="AU77"/>
  <c r="AU89"/>
  <c r="AU31"/>
  <c r="AU102"/>
  <c r="AU86"/>
  <c r="B5"/>
  <c r="AR6"/>
  <c r="AR7"/>
  <c r="AT7" s="1"/>
  <c r="AU61"/>
  <c r="AU12"/>
  <c r="AS5"/>
  <c r="AR36"/>
  <c r="AT36" s="1"/>
  <c r="AR34"/>
  <c r="AT34" s="1"/>
  <c r="AR20"/>
  <c r="AT20" s="1"/>
  <c r="AR9"/>
  <c r="AT9" s="1"/>
  <c r="AR85"/>
  <c r="AT85" s="1"/>
  <c r="AR29"/>
  <c r="AT29" s="1"/>
  <c r="AR78"/>
  <c r="AT78" s="1"/>
  <c r="AR48"/>
  <c r="AR22"/>
  <c r="AT22" s="1"/>
  <c r="AR14"/>
  <c r="AT14" s="1"/>
  <c r="AR72"/>
  <c r="AT72" s="1"/>
  <c r="AR95"/>
  <c r="AT95" s="1"/>
  <c r="R5"/>
  <c r="AU30"/>
  <c r="AR39"/>
  <c r="AT39" s="1"/>
  <c r="AR18"/>
  <c r="AT18" s="1"/>
  <c r="AU92"/>
  <c r="BH5"/>
  <c r="AU68"/>
  <c r="AU50"/>
  <c r="AU21"/>
  <c r="AU49"/>
  <c r="AR13"/>
  <c r="AT13" s="1"/>
  <c r="AU93"/>
  <c r="AJ5"/>
  <c r="AR83"/>
  <c r="AT83" s="1"/>
  <c r="AR66"/>
  <c r="AT66" s="1"/>
  <c r="AR74"/>
  <c r="AT74" s="1"/>
  <c r="AR63"/>
  <c r="AT63" s="1"/>
  <c r="AR57"/>
  <c r="AT57" s="1"/>
  <c r="AR52"/>
  <c r="AT52" s="1"/>
  <c r="AR17"/>
  <c r="AT17" s="1"/>
  <c r="AR99"/>
  <c r="AT99" s="1"/>
  <c r="AR82"/>
  <c r="AT82" s="1"/>
  <c r="AR53"/>
  <c r="AT53" s="1"/>
  <c r="AN5"/>
  <c r="AO11"/>
  <c r="AP5" s="1"/>
  <c r="AR56"/>
  <c r="AT56" s="1"/>
  <c r="AR51"/>
  <c r="AT51" s="1"/>
  <c r="AR46"/>
  <c r="AT46" s="1"/>
  <c r="X5" i="1"/>
  <c r="N5" i="4"/>
  <c r="AQ5"/>
  <c r="AR79"/>
  <c r="AT79" s="1"/>
  <c r="AR87"/>
  <c r="AT87" s="1"/>
  <c r="AR60"/>
  <c r="AT60" s="1"/>
  <c r="AU91"/>
  <c r="AU42"/>
  <c r="BI5"/>
  <c r="N26" i="1"/>
  <c r="P26" s="1"/>
  <c r="AC26" s="1"/>
  <c r="AR65" i="4"/>
  <c r="AT65" s="1"/>
  <c r="AU27"/>
  <c r="AR59"/>
  <c r="AT59" s="1"/>
  <c r="BD5"/>
  <c r="AD5"/>
  <c r="AR90"/>
  <c r="AT90" s="1"/>
  <c r="AR44"/>
  <c r="AT44" s="1"/>
  <c r="AR15"/>
  <c r="AT15" s="1"/>
  <c r="C5" i="1"/>
  <c r="N6"/>
  <c r="AU71" i="4"/>
  <c r="AR80"/>
  <c r="AT80" s="1"/>
  <c r="C5"/>
  <c r="AR54"/>
  <c r="AT54" s="1"/>
  <c r="Z5"/>
  <c r="AU69"/>
  <c r="AU37"/>
  <c r="AR84"/>
  <c r="AT84" s="1"/>
  <c r="AR75"/>
  <c r="AT75" s="1"/>
  <c r="AR97"/>
  <c r="AT97" s="1"/>
  <c r="AR73"/>
  <c r="AT73" s="1"/>
  <c r="P28" i="1"/>
  <c r="AC28" s="1"/>
  <c r="AU11" i="4"/>
  <c r="AR33"/>
  <c r="AT33" s="1"/>
  <c r="B5" i="1"/>
  <c r="AR41" i="4"/>
  <c r="AT41" s="1"/>
  <c r="P6" i="1" l="1"/>
  <c r="AC6" s="1"/>
  <c r="AT48" i="4"/>
  <c r="AU48" s="1"/>
  <c r="O5" i="1"/>
  <c r="G5"/>
  <c r="AU95" i="4"/>
  <c r="AU9"/>
  <c r="AU78"/>
  <c r="AU20"/>
  <c r="AU52"/>
  <c r="AU33"/>
  <c r="AU66"/>
  <c r="AU82"/>
  <c r="AU65"/>
  <c r="AU56"/>
  <c r="BJ56" s="1"/>
  <c r="AU99"/>
  <c r="AU63"/>
  <c r="AU73"/>
  <c r="AU51"/>
  <c r="AU44"/>
  <c r="AU14"/>
  <c r="AU59"/>
  <c r="AU85"/>
  <c r="AU57"/>
  <c r="AU87"/>
  <c r="AU84"/>
  <c r="AU60"/>
  <c r="AU97"/>
  <c r="AU80"/>
  <c r="AU7"/>
  <c r="AU46"/>
  <c r="AU18"/>
  <c r="AU72"/>
  <c r="AU39"/>
  <c r="AU13"/>
  <c r="AU22"/>
  <c r="AU79"/>
  <c r="AU83"/>
  <c r="AU41"/>
  <c r="AU53"/>
  <c r="AU17"/>
  <c r="AU36"/>
  <c r="AU90"/>
  <c r="AU74"/>
  <c r="AU75"/>
  <c r="AU29"/>
  <c r="AU34"/>
  <c r="AU15"/>
  <c r="AU54"/>
  <c r="AV5"/>
  <c r="AO5"/>
  <c r="AR5"/>
  <c r="AU6"/>
  <c r="N5" i="1"/>
  <c r="P5" l="1"/>
  <c r="AC5" s="1"/>
  <c r="AT5" i="4"/>
  <c r="AU5"/>
  <c r="BJ5" s="1"/>
</calcChain>
</file>

<file path=xl/comments1.xml><?xml version="1.0" encoding="utf-8"?>
<comments xmlns="http://schemas.openxmlformats.org/spreadsheetml/2006/main">
  <authors>
    <author>USER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10%</t>
        </r>
        <r>
          <rPr>
            <sz val="9"/>
            <color indexed="81"/>
            <rFont val="細明體"/>
            <family val="3"/>
            <charset val="136"/>
          </rPr>
          <t>縣配合款,由國民教育行政補足640千元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10%</t>
        </r>
        <r>
          <rPr>
            <sz val="9"/>
            <color indexed="81"/>
            <rFont val="細明體"/>
            <family val="3"/>
            <charset val="136"/>
          </rPr>
          <t>縣配合款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由國民教育行政補足</t>
        </r>
        <r>
          <rPr>
            <sz val="9"/>
            <color indexed="81"/>
            <rFont val="Tahoma"/>
            <family val="2"/>
          </rPr>
          <t>1600</t>
        </r>
        <r>
          <rPr>
            <sz val="9"/>
            <color indexed="81"/>
            <rFont val="細明體"/>
            <family val="3"/>
            <charset val="136"/>
          </rPr>
          <t>千元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確定有辦理補辦預算415,000元及超支併決算415,000元+914,668元
第2期款未請款1,815,468元</t>
        </r>
      </text>
    </comment>
  </commentList>
</comments>
</file>

<file path=xl/comments2.xml><?xml version="1.0" encoding="utf-8"?>
<comments xmlns="http://schemas.openxmlformats.org/spreadsheetml/2006/main">
  <authors>
    <author>USER</author>
    <author>hlc</author>
  </authors>
  <commentList>
    <comment ref="AU2" author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無論計畫型補助款有無分配數都可扣減(只要學校有分配數即可)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另餘7萬元未分配入教育處
(4180+665+4085=8930)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(23975*2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>*4</t>
        </r>
        <r>
          <rPr>
            <sz val="9"/>
            <color indexed="81"/>
            <rFont val="細明體"/>
            <family val="3"/>
            <charset val="136"/>
          </rPr>
          <t>月)-(原部分工時1人23975*0.7*1人*4月縣負擔)</t>
        </r>
      </text>
    </comment>
    <comment ref="B7" authorId="1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營養師計畫型補助33萬元
輔導師1人80萬元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23975*0.3*11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 xml:space="preserve">
104</t>
        </r>
        <r>
          <rPr>
            <sz val="9"/>
            <color indexed="81"/>
            <rFont val="細明體"/>
            <family val="3"/>
            <charset val="136"/>
          </rPr>
          <t>年2月調專任
原縣負擔23975*0.7*12</t>
        </r>
      </text>
    </comment>
    <comment ref="B10" author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輔導師1人已納編制</t>
        </r>
      </text>
    </comment>
    <comment ref="Q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(23975*1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>*4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>)-(</t>
        </r>
        <r>
          <rPr>
            <sz val="9"/>
            <color indexed="81"/>
            <rFont val="細明體"/>
            <family val="3"/>
            <charset val="136"/>
          </rPr>
          <t>原部分工時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>23975*0.7*1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>*4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 xml:space="preserve">)=67130
23975*4=95900
95900-67130-28770
</t>
        </r>
        <r>
          <rPr>
            <sz val="9"/>
            <color indexed="81"/>
            <rFont val="細明體"/>
            <family val="3"/>
            <charset val="136"/>
          </rPr>
          <t>學校所報經費尚足支應,不增加撥補數28,770元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賸餘調至明禮國小支用4851元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賸餘調至明禮國小支用119819元</t>
        </r>
      </text>
    </comment>
  </commentList>
</comments>
</file>

<file path=xl/sharedStrings.xml><?xml version="1.0" encoding="utf-8"?>
<sst xmlns="http://schemas.openxmlformats.org/spreadsheetml/2006/main" count="360" uniqueCount="277">
  <si>
    <t>669高寮國小</t>
  </si>
  <si>
    <t>美崙國中</t>
    <phoneticPr fontId="2" type="noConversion"/>
  </si>
  <si>
    <t>花崗國中</t>
    <phoneticPr fontId="2" type="noConversion"/>
  </si>
  <si>
    <t>國風國中</t>
    <phoneticPr fontId="2" type="noConversion"/>
  </si>
  <si>
    <t>自強國中</t>
    <phoneticPr fontId="2" type="noConversion"/>
  </si>
  <si>
    <t>秀林國中</t>
    <phoneticPr fontId="2" type="noConversion"/>
  </si>
  <si>
    <t>新城國中</t>
    <phoneticPr fontId="2" type="noConversion"/>
  </si>
  <si>
    <t>宜昌國中</t>
    <phoneticPr fontId="2" type="noConversion"/>
  </si>
  <si>
    <t>化仁國中</t>
    <phoneticPr fontId="2" type="noConversion"/>
  </si>
  <si>
    <t>吉安國中</t>
    <phoneticPr fontId="2" type="noConversion"/>
  </si>
  <si>
    <t>平和國中</t>
    <phoneticPr fontId="2" type="noConversion"/>
  </si>
  <si>
    <t>壽豐國中</t>
    <phoneticPr fontId="2" type="noConversion"/>
  </si>
  <si>
    <t>鳳林國中</t>
    <phoneticPr fontId="2" type="noConversion"/>
  </si>
  <si>
    <t>萬榮國中</t>
    <phoneticPr fontId="2" type="noConversion"/>
  </si>
  <si>
    <t>光復國中</t>
    <phoneticPr fontId="2" type="noConversion"/>
  </si>
  <si>
    <t>富源國中</t>
    <phoneticPr fontId="2" type="noConversion"/>
  </si>
  <si>
    <t>瑞穗國中</t>
    <phoneticPr fontId="2" type="noConversion"/>
  </si>
  <si>
    <t>三民國中</t>
    <phoneticPr fontId="2" type="noConversion"/>
  </si>
  <si>
    <t>玉里國中</t>
    <phoneticPr fontId="2" type="noConversion"/>
  </si>
  <si>
    <t>玉東國中</t>
    <phoneticPr fontId="2" type="noConversion"/>
  </si>
  <si>
    <t>富北國中</t>
    <phoneticPr fontId="2" type="noConversion"/>
  </si>
  <si>
    <t>富里國中</t>
    <phoneticPr fontId="2" type="noConversion"/>
  </si>
  <si>
    <t>豐濱國中</t>
    <phoneticPr fontId="2" type="noConversion"/>
  </si>
  <si>
    <t>東里國中</t>
    <phoneticPr fontId="2" type="noConversion"/>
  </si>
  <si>
    <t>南平中學</t>
    <phoneticPr fontId="2" type="noConversion"/>
  </si>
  <si>
    <t>學校名稱</t>
    <phoneticPr fontId="3" type="noConversion"/>
  </si>
  <si>
    <t>601明禮國小</t>
    <phoneticPr fontId="2" type="noConversion"/>
  </si>
  <si>
    <t>602明義國小</t>
    <phoneticPr fontId="2" type="noConversion"/>
  </si>
  <si>
    <t>603明廉國小</t>
    <phoneticPr fontId="2" type="noConversion"/>
  </si>
  <si>
    <t>605中正國小</t>
    <phoneticPr fontId="2" type="noConversion"/>
  </si>
  <si>
    <t>606信義國小</t>
    <phoneticPr fontId="2" type="noConversion"/>
  </si>
  <si>
    <t>607復興國小</t>
    <phoneticPr fontId="2" type="noConversion"/>
  </si>
  <si>
    <r>
      <t>608中華國小</t>
    </r>
    <r>
      <rPr>
        <sz val="12"/>
        <rFont val="標楷體"/>
        <family val="4"/>
        <charset val="136"/>
      </rPr>
      <t/>
    </r>
    <phoneticPr fontId="2" type="noConversion"/>
  </si>
  <si>
    <t>610北濱國小</t>
    <phoneticPr fontId="2" type="noConversion"/>
  </si>
  <si>
    <t>611鑄強國小</t>
    <phoneticPr fontId="2" type="noConversion"/>
  </si>
  <si>
    <t>612國福國小</t>
    <phoneticPr fontId="2" type="noConversion"/>
  </si>
  <si>
    <t>613新城國小</t>
    <phoneticPr fontId="2" type="noConversion"/>
  </si>
  <si>
    <t>614北埔國小</t>
    <phoneticPr fontId="2" type="noConversion"/>
  </si>
  <si>
    <t>615康樂國小</t>
    <phoneticPr fontId="2" type="noConversion"/>
  </si>
  <si>
    <t>616嘉里國小</t>
    <phoneticPr fontId="2" type="noConversion"/>
  </si>
  <si>
    <t>617吉安國小</t>
    <phoneticPr fontId="2" type="noConversion"/>
  </si>
  <si>
    <t>618宜昌國小</t>
    <phoneticPr fontId="2" type="noConversion"/>
  </si>
  <si>
    <t>619北昌國小</t>
    <phoneticPr fontId="2" type="noConversion"/>
  </si>
  <si>
    <t>620光華國小</t>
    <phoneticPr fontId="2" type="noConversion"/>
  </si>
  <si>
    <t>621稻香國小</t>
    <phoneticPr fontId="2" type="noConversion"/>
  </si>
  <si>
    <t>622南華國小</t>
    <phoneticPr fontId="2" type="noConversion"/>
  </si>
  <si>
    <t>624太昌國小</t>
    <phoneticPr fontId="2" type="noConversion"/>
  </si>
  <si>
    <t>625平和國小</t>
    <phoneticPr fontId="2" type="noConversion"/>
  </si>
  <si>
    <t>626壽豐國小</t>
    <phoneticPr fontId="2" type="noConversion"/>
  </si>
  <si>
    <t>627豐裡國小</t>
    <phoneticPr fontId="2" type="noConversion"/>
  </si>
  <si>
    <t>628豐山國小</t>
    <phoneticPr fontId="2" type="noConversion"/>
  </si>
  <si>
    <t>629志學國小</t>
    <phoneticPr fontId="2" type="noConversion"/>
  </si>
  <si>
    <t>630月眉國小</t>
    <phoneticPr fontId="2" type="noConversion"/>
  </si>
  <si>
    <t>631水璉國小</t>
    <phoneticPr fontId="2" type="noConversion"/>
  </si>
  <si>
    <t>632溪口國小</t>
    <phoneticPr fontId="2" type="noConversion"/>
  </si>
  <si>
    <t>633鳳林國小</t>
    <phoneticPr fontId="2" type="noConversion"/>
  </si>
  <si>
    <t>634大榮國小</t>
    <phoneticPr fontId="2" type="noConversion"/>
  </si>
  <si>
    <t>636長橋國小</t>
    <phoneticPr fontId="2" type="noConversion"/>
  </si>
  <si>
    <t>638北林國小</t>
    <phoneticPr fontId="2" type="noConversion"/>
  </si>
  <si>
    <t>639鳳仁國小</t>
    <phoneticPr fontId="2" type="noConversion"/>
  </si>
  <si>
    <t>641光復國小</t>
    <phoneticPr fontId="2" type="noConversion"/>
  </si>
  <si>
    <t>642太巴塱國小</t>
    <phoneticPr fontId="2" type="noConversion"/>
  </si>
  <si>
    <t>645大進國小</t>
    <phoneticPr fontId="2" type="noConversion"/>
  </si>
  <si>
    <t>647瑞穗國小</t>
    <phoneticPr fontId="2" type="noConversion"/>
  </si>
  <si>
    <t>648瑞美國小</t>
    <phoneticPr fontId="2" type="noConversion"/>
  </si>
  <si>
    <t>649鶴岡國小</t>
    <phoneticPr fontId="2" type="noConversion"/>
  </si>
  <si>
    <t>650舞鶴國小</t>
    <phoneticPr fontId="2" type="noConversion"/>
  </si>
  <si>
    <t>651奇美國小</t>
    <phoneticPr fontId="2" type="noConversion"/>
  </si>
  <si>
    <t>652富源國小</t>
    <phoneticPr fontId="2" type="noConversion"/>
  </si>
  <si>
    <t>653瑞北國小</t>
    <phoneticPr fontId="2" type="noConversion"/>
  </si>
  <si>
    <t>656靜浦國小</t>
    <phoneticPr fontId="2" type="noConversion"/>
  </si>
  <si>
    <t>657新社國小</t>
    <phoneticPr fontId="2" type="noConversion"/>
  </si>
  <si>
    <t>658玉里國小</t>
    <phoneticPr fontId="2" type="noConversion"/>
  </si>
  <si>
    <t>659源城國小</t>
    <phoneticPr fontId="2" type="noConversion"/>
  </si>
  <si>
    <t>661觀音國小</t>
    <phoneticPr fontId="2" type="noConversion"/>
  </si>
  <si>
    <t>662三民國小</t>
    <phoneticPr fontId="2" type="noConversion"/>
  </si>
  <si>
    <t>663春日國小</t>
    <phoneticPr fontId="2" type="noConversion"/>
  </si>
  <si>
    <t>664德武國小</t>
    <phoneticPr fontId="2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</si>
  <si>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2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</si>
  <si>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2" type="noConversion"/>
  </si>
  <si>
    <t>668松浦國小</t>
    <phoneticPr fontId="2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</si>
  <si>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2" type="noConversion"/>
  </si>
  <si>
    <t>673學田國小</t>
    <phoneticPr fontId="2" type="noConversion"/>
  </si>
  <si>
    <t>674東竹國小</t>
    <phoneticPr fontId="2" type="noConversion"/>
  </si>
  <si>
    <t>675東里國小</t>
    <phoneticPr fontId="2" type="noConversion"/>
  </si>
  <si>
    <t>676明里國小</t>
    <phoneticPr fontId="2" type="noConversion"/>
  </si>
  <si>
    <t>678吳江國小</t>
    <phoneticPr fontId="2" type="noConversion"/>
  </si>
  <si>
    <t>679秀林國小</t>
    <phoneticPr fontId="2" type="noConversion"/>
  </si>
  <si>
    <t>680富世國小</t>
    <phoneticPr fontId="2" type="noConversion"/>
  </si>
  <si>
    <t>681和平國小</t>
    <phoneticPr fontId="2" type="noConversion"/>
  </si>
  <si>
    <t>682佳民國小</t>
    <phoneticPr fontId="2" type="noConversion"/>
  </si>
  <si>
    <t>683銅門國小</t>
    <phoneticPr fontId="2" type="noConversion"/>
  </si>
  <si>
    <t>684水源國小</t>
    <phoneticPr fontId="2" type="noConversion"/>
  </si>
  <si>
    <t>685崇德國小</t>
    <phoneticPr fontId="2" type="noConversion"/>
  </si>
  <si>
    <t>686文蘭國小</t>
    <phoneticPr fontId="2" type="noConversion"/>
  </si>
  <si>
    <t>687景美國小</t>
    <phoneticPr fontId="2" type="noConversion"/>
  </si>
  <si>
    <t>688三棧國小</t>
    <phoneticPr fontId="2" type="noConversion"/>
  </si>
  <si>
    <t>689銅蘭國小</t>
    <phoneticPr fontId="2" type="noConversion"/>
  </si>
  <si>
    <t>690萬榮國小</t>
    <phoneticPr fontId="2" type="noConversion"/>
  </si>
  <si>
    <t>691西林國小</t>
    <phoneticPr fontId="2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</si>
  <si>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2" type="noConversion"/>
  </si>
  <si>
    <t>693馬遠國小</t>
    <phoneticPr fontId="2" type="noConversion"/>
  </si>
  <si>
    <t>695明利國小</t>
    <phoneticPr fontId="2" type="noConversion"/>
  </si>
  <si>
    <t>696卓溪國小</t>
    <phoneticPr fontId="2" type="noConversion"/>
  </si>
  <si>
    <t>697崙山國小</t>
    <phoneticPr fontId="2" type="noConversion"/>
  </si>
  <si>
    <t>698太平國小</t>
    <phoneticPr fontId="2" type="noConversion"/>
  </si>
  <si>
    <t>699卓清國小</t>
    <phoneticPr fontId="2" type="noConversion"/>
  </si>
  <si>
    <t>700古風國小</t>
    <phoneticPr fontId="2" type="noConversion"/>
  </si>
  <si>
    <r>
      <t>701立山國小</t>
    </r>
    <r>
      <rPr>
        <sz val="12"/>
        <rFont val="標楷體"/>
        <family val="4"/>
        <charset val="136"/>
      </rPr>
      <t/>
    </r>
    <phoneticPr fontId="2" type="noConversion"/>
  </si>
  <si>
    <t>702卓樂國小</t>
    <phoneticPr fontId="2" type="noConversion"/>
  </si>
  <si>
    <t>703卓楓國小</t>
    <phoneticPr fontId="2" type="noConversion"/>
  </si>
  <si>
    <t>705西富國小</t>
    <phoneticPr fontId="2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</si>
  <si>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2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</si>
  <si>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2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</si>
  <si>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8" type="noConversion"/>
  </si>
  <si>
    <r>
      <t>604</t>
    </r>
    <r>
      <rPr>
        <b/>
        <sz val="12"/>
        <color indexed="8"/>
        <rFont val="新細明體"/>
        <family val="1"/>
        <charset val="136"/>
      </rPr>
      <t>明恥國小</t>
    </r>
    <phoneticPr fontId="2" type="noConversion"/>
  </si>
  <si>
    <r>
      <t>609</t>
    </r>
    <r>
      <rPr>
        <b/>
        <sz val="12"/>
        <color indexed="8"/>
        <rFont val="新細明體"/>
        <family val="1"/>
        <charset val="136"/>
      </rPr>
      <t>忠孝國小</t>
    </r>
    <phoneticPr fontId="2" type="noConversion"/>
  </si>
  <si>
    <r>
      <t>623</t>
    </r>
    <r>
      <rPr>
        <b/>
        <sz val="12"/>
        <color indexed="8"/>
        <rFont val="新細明體"/>
        <family val="1"/>
        <charset val="136"/>
      </rPr>
      <t>化仁國小</t>
    </r>
    <phoneticPr fontId="2" type="noConversion"/>
  </si>
  <si>
    <r>
      <t>635</t>
    </r>
    <r>
      <rPr>
        <b/>
        <sz val="12"/>
        <rFont val="新細明體"/>
        <family val="1"/>
        <charset val="136"/>
      </rPr>
      <t>林榮國小</t>
    </r>
    <phoneticPr fontId="2" type="noConversion"/>
  </si>
  <si>
    <r>
      <t>654</t>
    </r>
    <r>
      <rPr>
        <b/>
        <sz val="12"/>
        <color indexed="8"/>
        <rFont val="新細明體"/>
        <family val="1"/>
        <charset val="136"/>
      </rPr>
      <t>豐濱國小</t>
    </r>
    <phoneticPr fontId="2" type="noConversion"/>
  </si>
  <si>
    <r>
      <t>655</t>
    </r>
    <r>
      <rPr>
        <b/>
        <sz val="12"/>
        <color indexed="8"/>
        <rFont val="新細明體"/>
        <family val="1"/>
        <charset val="136"/>
      </rPr>
      <t>港口國小</t>
    </r>
    <phoneticPr fontId="2" type="noConversion"/>
  </si>
  <si>
    <r>
      <t>660</t>
    </r>
    <r>
      <rPr>
        <b/>
        <sz val="12"/>
        <rFont val="新細明體"/>
        <family val="1"/>
        <charset val="136"/>
      </rPr>
      <t>樂合國小</t>
    </r>
    <phoneticPr fontId="2" type="noConversion"/>
  </si>
  <si>
    <r>
      <t>665</t>
    </r>
    <r>
      <rPr>
        <b/>
        <sz val="12"/>
        <color indexed="8"/>
        <rFont val="新細明體"/>
        <family val="1"/>
        <charset val="136"/>
      </rPr>
      <t>中城國小</t>
    </r>
    <phoneticPr fontId="2" type="noConversion"/>
  </si>
  <si>
    <r>
      <t>670</t>
    </r>
    <r>
      <rPr>
        <b/>
        <sz val="12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2" type="noConversion"/>
  </si>
  <si>
    <r>
      <t>671</t>
    </r>
    <r>
      <rPr>
        <b/>
        <sz val="12"/>
        <color indexed="8"/>
        <rFont val="新細明體"/>
        <family val="1"/>
        <charset val="136"/>
      </rPr>
      <t>萬寧國小</t>
    </r>
    <phoneticPr fontId="2" type="noConversion"/>
  </si>
  <si>
    <r>
      <t>694</t>
    </r>
    <r>
      <rPr>
        <b/>
        <sz val="12"/>
        <color indexed="8"/>
        <rFont val="新細明體"/>
        <family val="1"/>
        <charset val="136"/>
      </rPr>
      <t>紅葉國小</t>
    </r>
    <phoneticPr fontId="2" type="noConversion"/>
  </si>
  <si>
    <t>預算數</t>
    <phoneticPr fontId="2" type="noConversion"/>
  </si>
  <si>
    <t>導師費</t>
    <phoneticPr fontId="2" type="noConversion"/>
  </si>
  <si>
    <t>核定撥補數</t>
    <phoneticPr fontId="2" type="noConversion"/>
  </si>
  <si>
    <t>輔導教師</t>
    <phoneticPr fontId="2" type="noConversion"/>
  </si>
  <si>
    <t>營養師</t>
    <phoneticPr fontId="2" type="noConversion"/>
  </si>
  <si>
    <t>合計</t>
    <phoneticPr fontId="2" type="noConversion"/>
  </si>
  <si>
    <t>12月</t>
    <phoneticPr fontId="2" type="noConversion"/>
  </si>
  <si>
    <t>學校名稱</t>
    <phoneticPr fontId="2" type="noConversion"/>
  </si>
  <si>
    <t>身心障礙集中式導師費</t>
    <phoneticPr fontId="2" type="noConversion"/>
  </si>
  <si>
    <t>核定撥補數</t>
    <phoneticPr fontId="2" type="noConversion"/>
  </si>
  <si>
    <t>教保員</t>
    <phoneticPr fontId="2" type="noConversion"/>
  </si>
  <si>
    <t>總計</t>
    <phoneticPr fontId="2" type="noConversion"/>
  </si>
  <si>
    <t>差異數(應扣減或增撥)</t>
    <phoneticPr fontId="2" type="noConversion"/>
  </si>
  <si>
    <t>廚工</t>
    <phoneticPr fontId="2" type="noConversion"/>
  </si>
  <si>
    <t xml:space="preserve">5歲幼兒學費 </t>
    <phoneticPr fontId="2" type="noConversion"/>
  </si>
  <si>
    <t>總計</t>
    <phoneticPr fontId="2" type="noConversion"/>
  </si>
  <si>
    <t>預算與核定增減數</t>
    <phoneticPr fontId="2" type="noConversion"/>
  </si>
  <si>
    <t>集中式導師費</t>
    <phoneticPr fontId="2" type="noConversion"/>
  </si>
  <si>
    <t>導師費及集中式導師費核定撥補數</t>
    <phoneticPr fontId="2" type="noConversion"/>
  </si>
  <si>
    <t>計畫型補助款</t>
    <phoneticPr fontId="2" type="noConversion"/>
  </si>
  <si>
    <t>幼兒園導師費、教保費</t>
    <phoneticPr fontId="2" type="noConversion"/>
  </si>
  <si>
    <t>縣負擔</t>
    <phoneticPr fontId="2" type="noConversion"/>
  </si>
  <si>
    <t>11月</t>
    <phoneticPr fontId="2" type="noConversion"/>
  </si>
  <si>
    <t>12月</t>
  </si>
  <si>
    <t>經常門分配數</t>
    <phoneticPr fontId="2" type="noConversion"/>
  </si>
  <si>
    <t>教育處以縣負擔補計畫型不足款</t>
    <phoneticPr fontId="2" type="noConversion"/>
  </si>
  <si>
    <t>合計</t>
    <phoneticPr fontId="2" type="noConversion"/>
  </si>
  <si>
    <t>撥補學校金額扣回及增撥情形(負數扣回)</t>
    <phoneticPr fontId="2" type="noConversion"/>
  </si>
  <si>
    <r>
      <t xml:space="preserve">增核數入教育處計畫型補助款收入
</t>
    </r>
    <r>
      <rPr>
        <b/>
        <sz val="10"/>
        <color indexed="12"/>
        <rFont val="新細明體"/>
        <family val="1"/>
        <charset val="136"/>
      </rPr>
      <t>(負數為正)</t>
    </r>
    <phoneticPr fontId="2" type="noConversion"/>
  </si>
  <si>
    <t xml:space="preserve">5歲幼兒學費 </t>
    <phoneticPr fontId="2" type="noConversion"/>
  </si>
  <si>
    <t>導師費
1-7月</t>
    <phoneticPr fontId="2" type="noConversion"/>
  </si>
  <si>
    <r>
      <t xml:space="preserve">不足款以教育處縣負擔(國民教育行政)補足
</t>
    </r>
    <r>
      <rPr>
        <b/>
        <sz val="10"/>
        <rFont val="新細明體"/>
        <family val="1"/>
        <charset val="136"/>
      </rPr>
      <t>(正數為正)</t>
    </r>
    <phoneticPr fontId="2" type="noConversion"/>
  </si>
  <si>
    <t>不足款以教育處縣負擔(國民教育行政)補足</t>
    <phoneticPr fontId="2" type="noConversion"/>
  </si>
  <si>
    <t>11月(正數增撥、負數扣回)</t>
    <phoneticPr fontId="2" type="noConversion"/>
  </si>
  <si>
    <t>12月(正數增撥、負數扣回)</t>
    <phoneticPr fontId="2" type="noConversion"/>
  </si>
  <si>
    <t>學校計畫型補助款(正數增撥、負數扣回)</t>
    <phoneticPr fontId="2" type="noConversion"/>
  </si>
  <si>
    <t>學校縣負擔</t>
    <phoneticPr fontId="2" type="noConversion"/>
  </si>
  <si>
    <t>104年度各國民中學計畫型補助款核撥明細表</t>
    <phoneticPr fontId="2" type="noConversion"/>
  </si>
  <si>
    <t>104年度各國民小學計畫型補助款核撥明細表</t>
    <phoneticPr fontId="2" type="noConversion"/>
  </si>
  <si>
    <t>學前特教班導師費差額等104年度1-8月</t>
    <phoneticPr fontId="2" type="noConversion"/>
  </si>
  <si>
    <t>103學年度第2學期</t>
    <phoneticPr fontId="2" type="noConversion"/>
  </si>
  <si>
    <r>
      <t xml:space="preserve">104學年度第1學期
</t>
    </r>
    <r>
      <rPr>
        <b/>
        <sz val="12"/>
        <color indexed="10"/>
        <rFont val="新細明體"/>
        <family val="1"/>
        <charset val="136"/>
      </rPr>
      <t>概估數</t>
    </r>
    <phoneticPr fontId="2" type="noConversion"/>
  </si>
  <si>
    <t>營養師、專輔師</t>
    <phoneticPr fontId="2" type="noConversion"/>
  </si>
  <si>
    <t>增置教師2688</t>
    <phoneticPr fontId="2" type="noConversion"/>
  </si>
  <si>
    <r>
      <t>學校原已有編</t>
    </r>
    <r>
      <rPr>
        <b/>
        <sz val="12"/>
        <color indexed="10"/>
        <rFont val="新細明體"/>
        <family val="1"/>
        <charset val="136"/>
      </rPr>
      <t>縣負擔預算數</t>
    </r>
    <phoneticPr fontId="2" type="noConversion"/>
  </si>
  <si>
    <t>護理
人員</t>
    <phoneticPr fontId="2" type="noConversion"/>
  </si>
  <si>
    <t>103學年度第2期(1-5月)</t>
    <phoneticPr fontId="2" type="noConversion"/>
  </si>
  <si>
    <t>103學年度第2期(6-7月)</t>
    <phoneticPr fontId="2" type="noConversion"/>
  </si>
  <si>
    <t>104年度(104/1-12及103年終)</t>
    <phoneticPr fontId="2" type="noConversion"/>
  </si>
  <si>
    <t>核定撥補數</t>
    <phoneticPr fontId="2" type="noConversion"/>
  </si>
  <si>
    <t>教保費
1-7月</t>
    <phoneticPr fontId="2" type="noConversion"/>
  </si>
  <si>
    <r>
      <t>導師費、教保費8-12月</t>
    </r>
    <r>
      <rPr>
        <b/>
        <sz val="11"/>
        <color rgb="FFFF0000"/>
        <rFont val="新細明體"/>
        <family val="1"/>
        <charset val="136"/>
      </rPr>
      <t>預估數</t>
    </r>
    <r>
      <rPr>
        <b/>
        <sz val="11"/>
        <rFont val="新細明體"/>
        <family val="1"/>
        <charset val="136"/>
      </rPr>
      <t>及1-7月不足款
概估數</t>
    </r>
    <phoneticPr fontId="2" type="noConversion"/>
  </si>
  <si>
    <t>104學年度第1期
(8-12月)</t>
    <phoneticPr fontId="2" type="noConversion"/>
  </si>
  <si>
    <t>1-7月及年終</t>
    <phoneticPr fontId="2" type="noConversion"/>
  </si>
  <si>
    <t>核定撥補數</t>
    <phoneticPr fontId="2" type="noConversion"/>
  </si>
  <si>
    <t>合計</t>
    <phoneticPr fontId="2" type="noConversion"/>
  </si>
  <si>
    <t>計畫型補助款實際撥補數</t>
    <phoneticPr fontId="2" type="noConversion"/>
  </si>
  <si>
    <t>計畫型補助款實際撥補數</t>
    <phoneticPr fontId="2" type="noConversion"/>
  </si>
  <si>
    <t>8-12月</t>
    <phoneticPr fontId="2" type="noConversion"/>
  </si>
  <si>
    <t>學前特教班導師費差額等104年度9-12月</t>
    <phoneticPr fontId="2" type="noConversion"/>
  </si>
  <si>
    <t>導師費</t>
    <phoneticPr fontId="2" type="noConversion"/>
  </si>
  <si>
    <t>教保費</t>
    <phoneticPr fontId="2" type="noConversion"/>
  </si>
  <si>
    <t>預算數</t>
    <phoneticPr fontId="2" type="noConversion"/>
  </si>
  <si>
    <t>預算數</t>
    <phoneticPr fontId="2" type="noConversion"/>
  </si>
  <si>
    <t>導師費-10,000元、輔導教師-640,000元，計-650,000元。</t>
    <phoneticPr fontId="2" type="noConversion"/>
  </si>
  <si>
    <t>導師費-15,000元、輔導教師-1,600,000元，計-1,615,000元。</t>
    <phoneticPr fontId="2" type="noConversion"/>
  </si>
  <si>
    <t>導師費-15,000元</t>
    <phoneticPr fontId="2" type="noConversion"/>
  </si>
  <si>
    <t>慈暉班</t>
    <phoneticPr fontId="2" type="noConversion"/>
  </si>
  <si>
    <t>導師費-5,000元</t>
    <phoneticPr fontId="2" type="noConversion"/>
  </si>
  <si>
    <t>導師費-10,000元</t>
    <phoneticPr fontId="2" type="noConversion"/>
  </si>
  <si>
    <t>導師費+5,000元</t>
    <phoneticPr fontId="2" type="noConversion"/>
  </si>
  <si>
    <t>計畫型補助款</t>
    <phoneticPr fontId="2" type="noConversion"/>
  </si>
  <si>
    <t>增置教師-105,000元、幼兒園導師費教保費+9,501元、5歲幼兒學費-126,000元，計-221,499元。</t>
    <phoneticPr fontId="2" type="noConversion"/>
  </si>
  <si>
    <t>廚工+124,670元、幼兒園導師費教保費-20,300元、5歲幼兒學費-63,000元，計+41,370元。</t>
    <phoneticPr fontId="2" type="noConversion"/>
  </si>
  <si>
    <t>幼兒園導師費教保費-11,730元、5歲幼兒學費-413,000元，計-424,730元。</t>
    <phoneticPr fontId="2" type="noConversion"/>
  </si>
  <si>
    <t>廚工+79,118元、幼兒園導師費教保費+400元、5歲幼兒學費-840,000元，計-760,482元。</t>
    <phoneticPr fontId="2" type="noConversion"/>
  </si>
  <si>
    <t>幼兒園導師費教保費+19,100元、5歲幼兒學費-224,000元，計-204,900元。</t>
    <phoneticPr fontId="2" type="noConversion"/>
  </si>
  <si>
    <t>導師費-5,000元</t>
    <phoneticPr fontId="2" type="noConversion"/>
  </si>
  <si>
    <t>幼兒園導師費教保費-1,518元、5歲幼兒學費-98,000元，計-99,518元。</t>
    <phoneticPr fontId="2" type="noConversion"/>
  </si>
  <si>
    <t>導師費-5,000元、幼兒園導師費教保費-200元、5歲幼兒學費-259,000元，計-264,200元。</t>
    <phoneticPr fontId="2" type="noConversion"/>
  </si>
  <si>
    <t>導師費-10,000元、幼兒園導師費教保費-400元、5歲幼兒學費-28,000元，計-38,400元。</t>
    <phoneticPr fontId="2" type="noConversion"/>
  </si>
  <si>
    <t>幼兒園導師費教保費-879元、5歲幼兒學費-21,000元，計-21,879元。</t>
    <phoneticPr fontId="2" type="noConversion"/>
  </si>
  <si>
    <t>導師費-10,000元、幼兒園導師費教保費+4,100元、5歲幼兒學費-14,000元，計-19,900元。</t>
    <phoneticPr fontId="2" type="noConversion"/>
  </si>
  <si>
    <t>學前特教班導師費核定撥補數</t>
    <phoneticPr fontId="2" type="noConversion"/>
  </si>
  <si>
    <t>增置教師元、教保員元、廚工元、導師費元、學前特教班導師費元、幼兒園導師費教保費元、5歲幼兒學費元，計元。</t>
    <phoneticPr fontId="2" type="noConversion"/>
  </si>
  <si>
    <t>學前特教班導師費-200元、幼兒園導師費教保費-1,424元、5歲幼兒學費-224,000元，計-225,624元。</t>
    <phoneticPr fontId="2" type="noConversion"/>
  </si>
  <si>
    <t>導師費-5,000元、幼兒園導師費教保費+5,200元、5歲幼兒學費-182,000元，計-181,800元。</t>
    <phoneticPr fontId="2" type="noConversion"/>
  </si>
  <si>
    <t>幼兒園導師費教保費-400元、5歲幼兒學費-84,000元，計-84,400元。</t>
    <phoneticPr fontId="2" type="noConversion"/>
  </si>
  <si>
    <t>導師費-5,000元、幼兒園導師費教保費-1,840元、5歲幼兒學費-210,000元，計-216,840元。</t>
    <phoneticPr fontId="2" type="noConversion"/>
  </si>
  <si>
    <t>導師費-15,000元、學前特教班導師費+200元、幼兒園導師費教保費-400元、5歲幼兒學費-119,000元，計-134,200元。</t>
    <phoneticPr fontId="2" type="noConversion"/>
  </si>
  <si>
    <t>導師費+5,000元、幼兒園導師費教保費+400元，計+5,400元。</t>
    <phoneticPr fontId="2" type="noConversion"/>
  </si>
  <si>
    <t>導師費-5,000元、幼兒園導師費教保費-400元、5歲幼兒學費-119,000元，計-124,400元。</t>
    <phoneticPr fontId="2" type="noConversion"/>
  </si>
  <si>
    <t>導師費-10,000元、幼兒園導師費教保費-1,876元、5歲幼兒學費-56,000元，計-67,876元。</t>
    <phoneticPr fontId="2" type="noConversion"/>
  </si>
  <si>
    <t>導師費-5,000元、幼兒園導師費教保費-350元、5歲幼兒學費-28,000元，計-33,350元。</t>
    <phoneticPr fontId="2" type="noConversion"/>
  </si>
  <si>
    <t>幼兒園導師費教保費-11,055元、5歲幼兒學費-98,000元，計-109,055元。</t>
    <phoneticPr fontId="2" type="noConversion"/>
  </si>
  <si>
    <t>增置教師-105,000元</t>
    <phoneticPr fontId="2" type="noConversion"/>
  </si>
  <si>
    <t>學前特教班導師費-200元、幼兒園導師費教保費-200元、5歲幼兒學費-35,000元，計-35,400元。</t>
    <phoneticPr fontId="2" type="noConversion"/>
  </si>
  <si>
    <t>幼兒園導師費教保費-400元、5歲幼兒學費-140,000元，計-140,400元。</t>
    <phoneticPr fontId="2" type="noConversion"/>
  </si>
  <si>
    <t>幼兒園導師費教保費-400元、5歲幼兒學費-42,000元，計-42,400元。</t>
    <phoneticPr fontId="2" type="noConversion"/>
  </si>
  <si>
    <t>增置教師-105,000元、幼兒園導師費教保費-200元、5歲幼兒學費-210,000元，計-315,200元。</t>
    <phoneticPr fontId="2" type="noConversion"/>
  </si>
  <si>
    <t>幼兒園導師費教保費-200元</t>
    <phoneticPr fontId="2" type="noConversion"/>
  </si>
  <si>
    <t>幼兒園導師費教保費-400元、5歲幼兒學費-98,000元，計-98,400元。</t>
    <phoneticPr fontId="2" type="noConversion"/>
  </si>
  <si>
    <t>增置教師-105,000元、幼兒園導師費教保費-200元、5歲幼兒學費-112,000元，計-217,200元。</t>
    <phoneticPr fontId="2" type="noConversion"/>
  </si>
  <si>
    <t>增置教師-105,000元、幼兒園導師費教保費-200元、5歲幼兒學費-56,000元，計-161,200元。</t>
    <phoneticPr fontId="2" type="noConversion"/>
  </si>
  <si>
    <t>導師費-5,000元、學前特教班導師費-200元、幼兒園導師費教保費-200元、5歲幼兒學費-7,000元，計-12,400元。</t>
    <phoneticPr fontId="2" type="noConversion"/>
  </si>
  <si>
    <t>幼兒園導師費教保費-2,426元、5歲幼兒學費-168,000元，計-170,426元。</t>
    <phoneticPr fontId="2" type="noConversion"/>
  </si>
  <si>
    <t>導師費-5,000元、幼兒園導師費教保費-400元、5歲幼兒學費-224,000元，計-229,400元。</t>
    <phoneticPr fontId="2" type="noConversion"/>
  </si>
  <si>
    <t>增置教師-105,000元、幼兒園導師費教保費-555元、5歲幼兒學費-7,000元，計-112,555元。</t>
    <phoneticPr fontId="2" type="noConversion"/>
  </si>
  <si>
    <t>幼兒園導師費教保費-400元、5歲幼兒學費-112,000元，計-112,400元。</t>
    <phoneticPr fontId="2" type="noConversion"/>
  </si>
  <si>
    <t>幼兒園導師費教保費-1,383元、5歲幼兒學費-126,000元，計-127,383元。</t>
    <phoneticPr fontId="2" type="noConversion"/>
  </si>
  <si>
    <t>幼兒園導師費教保費-64,040元、5歲幼兒學費-217,000元，計-281,040元。</t>
    <phoneticPr fontId="2" type="noConversion"/>
  </si>
  <si>
    <t>增置教師-105,000元、廚工-120,819元、幼兒園導師費教保費-642元、5歲幼兒學費-210,000元，計-436,461元。</t>
    <phoneticPr fontId="2" type="noConversion"/>
  </si>
  <si>
    <t>學前特教班導師費-200元、幼兒園導師費教保費-690元、5歲幼兒學費-14,000元，計-14,890元。</t>
    <phoneticPr fontId="2" type="noConversion"/>
  </si>
  <si>
    <t>學前特教班導師費-200元、幼兒園導師費教保費-10,400元、5歲幼兒學費-91,000元，計-101,600元。</t>
    <phoneticPr fontId="2" type="noConversion"/>
  </si>
  <si>
    <t>增置教師-105,000元、廚工-1,000元、幼兒園導師費教保費-819元、5歲幼兒學費-154,000元，計-260,819元。</t>
    <phoneticPr fontId="2" type="noConversion"/>
  </si>
  <si>
    <t>導師費-5,000元、幼兒園導師費教保費+4,070元、5歲幼兒學費-140,000元，計-140,930元。</t>
    <phoneticPr fontId="2" type="noConversion"/>
  </si>
  <si>
    <t>增置教師-105,000元、廚工-1,000元、幼兒園導師費教保費-349元，計-106,349元。</t>
    <phoneticPr fontId="2" type="noConversion"/>
  </si>
  <si>
    <t>增置教師-105,000元、廚工-1,000元、幼兒園導師費教保費-400元，計-106,400元。</t>
    <phoneticPr fontId="2" type="noConversion"/>
  </si>
  <si>
    <t>導師費-5,000元、幼兒園導師費教保費-500元，計-5,500元。</t>
    <phoneticPr fontId="2" type="noConversion"/>
  </si>
  <si>
    <t>增置教師-105,000元、廚工-1,000元、幼兒園導師費教保費+3,970元、5歲幼兒學費-98,000元，計-200,030元。</t>
    <phoneticPr fontId="2" type="noConversion"/>
  </si>
  <si>
    <t>增置教師-105,000元、廚工-1,000元、幼兒園導師費教保費-1,116元、5歲幼兒學費-98,000元，計-205,116元。</t>
    <phoneticPr fontId="2" type="noConversion"/>
  </si>
  <si>
    <t>廚工-1,000元、幼兒園導師費教保費+503元、5歲幼兒學費-63,000元，計-63,497元。</t>
    <phoneticPr fontId="2" type="noConversion"/>
  </si>
  <si>
    <t>廚工-1,000元、幼兒園導師費教保費-200元、5歲幼兒學費-98,000元，計-99,200元。</t>
    <phoneticPr fontId="2" type="noConversion"/>
  </si>
  <si>
    <t>廚工-1,000元、幼兒園導師費教保費-6,007元、5歲幼兒學費-28,000元，計-35,007元。</t>
    <phoneticPr fontId="2" type="noConversion"/>
  </si>
  <si>
    <t>廚工-1,000元、導師費-5,000元、幼兒園導師費教保費-11,220元、5歲幼兒學費-21,000元，計-38,220元。</t>
    <phoneticPr fontId="2" type="noConversion"/>
  </si>
  <si>
    <t>增置教師-105,000元、廚工-5,851元、幼兒園導師費教保費-853元、5歲幼兒學費-56,000元，計-167,704元。</t>
    <phoneticPr fontId="2" type="noConversion"/>
  </si>
  <si>
    <t>增置教師-105,000元、廚工-1,000元、幼兒園導師費教保費-3,022元、5歲幼兒學費-28,000元，計-137,022元。</t>
    <phoneticPr fontId="2" type="noConversion"/>
  </si>
  <si>
    <t>廚工-1,000元、幼兒園導師費教保費-1,325元、5歲幼兒學費-42,000元，計44,325元。</t>
    <phoneticPr fontId="2" type="noConversion"/>
  </si>
  <si>
    <t>廚工-1,000元、幼兒園導師費教保費+285元，計-715元。</t>
    <phoneticPr fontId="2" type="noConversion"/>
  </si>
  <si>
    <t>增置教師-105,000元、廚工-1,000元、幼兒園導師費教保費+600元、5歲幼兒學費-168,000元，計-273,400元。</t>
    <phoneticPr fontId="2" type="noConversion"/>
  </si>
  <si>
    <t>增置教師-105,000元、廚工-1,000元、幼兒園導師費教保費-200元、5歲幼兒學費-112,000元，計-218,200元。</t>
    <phoneticPr fontId="2" type="noConversion"/>
  </si>
  <si>
    <t>導師費+5,000元、幼兒園導師費教保費-1,890元、5歲幼兒學費-336,000元，計-332,890元。</t>
    <phoneticPr fontId="2" type="noConversion"/>
  </si>
  <si>
    <t>幼兒園導師費教保費+600元、5歲幼兒學費-42,000元，計-41,400元。</t>
    <phoneticPr fontId="2" type="noConversion"/>
  </si>
  <si>
    <t>導師費-5,000元、幼兒園導師費教保費+600元，計-4,400元。</t>
    <phoneticPr fontId="2" type="noConversion"/>
  </si>
  <si>
    <t>幼兒園導師費教保費-1,964元、5歲幼兒學費-98,000元，計-99,964元。</t>
    <phoneticPr fontId="2" type="noConversion"/>
  </si>
  <si>
    <t>幼兒園導師費教保費+150元、5歲幼兒學費-77,000元，計-76,850元。</t>
    <phoneticPr fontId="2" type="noConversion"/>
  </si>
  <si>
    <t>幼兒園導師費教保費-188元、5歲幼兒學費-196,000元，計-196,188元。</t>
    <phoneticPr fontId="2" type="noConversion"/>
  </si>
  <si>
    <t>幼兒園導師費教保費-200元</t>
    <phoneticPr fontId="2" type="noConversion"/>
  </si>
  <si>
    <t>幼兒園導師費教保費+585元、5歲幼兒學費-154,000元，計-153,415元。</t>
    <phoneticPr fontId="2" type="noConversion"/>
  </si>
  <si>
    <t>增置教師-200,000元、幼兒園導師費教保費+600元、5歲幼兒學費-105,000元，計-304,400元。</t>
    <phoneticPr fontId="2" type="noConversion"/>
  </si>
  <si>
    <t>增置教師-105,000元、幼兒園導師費教保費-275元、5歲幼兒學費-56,000元，計-161,275元。</t>
    <phoneticPr fontId="2" type="noConversion"/>
  </si>
  <si>
    <t>幼兒園導師費教保費-15,600元</t>
    <phoneticPr fontId="2" type="noConversion"/>
  </si>
  <si>
    <t>幼兒園導師費教保費-2,807元</t>
    <phoneticPr fontId="2" type="noConversion"/>
  </si>
  <si>
    <t>增置教師-105,000元、幼兒園導師費教保費-111元、5歲幼兒學費-7,000元，計-112,111元。</t>
    <phoneticPr fontId="2" type="noConversion"/>
  </si>
  <si>
    <t>幼兒園導師費教保費-200元、5歲幼兒學費-70,000元，計-70,200元。</t>
    <phoneticPr fontId="2" type="noConversion"/>
  </si>
  <si>
    <t>增置教師-105,000元、幼兒園導師費教保費-1,240元、5歲幼兒學費-56,000元，計-162,240元。</t>
    <phoneticPr fontId="2" type="noConversion"/>
  </si>
  <si>
    <t>增置教師-105,000元、幼兒園導師費教保費+600元元，計-104,400元。</t>
    <phoneticPr fontId="2" type="noConversion"/>
  </si>
  <si>
    <t>增置教師-105,000元</t>
    <phoneticPr fontId="2" type="noConversion"/>
  </si>
  <si>
    <t>幼兒園導師費教保費-908元、5歲幼兒學費-126,000元，計-126,908元。</t>
    <phoneticPr fontId="2" type="noConversion"/>
  </si>
  <si>
    <t>導師費+5,000元、幼兒園導師費教保費-3,805元、5歲幼兒學費-42,000元，計-40,805元。</t>
    <phoneticPr fontId="2" type="noConversion"/>
  </si>
  <si>
    <t>導師費+5,000元、慈暉班+1,329,668元，計+1,334,668元。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</si>
</sst>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  <numFmt numFmtId="179" formatCode="#,##0_ ;[Red]\-#,##0\ 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18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color rgb="FFFF0000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41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1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1" fontId="13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178" fontId="0" fillId="2" borderId="1" xfId="0" applyNumberFormat="1" applyFill="1" applyBorder="1" applyAlignment="1">
      <alignment vertical="center" shrinkToFit="1"/>
    </xf>
    <xf numFmtId="178" fontId="0" fillId="0" borderId="1" xfId="0" applyNumberFormat="1" applyFill="1" applyBorder="1" applyAlignment="1">
      <alignment vertical="center" shrinkToFit="1"/>
    </xf>
    <xf numFmtId="178" fontId="0" fillId="3" borderId="1" xfId="0" applyNumberFormat="1" applyFill="1" applyBorder="1" applyAlignment="1">
      <alignment vertical="center" shrinkToFit="1"/>
    </xf>
    <xf numFmtId="178" fontId="1" fillId="3" borderId="1" xfId="0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2" applyNumberFormat="1" applyFont="1" applyAlignment="1">
      <alignment vertical="center" shrinkToFit="1"/>
    </xf>
    <xf numFmtId="177" fontId="10" fillId="0" borderId="0" xfId="2" applyNumberFormat="1" applyFont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1" fillId="3" borderId="1" xfId="0" applyNumberFormat="1" applyFont="1" applyFill="1" applyBorder="1" applyAlignment="1">
      <alignment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79" fontId="1" fillId="0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0" fillId="0" borderId="1" xfId="0" applyNumberForma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6" fontId="12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12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3" borderId="4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>
      <alignment vertical="center"/>
    </xf>
    <xf numFmtId="179" fontId="1" fillId="2" borderId="1" xfId="0" applyNumberFormat="1" applyFont="1" applyFill="1" applyBorder="1" applyAlignment="1">
      <alignment horizontal="right" vertical="center" shrinkToFit="1"/>
    </xf>
    <xf numFmtId="179" fontId="1" fillId="0" borderId="1" xfId="0" applyNumberFormat="1" applyFont="1" applyFill="1" applyBorder="1" applyAlignment="1">
      <alignment horizontal="right" vertical="center" shrinkToFit="1"/>
    </xf>
    <xf numFmtId="179" fontId="1" fillId="3" borderId="1" xfId="0" applyNumberFormat="1" applyFont="1" applyFill="1" applyBorder="1" applyAlignment="1">
      <alignment horizontal="right" vertical="center" shrinkToFit="1"/>
    </xf>
    <xf numFmtId="176" fontId="1" fillId="0" borderId="1" xfId="1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>
      <alignment vertical="center" shrinkToFit="1"/>
    </xf>
    <xf numFmtId="176" fontId="12" fillId="0" borderId="5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>
      <alignment vertical="center"/>
    </xf>
    <xf numFmtId="178" fontId="1" fillId="2" borderId="1" xfId="0" applyNumberFormat="1" applyFon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179" fontId="1" fillId="5" borderId="1" xfId="0" applyNumberFormat="1" applyFont="1" applyFill="1" applyBorder="1" applyAlignment="1">
      <alignment vertical="center" shrinkToFit="1"/>
    </xf>
    <xf numFmtId="176" fontId="13" fillId="3" borderId="1" xfId="1" applyNumberFormat="1" applyFont="1" applyFill="1" applyBorder="1" applyAlignment="1">
      <alignment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3" borderId="1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vertical="center" shrinkToFit="1"/>
    </xf>
    <xf numFmtId="176" fontId="13" fillId="3" borderId="1" xfId="0" applyNumberFormat="1" applyFont="1" applyFill="1" applyBorder="1" applyAlignment="1">
      <alignment vertical="center" shrinkToFit="1"/>
    </xf>
    <xf numFmtId="179" fontId="13" fillId="0" borderId="1" xfId="0" applyNumberFormat="1" applyFont="1" applyFill="1" applyBorder="1" applyAlignment="1">
      <alignment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6" fontId="13" fillId="2" borderId="1" xfId="0" applyNumberFormat="1" applyFont="1" applyFill="1" applyBorder="1" applyAlignment="1">
      <alignment vertical="center" shrinkToFit="1"/>
    </xf>
    <xf numFmtId="179" fontId="13" fillId="0" borderId="1" xfId="0" applyNumberFormat="1" applyFont="1" applyBorder="1" applyAlignment="1">
      <alignment vertical="center" shrinkToFit="1"/>
    </xf>
    <xf numFmtId="176" fontId="13" fillId="3" borderId="5" xfId="1" applyNumberFormat="1" applyFont="1" applyFill="1" applyBorder="1" applyAlignment="1">
      <alignment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176" fontId="13" fillId="3" borderId="5" xfId="0" applyNumberFormat="1" applyFont="1" applyFill="1" applyBorder="1" applyAlignment="1">
      <alignment vertical="center" shrinkToFit="1"/>
    </xf>
    <xf numFmtId="177" fontId="13" fillId="0" borderId="1" xfId="2" applyNumberFormat="1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179" fontId="23" fillId="0" borderId="0" xfId="0" applyNumberFormat="1" applyFont="1">
      <alignment vertical="center"/>
    </xf>
    <xf numFmtId="0" fontId="17" fillId="0" borderId="3" xfId="0" applyFont="1" applyBorder="1" applyAlignment="1">
      <alignment vertical="center"/>
    </xf>
    <xf numFmtId="179" fontId="1" fillId="6" borderId="1" xfId="0" applyNumberFormat="1" applyFont="1" applyFill="1" applyBorder="1" applyAlignment="1">
      <alignment vertical="center" shrinkToFit="1"/>
    </xf>
    <xf numFmtId="179" fontId="13" fillId="6" borderId="1" xfId="0" applyNumberFormat="1" applyFont="1" applyFill="1" applyBorder="1" applyAlignment="1">
      <alignment vertical="center" shrinkToFit="1"/>
    </xf>
    <xf numFmtId="0" fontId="12" fillId="5" borderId="6" xfId="0" applyFont="1" applyFill="1" applyBorder="1" applyAlignment="1">
      <alignment horizontal="center" vertical="center" wrapText="1"/>
    </xf>
    <xf numFmtId="179" fontId="13" fillId="5" borderId="1" xfId="0" applyNumberFormat="1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vertical="center" shrinkToFit="1"/>
    </xf>
    <xf numFmtId="179" fontId="1" fillId="7" borderId="1" xfId="0" applyNumberFormat="1" applyFont="1" applyFill="1" applyBorder="1" applyAlignment="1">
      <alignment vertical="center" shrinkToFit="1"/>
    </xf>
    <xf numFmtId="179" fontId="13" fillId="7" borderId="1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 shrinkToFit="1"/>
    </xf>
    <xf numFmtId="0" fontId="12" fillId="7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79" fontId="1" fillId="5" borderId="1" xfId="0" applyNumberFormat="1" applyFont="1" applyFill="1" applyBorder="1" applyAlignment="1">
      <alignment horizontal="right" vertical="center" shrinkToFit="1"/>
    </xf>
    <xf numFmtId="179" fontId="0" fillId="5" borderId="1" xfId="0" applyNumberFormat="1" applyFill="1" applyBorder="1" applyAlignment="1">
      <alignment vertical="center" shrinkToFit="1"/>
    </xf>
    <xf numFmtId="0" fontId="12" fillId="7" borderId="6" xfId="0" applyFont="1" applyFill="1" applyBorder="1" applyAlignment="1">
      <alignment horizontal="center" vertical="center" wrapText="1"/>
    </xf>
    <xf numFmtId="179" fontId="1" fillId="7" borderId="1" xfId="0" applyNumberFormat="1" applyFont="1" applyFill="1" applyBorder="1" applyAlignment="1">
      <alignment horizontal="right" vertical="center" shrinkToFit="1"/>
    </xf>
    <xf numFmtId="0" fontId="23" fillId="0" borderId="0" xfId="0" applyFont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 shrinkToFit="1"/>
    </xf>
    <xf numFmtId="176" fontId="13" fillId="0" borderId="5" xfId="1" applyNumberFormat="1" applyFont="1" applyFill="1" applyBorder="1" applyAlignment="1">
      <alignment vertical="center" shrinkToFit="1"/>
    </xf>
    <xf numFmtId="176" fontId="13" fillId="0" borderId="5" xfId="0" applyNumberFormat="1" applyFont="1" applyFill="1" applyBorder="1" applyAlignment="1">
      <alignment vertical="center" shrinkToFit="1"/>
    </xf>
    <xf numFmtId="176" fontId="10" fillId="2" borderId="1" xfId="1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176" fontId="10" fillId="2" borderId="5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vertical="center" shrinkToFit="1"/>
    </xf>
    <xf numFmtId="177" fontId="10" fillId="2" borderId="1" xfId="2" applyNumberFormat="1" applyFont="1" applyFill="1" applyBorder="1" applyAlignment="1">
      <alignment vertical="center" shrinkToFit="1"/>
    </xf>
    <xf numFmtId="0" fontId="24" fillId="0" borderId="6" xfId="0" applyFont="1" applyFill="1" applyBorder="1" applyAlignment="1">
      <alignment horizontal="center" vertical="center" wrapText="1"/>
    </xf>
    <xf numFmtId="178" fontId="0" fillId="8" borderId="1" xfId="0" applyNumberFormat="1" applyFill="1" applyBorder="1">
      <alignment vertical="center"/>
    </xf>
    <xf numFmtId="179" fontId="0" fillId="7" borderId="1" xfId="0" applyNumberForma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" fillId="9" borderId="6" xfId="0" applyFont="1" applyFill="1" applyBorder="1" applyAlignment="1">
      <alignment vertical="center" wrapText="1"/>
    </xf>
    <xf numFmtId="176" fontId="0" fillId="9" borderId="1" xfId="0" applyNumberFormat="1" applyFont="1" applyFill="1" applyBorder="1" applyAlignment="1">
      <alignment vertical="center" shrinkToFit="1"/>
    </xf>
    <xf numFmtId="176" fontId="0" fillId="9" borderId="1" xfId="1" applyNumberFormat="1" applyFont="1" applyFill="1" applyBorder="1" applyAlignment="1">
      <alignment vertical="center" shrinkToFit="1"/>
    </xf>
    <xf numFmtId="179" fontId="1" fillId="8" borderId="1" xfId="0" applyNumberFormat="1" applyFont="1" applyFill="1" applyBorder="1" applyAlignment="1">
      <alignment vertical="center" shrinkToFit="1"/>
    </xf>
    <xf numFmtId="179" fontId="13" fillId="8" borderId="1" xfId="0" applyNumberFormat="1" applyFont="1" applyFill="1" applyBorder="1" applyAlignment="1">
      <alignment vertical="center" shrinkToFit="1"/>
    </xf>
    <xf numFmtId="176" fontId="13" fillId="11" borderId="1" xfId="0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center" vertical="center" wrapText="1"/>
    </xf>
    <xf numFmtId="178" fontId="13" fillId="0" borderId="1" xfId="2" applyNumberFormat="1" applyFont="1" applyFill="1" applyBorder="1" applyAlignment="1">
      <alignment vertical="center" shrinkToFit="1"/>
    </xf>
    <xf numFmtId="176" fontId="13" fillId="0" borderId="1" xfId="2" applyNumberFormat="1" applyFont="1" applyFill="1" applyBorder="1" applyAlignment="1">
      <alignment vertical="center" shrinkToFit="1"/>
    </xf>
    <xf numFmtId="179" fontId="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2" fillId="10" borderId="4" xfId="1" applyNumberFormat="1" applyFont="1" applyFill="1" applyBorder="1" applyAlignment="1" applyProtection="1">
      <alignment horizontal="center" vertical="center" wrapText="1" shrinkToFit="1"/>
      <protection locked="0"/>
    </xf>
    <xf numFmtId="176" fontId="12" fillId="10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6" fontId="20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176" fontId="20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76" fontId="12" fillId="4" borderId="4" xfId="1" applyNumberFormat="1" applyFont="1" applyFill="1" applyBorder="1" applyAlignment="1" applyProtection="1">
      <alignment horizontal="center" vertical="center" wrapText="1" shrinkToFit="1"/>
      <protection locked="0"/>
    </xf>
    <xf numFmtId="176" fontId="12" fillId="4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4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8" borderId="4" xfId="1" applyNumberFormat="1" applyFont="1" applyFill="1" applyBorder="1" applyAlignment="1" applyProtection="1">
      <alignment horizontal="center" vertical="center" wrapText="1" shrinkToFit="1"/>
      <protection locked="0"/>
    </xf>
    <xf numFmtId="176" fontId="12" fillId="8" borderId="6" xfId="1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_99各國小概算額" xfId="1"/>
    <cellStyle name="千分位" xfId="2" builtinId="3"/>
  </cellStyles>
  <dxfs count="0"/>
  <tableStyles count="0" defaultTableStyle="TableStyleMedium2" defaultPivotStyle="PivotStyleLight16"/>
  <colors>
    <mruColors>
      <color rgb="FF00FF00"/>
      <color rgb="FFFF99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7"/>
  <sheetViews>
    <sheetView tabSelected="1" zoomScaleNormal="10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B4" sqref="B1:T1048576"/>
    </sheetView>
  </sheetViews>
  <sheetFormatPr defaultColWidth="9" defaultRowHeight="16.2"/>
  <cols>
    <col min="1" max="1" width="9.33203125" customWidth="1"/>
    <col min="2" max="2" width="9.6640625" hidden="1" customWidth="1"/>
    <col min="3" max="3" width="8.77734375" hidden="1" customWidth="1"/>
    <col min="4" max="11" width="9.6640625" hidden="1" customWidth="1"/>
    <col min="12" max="13" width="8.88671875" hidden="1" customWidth="1"/>
    <col min="14" max="15" width="9.6640625" hidden="1" customWidth="1"/>
    <col min="16" max="16" width="9.109375" style="8" hidden="1" customWidth="1"/>
    <col min="17" max="20" width="9.21875" style="8" hidden="1" customWidth="1"/>
    <col min="21" max="27" width="8.88671875" style="8" customWidth="1"/>
    <col min="28" max="28" width="10.109375" customWidth="1"/>
    <col min="29" max="29" width="9" customWidth="1"/>
    <col min="30" max="30" width="47.77734375" style="68" customWidth="1"/>
  </cols>
  <sheetData>
    <row r="1" spans="1:30" s="31" customFormat="1" ht="42.75" customHeight="1">
      <c r="B1" s="123" t="s">
        <v>163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D1" s="119"/>
    </row>
    <row r="2" spans="1:30" s="32" customFormat="1" ht="39" customHeight="1">
      <c r="A2" s="130" t="s">
        <v>133</v>
      </c>
      <c r="B2" s="124" t="s">
        <v>127</v>
      </c>
      <c r="C2" s="124"/>
      <c r="D2" s="124"/>
      <c r="E2" s="124"/>
      <c r="F2" s="124"/>
      <c r="G2" s="124"/>
      <c r="H2" s="124" t="s">
        <v>129</v>
      </c>
      <c r="I2" s="124"/>
      <c r="J2" s="124" t="s">
        <v>193</v>
      </c>
      <c r="K2" s="124"/>
      <c r="L2" s="124" t="s">
        <v>130</v>
      </c>
      <c r="M2" s="124"/>
      <c r="N2" s="124" t="s">
        <v>137</v>
      </c>
      <c r="O2" s="124"/>
      <c r="P2" s="132" t="s">
        <v>138</v>
      </c>
      <c r="Q2" s="137" t="s">
        <v>150</v>
      </c>
      <c r="R2" s="138"/>
      <c r="S2" s="138"/>
      <c r="T2" s="139"/>
      <c r="U2" s="137" t="s">
        <v>153</v>
      </c>
      <c r="V2" s="138"/>
      <c r="W2" s="138"/>
      <c r="X2" s="138"/>
      <c r="Y2" s="138"/>
      <c r="Z2" s="138"/>
      <c r="AA2" s="139"/>
      <c r="AD2" s="122"/>
    </row>
    <row r="3" spans="1:30" s="32" customFormat="1" ht="27" customHeight="1">
      <c r="A3" s="130"/>
      <c r="B3" s="129" t="s">
        <v>126</v>
      </c>
      <c r="C3" s="129"/>
      <c r="D3" s="130" t="s">
        <v>135</v>
      </c>
      <c r="E3" s="130"/>
      <c r="F3" s="130"/>
      <c r="G3" s="130"/>
      <c r="H3" s="125" t="s">
        <v>126</v>
      </c>
      <c r="I3" s="127" t="s">
        <v>128</v>
      </c>
      <c r="J3" s="125" t="s">
        <v>126</v>
      </c>
      <c r="K3" s="127" t="s">
        <v>128</v>
      </c>
      <c r="L3" s="125" t="s">
        <v>126</v>
      </c>
      <c r="M3" s="127" t="s">
        <v>128</v>
      </c>
      <c r="N3" s="129" t="s">
        <v>126</v>
      </c>
      <c r="O3" s="131" t="s">
        <v>128</v>
      </c>
      <c r="P3" s="133"/>
      <c r="Q3" s="136" t="s">
        <v>148</v>
      </c>
      <c r="R3" s="136"/>
      <c r="S3" s="136" t="s">
        <v>132</v>
      </c>
      <c r="T3" s="136"/>
      <c r="U3" s="140" t="s">
        <v>148</v>
      </c>
      <c r="V3" s="141"/>
      <c r="W3" s="141"/>
      <c r="X3" s="142"/>
      <c r="Y3" s="135" t="s">
        <v>149</v>
      </c>
      <c r="Z3" s="135"/>
      <c r="AA3" s="135"/>
      <c r="AD3" s="122"/>
    </row>
    <row r="4" spans="1:30" s="34" customFormat="1" ht="74.400000000000006" customHeight="1">
      <c r="A4" s="130"/>
      <c r="B4" s="33" t="s">
        <v>127</v>
      </c>
      <c r="C4" s="33" t="s">
        <v>134</v>
      </c>
      <c r="D4" s="30" t="s">
        <v>172</v>
      </c>
      <c r="E4" s="30" t="s">
        <v>173</v>
      </c>
      <c r="F4" s="30" t="s">
        <v>178</v>
      </c>
      <c r="G4" s="29" t="s">
        <v>131</v>
      </c>
      <c r="H4" s="126"/>
      <c r="I4" s="128"/>
      <c r="J4" s="126"/>
      <c r="K4" s="128"/>
      <c r="L4" s="126"/>
      <c r="M4" s="128"/>
      <c r="N4" s="129"/>
      <c r="O4" s="131"/>
      <c r="P4" s="134"/>
      <c r="Q4" s="67" t="s">
        <v>145</v>
      </c>
      <c r="R4" s="67" t="s">
        <v>147</v>
      </c>
      <c r="S4" s="67" t="s">
        <v>145</v>
      </c>
      <c r="T4" s="67" t="s">
        <v>147</v>
      </c>
      <c r="U4" s="67" t="s">
        <v>145</v>
      </c>
      <c r="V4" s="67" t="s">
        <v>147</v>
      </c>
      <c r="W4" s="102" t="s">
        <v>151</v>
      </c>
      <c r="X4" s="75" t="s">
        <v>152</v>
      </c>
      <c r="Y4" s="67" t="s">
        <v>145</v>
      </c>
      <c r="Z4" s="67" t="s">
        <v>147</v>
      </c>
      <c r="AA4" s="87" t="s">
        <v>131</v>
      </c>
      <c r="AD4" s="89"/>
    </row>
    <row r="5" spans="1:30" s="27" customFormat="1" ht="24" customHeight="1">
      <c r="A5" s="26" t="s">
        <v>141</v>
      </c>
      <c r="B5" s="43">
        <f>SUM(B6:B29)</f>
        <v>5040000</v>
      </c>
      <c r="C5" s="43">
        <f t="shared" ref="C5:P5" si="0">SUM(C6:C29)</f>
        <v>480000</v>
      </c>
      <c r="D5" s="44">
        <f t="shared" si="0"/>
        <v>2300000</v>
      </c>
      <c r="E5" s="44">
        <f t="shared" si="0"/>
        <v>920000</v>
      </c>
      <c r="F5" s="44">
        <f t="shared" si="0"/>
        <v>2230000</v>
      </c>
      <c r="G5" s="45">
        <f t="shared" si="0"/>
        <v>5450000</v>
      </c>
      <c r="H5" s="43">
        <f t="shared" si="0"/>
        <v>20800000</v>
      </c>
      <c r="I5" s="45">
        <f t="shared" si="0"/>
        <v>18560000</v>
      </c>
      <c r="J5" s="43">
        <f t="shared" si="0"/>
        <v>3209000</v>
      </c>
      <c r="K5" s="45">
        <f t="shared" si="0"/>
        <v>4538668</v>
      </c>
      <c r="L5" s="43">
        <f t="shared" si="0"/>
        <v>330000</v>
      </c>
      <c r="M5" s="45">
        <f t="shared" si="0"/>
        <v>330000</v>
      </c>
      <c r="N5" s="43">
        <f t="shared" si="0"/>
        <v>29859000</v>
      </c>
      <c r="O5" s="45">
        <f t="shared" si="0"/>
        <v>28878668</v>
      </c>
      <c r="P5" s="44">
        <f t="shared" si="0"/>
        <v>-980332</v>
      </c>
      <c r="Q5" s="44">
        <f>SUM(Q6:Q29)</f>
        <v>2557000</v>
      </c>
      <c r="R5" s="44">
        <f t="shared" ref="R5:AA5" si="1">SUM(R6:R29)</f>
        <v>89250000</v>
      </c>
      <c r="S5" s="44">
        <f t="shared" si="1"/>
        <v>874000</v>
      </c>
      <c r="T5" s="44">
        <f t="shared" si="1"/>
        <v>10566000</v>
      </c>
      <c r="U5" s="44">
        <f t="shared" si="1"/>
        <v>-215000</v>
      </c>
      <c r="V5" s="44">
        <f t="shared" si="1"/>
        <v>-2045000</v>
      </c>
      <c r="W5" s="44">
        <f t="shared" si="1"/>
        <v>2240000</v>
      </c>
      <c r="X5" s="85">
        <f t="shared" si="1"/>
        <v>-20000</v>
      </c>
      <c r="Y5" s="44">
        <f t="shared" si="1"/>
        <v>1279668</v>
      </c>
      <c r="Z5" s="44"/>
      <c r="AA5" s="88">
        <f t="shared" si="1"/>
        <v>1279668</v>
      </c>
      <c r="AB5" s="118">
        <f>U5+V5+Y5+Z5</f>
        <v>-980332</v>
      </c>
      <c r="AC5" s="118">
        <f>P5-AB5</f>
        <v>0</v>
      </c>
      <c r="AD5" s="121" t="s">
        <v>197</v>
      </c>
    </row>
    <row r="6" spans="1:30" ht="18" customHeight="1">
      <c r="A6" s="1" t="s">
        <v>1</v>
      </c>
      <c r="B6" s="49">
        <f>28*1000*12</f>
        <v>336000</v>
      </c>
      <c r="C6" s="49">
        <f>1*4000*12</f>
        <v>48000</v>
      </c>
      <c r="D6" s="10">
        <f>160000</f>
        <v>160000</v>
      </c>
      <c r="E6" s="10">
        <v>64000</v>
      </c>
      <c r="F6" s="10">
        <v>150000</v>
      </c>
      <c r="G6" s="11">
        <f t="shared" ref="G6:G29" si="2">SUM(D6:F6)</f>
        <v>374000</v>
      </c>
      <c r="H6" s="49">
        <v>800000</v>
      </c>
      <c r="I6" s="103">
        <v>160000</v>
      </c>
      <c r="J6" s="9"/>
      <c r="K6" s="11"/>
      <c r="L6" s="9"/>
      <c r="M6" s="11"/>
      <c r="N6" s="9">
        <f t="shared" ref="N6:N29" si="3">SUM(B6,C6,H6,J6,L6)</f>
        <v>1184000</v>
      </c>
      <c r="O6" s="11">
        <f t="shared" ref="O6:O29" si="4">SUM(G6,I6,K6,M6)</f>
        <v>534000</v>
      </c>
      <c r="P6" s="28">
        <f>O6-N6</f>
        <v>-650000</v>
      </c>
      <c r="Q6" s="28">
        <v>0</v>
      </c>
      <c r="R6" s="28">
        <v>6518000</v>
      </c>
      <c r="S6" s="28">
        <v>0</v>
      </c>
      <c r="T6" s="28">
        <v>226000</v>
      </c>
      <c r="U6" s="28"/>
      <c r="V6" s="28">
        <v>-650000</v>
      </c>
      <c r="W6" s="28">
        <v>640000</v>
      </c>
      <c r="X6" s="86">
        <f>SUM(U6:W6)</f>
        <v>-10000</v>
      </c>
      <c r="Y6" s="28"/>
      <c r="Z6" s="28"/>
      <c r="AA6" s="104">
        <f>SUM(Y6:Z6)</f>
        <v>0</v>
      </c>
      <c r="AB6" s="118">
        <f t="shared" ref="AB6:AB29" si="5">U6+V6+Y6+Z6</f>
        <v>-650000</v>
      </c>
      <c r="AC6" s="118">
        <f t="shared" ref="AC6:AC29" si="6">P6-AB6</f>
        <v>0</v>
      </c>
      <c r="AD6" s="68" t="s">
        <v>190</v>
      </c>
    </row>
    <row r="7" spans="1:30" ht="18" customHeight="1">
      <c r="A7" s="1" t="s">
        <v>2</v>
      </c>
      <c r="B7" s="49">
        <f>51*1000*12</f>
        <v>612000</v>
      </c>
      <c r="C7" s="49">
        <f>1*4000*12</f>
        <v>48000</v>
      </c>
      <c r="D7" s="10">
        <v>275000</v>
      </c>
      <c r="E7" s="10">
        <v>110000</v>
      </c>
      <c r="F7" s="10">
        <v>260000</v>
      </c>
      <c r="G7" s="11">
        <f t="shared" si="2"/>
        <v>645000</v>
      </c>
      <c r="H7" s="49">
        <f>800000*2</f>
        <v>1600000</v>
      </c>
      <c r="I7" s="103">
        <v>0</v>
      </c>
      <c r="J7" s="9"/>
      <c r="K7" s="11"/>
      <c r="L7" s="9"/>
      <c r="M7" s="11"/>
      <c r="N7" s="9">
        <f t="shared" si="3"/>
        <v>2260000</v>
      </c>
      <c r="O7" s="11">
        <f t="shared" si="4"/>
        <v>645000</v>
      </c>
      <c r="P7" s="28">
        <f t="shared" ref="P7:P29" si="7">O7-N7</f>
        <v>-1615000</v>
      </c>
      <c r="Q7" s="28">
        <v>165000</v>
      </c>
      <c r="R7" s="28">
        <v>10212000</v>
      </c>
      <c r="S7" s="28">
        <v>55000</v>
      </c>
      <c r="T7" s="28">
        <v>1244000</v>
      </c>
      <c r="U7" s="28">
        <v>-165000</v>
      </c>
      <c r="V7" s="28">
        <v>-1395000</v>
      </c>
      <c r="W7" s="28">
        <v>1600000</v>
      </c>
      <c r="X7" s="86">
        <f t="shared" ref="X7:X29" si="8">SUM(U7:W7)</f>
        <v>40000</v>
      </c>
      <c r="Y7" s="28">
        <v>-55000</v>
      </c>
      <c r="Z7" s="28"/>
      <c r="AA7" s="104">
        <f t="shared" ref="AA7:AA29" si="9">SUM(Y7:Z7)</f>
        <v>-55000</v>
      </c>
      <c r="AB7" s="118">
        <f t="shared" si="5"/>
        <v>-1615000</v>
      </c>
      <c r="AC7" s="118">
        <f t="shared" si="6"/>
        <v>0</v>
      </c>
      <c r="AD7" s="68" t="s">
        <v>191</v>
      </c>
    </row>
    <row r="8" spans="1:30" ht="18" customHeight="1">
      <c r="A8" s="1" t="s">
        <v>3</v>
      </c>
      <c r="B8" s="49">
        <f>61*1000*12</f>
        <v>732000</v>
      </c>
      <c r="C8" s="49">
        <f>2*4000*12</f>
        <v>96000</v>
      </c>
      <c r="D8" s="10">
        <v>345000</v>
      </c>
      <c r="E8" s="10">
        <v>138000</v>
      </c>
      <c r="F8" s="10">
        <v>345000</v>
      </c>
      <c r="G8" s="11">
        <f t="shared" si="2"/>
        <v>828000</v>
      </c>
      <c r="H8" s="49">
        <f>800000*2</f>
        <v>1600000</v>
      </c>
      <c r="I8" s="51">
        <v>1600000</v>
      </c>
      <c r="J8" s="9"/>
      <c r="K8" s="11"/>
      <c r="L8" s="50">
        <v>330000</v>
      </c>
      <c r="M8" s="12">
        <v>330000</v>
      </c>
      <c r="N8" s="9">
        <f t="shared" si="3"/>
        <v>2758000</v>
      </c>
      <c r="O8" s="11">
        <f t="shared" si="4"/>
        <v>2758000</v>
      </c>
      <c r="P8" s="28">
        <f t="shared" si="7"/>
        <v>0</v>
      </c>
      <c r="Q8" s="28">
        <v>458000</v>
      </c>
      <c r="R8" s="28">
        <v>12077000</v>
      </c>
      <c r="S8" s="28">
        <v>0</v>
      </c>
      <c r="T8" s="28">
        <v>2306000</v>
      </c>
      <c r="U8" s="28"/>
      <c r="V8" s="28"/>
      <c r="W8" s="28"/>
      <c r="X8" s="86">
        <f t="shared" si="8"/>
        <v>0</v>
      </c>
      <c r="Y8" s="28"/>
      <c r="Z8" s="28"/>
      <c r="AA8" s="104">
        <f t="shared" si="9"/>
        <v>0</v>
      </c>
      <c r="AB8" s="118">
        <f t="shared" si="5"/>
        <v>0</v>
      </c>
      <c r="AC8" s="118">
        <f t="shared" si="6"/>
        <v>0</v>
      </c>
    </row>
    <row r="9" spans="1:30" ht="18" customHeight="1">
      <c r="A9" s="1" t="s">
        <v>4</v>
      </c>
      <c r="B9" s="49">
        <f>35*1000*12</f>
        <v>420000</v>
      </c>
      <c r="C9" s="49"/>
      <c r="D9" s="10">
        <v>175000</v>
      </c>
      <c r="E9" s="10">
        <v>70000</v>
      </c>
      <c r="F9" s="10">
        <v>160000</v>
      </c>
      <c r="G9" s="11">
        <f t="shared" si="2"/>
        <v>405000</v>
      </c>
      <c r="H9" s="49">
        <v>800000</v>
      </c>
      <c r="I9" s="51">
        <v>800000</v>
      </c>
      <c r="J9" s="9"/>
      <c r="K9" s="11"/>
      <c r="L9" s="9"/>
      <c r="M9" s="11"/>
      <c r="N9" s="9">
        <f t="shared" si="3"/>
        <v>1220000</v>
      </c>
      <c r="O9" s="11">
        <f t="shared" si="4"/>
        <v>1205000</v>
      </c>
      <c r="P9" s="28">
        <f t="shared" si="7"/>
        <v>-15000</v>
      </c>
      <c r="Q9" s="28">
        <v>100000</v>
      </c>
      <c r="R9" s="28">
        <v>7187000</v>
      </c>
      <c r="S9" s="28">
        <v>0</v>
      </c>
      <c r="T9" s="28">
        <v>1341000</v>
      </c>
      <c r="U9" s="28">
        <v>-15000</v>
      </c>
      <c r="V9" s="28"/>
      <c r="W9" s="28"/>
      <c r="X9" s="86">
        <f t="shared" si="8"/>
        <v>-15000</v>
      </c>
      <c r="Y9" s="28"/>
      <c r="Z9" s="28"/>
      <c r="AA9" s="104">
        <f t="shared" si="9"/>
        <v>0</v>
      </c>
      <c r="AB9" s="118">
        <f t="shared" si="5"/>
        <v>-15000</v>
      </c>
      <c r="AC9" s="118">
        <f t="shared" si="6"/>
        <v>0</v>
      </c>
      <c r="AD9" s="68" t="s">
        <v>192</v>
      </c>
    </row>
    <row r="10" spans="1:30" ht="18" customHeight="1">
      <c r="A10" s="1" t="s">
        <v>5</v>
      </c>
      <c r="B10" s="49">
        <f>13*1000*12</f>
        <v>156000</v>
      </c>
      <c r="C10" s="49">
        <f>1*4000*12</f>
        <v>48000</v>
      </c>
      <c r="D10" s="10">
        <v>85000</v>
      </c>
      <c r="E10" s="10">
        <v>34000</v>
      </c>
      <c r="F10" s="10">
        <v>90000</v>
      </c>
      <c r="G10" s="11">
        <f t="shared" si="2"/>
        <v>209000</v>
      </c>
      <c r="H10" s="49">
        <v>800000</v>
      </c>
      <c r="I10" s="51">
        <v>800000</v>
      </c>
      <c r="J10" s="49">
        <v>3209000</v>
      </c>
      <c r="K10" s="11">
        <v>4538668</v>
      </c>
      <c r="L10" s="9"/>
      <c r="M10" s="11"/>
      <c r="N10" s="9">
        <f t="shared" si="3"/>
        <v>4213000</v>
      </c>
      <c r="O10" s="11">
        <f t="shared" si="4"/>
        <v>5547668</v>
      </c>
      <c r="P10" s="28">
        <f>O10-N10</f>
        <v>1334668</v>
      </c>
      <c r="Q10" s="28">
        <v>333000</v>
      </c>
      <c r="R10" s="28">
        <v>2940000</v>
      </c>
      <c r="S10" s="28">
        <v>197000</v>
      </c>
      <c r="T10" s="28">
        <v>18000</v>
      </c>
      <c r="U10" s="28">
        <v>0</v>
      </c>
      <c r="V10" s="28"/>
      <c r="W10" s="28"/>
      <c r="X10" s="86">
        <f t="shared" si="8"/>
        <v>0</v>
      </c>
      <c r="Y10" s="28">
        <f>415000+919668</f>
        <v>1334668</v>
      </c>
      <c r="Z10" s="28"/>
      <c r="AA10" s="104">
        <f t="shared" si="9"/>
        <v>1334668</v>
      </c>
      <c r="AB10" s="118">
        <f t="shared" si="5"/>
        <v>1334668</v>
      </c>
      <c r="AC10" s="118">
        <f t="shared" si="6"/>
        <v>0</v>
      </c>
      <c r="AD10" s="68" t="s">
        <v>276</v>
      </c>
    </row>
    <row r="11" spans="1:30" ht="18" customHeight="1">
      <c r="A11" s="1" t="s">
        <v>6</v>
      </c>
      <c r="B11" s="49">
        <f>17*1000*12</f>
        <v>204000</v>
      </c>
      <c r="C11" s="49">
        <f>1*4000*12</f>
        <v>48000</v>
      </c>
      <c r="D11" s="10">
        <v>105000</v>
      </c>
      <c r="E11" s="10">
        <v>42000</v>
      </c>
      <c r="F11" s="10">
        <v>105000</v>
      </c>
      <c r="G11" s="11">
        <f t="shared" si="2"/>
        <v>252000</v>
      </c>
      <c r="H11" s="49">
        <v>800000</v>
      </c>
      <c r="I11" s="51">
        <v>800000</v>
      </c>
      <c r="J11" s="9"/>
      <c r="K11" s="11"/>
      <c r="L11" s="9"/>
      <c r="M11" s="11"/>
      <c r="N11" s="9">
        <f t="shared" si="3"/>
        <v>1052000</v>
      </c>
      <c r="O11" s="11">
        <f t="shared" si="4"/>
        <v>1052000</v>
      </c>
      <c r="P11" s="28">
        <f t="shared" si="7"/>
        <v>0</v>
      </c>
      <c r="Q11" s="28">
        <v>88000</v>
      </c>
      <c r="R11" s="28">
        <v>3957000</v>
      </c>
      <c r="S11" s="28">
        <v>85000</v>
      </c>
      <c r="T11" s="28">
        <v>121000</v>
      </c>
      <c r="U11" s="28"/>
      <c r="V11" s="28"/>
      <c r="W11" s="28"/>
      <c r="X11" s="86">
        <f t="shared" si="8"/>
        <v>0</v>
      </c>
      <c r="Y11" s="28"/>
      <c r="Z11" s="28"/>
      <c r="AA11" s="104">
        <f t="shared" si="9"/>
        <v>0</v>
      </c>
      <c r="AB11" s="118">
        <f t="shared" si="5"/>
        <v>0</v>
      </c>
      <c r="AC11" s="118">
        <f t="shared" si="6"/>
        <v>0</v>
      </c>
    </row>
    <row r="12" spans="1:30" ht="18" customHeight="1">
      <c r="A12" s="1" t="s">
        <v>7</v>
      </c>
      <c r="B12" s="49">
        <f>40*1000*12</f>
        <v>480000</v>
      </c>
      <c r="C12" s="49"/>
      <c r="D12" s="10">
        <v>200000</v>
      </c>
      <c r="E12" s="10">
        <v>80000</v>
      </c>
      <c r="F12" s="10">
        <v>195000</v>
      </c>
      <c r="G12" s="11">
        <f t="shared" si="2"/>
        <v>475000</v>
      </c>
      <c r="H12" s="49">
        <v>800000</v>
      </c>
      <c r="I12" s="51">
        <v>800000</v>
      </c>
      <c r="J12" s="9"/>
      <c r="K12" s="11"/>
      <c r="L12" s="9"/>
      <c r="M12" s="11"/>
      <c r="N12" s="9">
        <f t="shared" si="3"/>
        <v>1280000</v>
      </c>
      <c r="O12" s="11">
        <f t="shared" si="4"/>
        <v>1275000</v>
      </c>
      <c r="P12" s="28">
        <f t="shared" si="7"/>
        <v>-5000</v>
      </c>
      <c r="Q12" s="28">
        <v>107000</v>
      </c>
      <c r="R12" s="28">
        <v>7162000</v>
      </c>
      <c r="S12" s="28">
        <v>107000</v>
      </c>
      <c r="T12" s="28">
        <v>900000</v>
      </c>
      <c r="U12" s="28">
        <v>-5000</v>
      </c>
      <c r="V12" s="28"/>
      <c r="W12" s="28"/>
      <c r="X12" s="86">
        <f t="shared" si="8"/>
        <v>-5000</v>
      </c>
      <c r="Y12" s="28"/>
      <c r="Z12" s="28"/>
      <c r="AA12" s="104">
        <f t="shared" si="9"/>
        <v>0</v>
      </c>
      <c r="AB12" s="118">
        <f t="shared" si="5"/>
        <v>-5000</v>
      </c>
      <c r="AC12" s="118">
        <f t="shared" si="6"/>
        <v>0</v>
      </c>
      <c r="AD12" s="68" t="s">
        <v>194</v>
      </c>
    </row>
    <row r="13" spans="1:30" ht="18" customHeight="1">
      <c r="A13" s="1" t="s">
        <v>8</v>
      </c>
      <c r="B13" s="49">
        <f>17*1000*12</f>
        <v>204000</v>
      </c>
      <c r="C13" s="49"/>
      <c r="D13" s="10">
        <v>85000</v>
      </c>
      <c r="E13" s="10">
        <v>34000</v>
      </c>
      <c r="F13" s="10">
        <v>85000</v>
      </c>
      <c r="G13" s="11">
        <f t="shared" si="2"/>
        <v>204000</v>
      </c>
      <c r="H13" s="49">
        <v>800000</v>
      </c>
      <c r="I13" s="51">
        <v>800000</v>
      </c>
      <c r="J13" s="9"/>
      <c r="K13" s="11"/>
      <c r="L13" s="9"/>
      <c r="M13" s="11"/>
      <c r="N13" s="9">
        <f t="shared" si="3"/>
        <v>1004000</v>
      </c>
      <c r="O13" s="11">
        <f t="shared" si="4"/>
        <v>1004000</v>
      </c>
      <c r="P13" s="28">
        <f t="shared" si="7"/>
        <v>0</v>
      </c>
      <c r="Q13" s="28">
        <v>84000</v>
      </c>
      <c r="R13" s="28">
        <v>4005000</v>
      </c>
      <c r="S13" s="28">
        <v>80000</v>
      </c>
      <c r="T13" s="28">
        <v>115000</v>
      </c>
      <c r="U13" s="28"/>
      <c r="V13" s="28"/>
      <c r="W13" s="28"/>
      <c r="X13" s="86">
        <f t="shared" si="8"/>
        <v>0</v>
      </c>
      <c r="Y13" s="28"/>
      <c r="Z13" s="28"/>
      <c r="AA13" s="104">
        <f t="shared" si="9"/>
        <v>0</v>
      </c>
      <c r="AB13" s="118">
        <f t="shared" si="5"/>
        <v>0</v>
      </c>
      <c r="AC13" s="118">
        <f t="shared" si="6"/>
        <v>0</v>
      </c>
    </row>
    <row r="14" spans="1:30" ht="18" customHeight="1">
      <c r="A14" s="1" t="s">
        <v>9</v>
      </c>
      <c r="B14" s="49">
        <f>16*1000*12</f>
        <v>192000</v>
      </c>
      <c r="C14" s="49"/>
      <c r="D14" s="10">
        <v>80000</v>
      </c>
      <c r="E14" s="10">
        <v>32000</v>
      </c>
      <c r="F14" s="10">
        <v>75000</v>
      </c>
      <c r="G14" s="11">
        <f t="shared" si="2"/>
        <v>187000</v>
      </c>
      <c r="H14" s="49">
        <v>800000</v>
      </c>
      <c r="I14" s="51">
        <v>800000</v>
      </c>
      <c r="J14" s="9"/>
      <c r="K14" s="11"/>
      <c r="L14" s="9"/>
      <c r="M14" s="11"/>
      <c r="N14" s="9">
        <f t="shared" si="3"/>
        <v>992000</v>
      </c>
      <c r="O14" s="11">
        <f t="shared" si="4"/>
        <v>987000</v>
      </c>
      <c r="P14" s="28">
        <f t="shared" si="7"/>
        <v>-5000</v>
      </c>
      <c r="Q14" s="28">
        <v>80000</v>
      </c>
      <c r="R14" s="28">
        <v>3441000</v>
      </c>
      <c r="S14" s="28">
        <v>70000</v>
      </c>
      <c r="T14" s="28">
        <v>129000</v>
      </c>
      <c r="U14" s="28">
        <v>-5000</v>
      </c>
      <c r="V14" s="28"/>
      <c r="W14" s="28"/>
      <c r="X14" s="86">
        <f t="shared" si="8"/>
        <v>-5000</v>
      </c>
      <c r="Y14" s="28"/>
      <c r="Z14" s="28"/>
      <c r="AA14" s="104">
        <f t="shared" si="9"/>
        <v>0</v>
      </c>
      <c r="AB14" s="118">
        <f t="shared" si="5"/>
        <v>-5000</v>
      </c>
      <c r="AC14" s="118">
        <f t="shared" si="6"/>
        <v>0</v>
      </c>
      <c r="AD14" s="68" t="s">
        <v>194</v>
      </c>
    </row>
    <row r="15" spans="1:30" ht="18" customHeight="1">
      <c r="A15" s="1" t="s">
        <v>10</v>
      </c>
      <c r="B15" s="49">
        <f>8*1000*12</f>
        <v>96000</v>
      </c>
      <c r="C15" s="49"/>
      <c r="D15" s="10">
        <v>40000</v>
      </c>
      <c r="E15" s="10">
        <v>16000</v>
      </c>
      <c r="F15" s="10">
        <v>40000</v>
      </c>
      <c r="G15" s="11">
        <f t="shared" si="2"/>
        <v>96000</v>
      </c>
      <c r="H15" s="49">
        <v>800000</v>
      </c>
      <c r="I15" s="51">
        <v>800000</v>
      </c>
      <c r="J15" s="9"/>
      <c r="K15" s="11"/>
      <c r="L15" s="9"/>
      <c r="M15" s="11"/>
      <c r="N15" s="9">
        <f t="shared" si="3"/>
        <v>896000</v>
      </c>
      <c r="O15" s="11">
        <f t="shared" si="4"/>
        <v>896000</v>
      </c>
      <c r="P15" s="28">
        <f t="shared" si="7"/>
        <v>0</v>
      </c>
      <c r="Q15" s="28">
        <v>74000</v>
      </c>
      <c r="R15" s="28">
        <v>1911000</v>
      </c>
      <c r="S15" s="28">
        <v>73000</v>
      </c>
      <c r="T15" s="28">
        <v>279000</v>
      </c>
      <c r="U15" s="28"/>
      <c r="V15" s="28"/>
      <c r="W15" s="28"/>
      <c r="X15" s="86">
        <f t="shared" si="8"/>
        <v>0</v>
      </c>
      <c r="Y15" s="28"/>
      <c r="Z15" s="28"/>
      <c r="AA15" s="104">
        <f t="shared" si="9"/>
        <v>0</v>
      </c>
      <c r="AB15" s="118">
        <f t="shared" si="5"/>
        <v>0</v>
      </c>
      <c r="AC15" s="118">
        <f t="shared" si="6"/>
        <v>0</v>
      </c>
    </row>
    <row r="16" spans="1:30" ht="18" customHeight="1">
      <c r="A16" s="1" t="s">
        <v>11</v>
      </c>
      <c r="B16" s="49">
        <f>11*1000*12</f>
        <v>132000</v>
      </c>
      <c r="C16" s="49"/>
      <c r="D16" s="10">
        <v>55000</v>
      </c>
      <c r="E16" s="10">
        <v>22000</v>
      </c>
      <c r="F16" s="10">
        <v>50000</v>
      </c>
      <c r="G16" s="11">
        <f t="shared" si="2"/>
        <v>127000</v>
      </c>
      <c r="H16" s="49">
        <v>800000</v>
      </c>
      <c r="I16" s="51">
        <v>800000</v>
      </c>
      <c r="J16" s="9"/>
      <c r="K16" s="11"/>
      <c r="L16" s="9"/>
      <c r="M16" s="11"/>
      <c r="N16" s="9">
        <f t="shared" si="3"/>
        <v>932000</v>
      </c>
      <c r="O16" s="11">
        <f t="shared" si="4"/>
        <v>927000</v>
      </c>
      <c r="P16" s="28">
        <f t="shared" si="7"/>
        <v>-5000</v>
      </c>
      <c r="Q16" s="28">
        <v>74000</v>
      </c>
      <c r="R16" s="28">
        <v>2019000</v>
      </c>
      <c r="S16" s="28">
        <v>11000</v>
      </c>
      <c r="T16" s="28">
        <v>102000</v>
      </c>
      <c r="U16" s="28">
        <v>-5000</v>
      </c>
      <c r="V16" s="28"/>
      <c r="W16" s="28"/>
      <c r="X16" s="86">
        <f t="shared" si="8"/>
        <v>-5000</v>
      </c>
      <c r="Y16" s="28"/>
      <c r="Z16" s="28"/>
      <c r="AA16" s="104">
        <f t="shared" si="9"/>
        <v>0</v>
      </c>
      <c r="AB16" s="118">
        <f t="shared" si="5"/>
        <v>-5000</v>
      </c>
      <c r="AC16" s="118">
        <f t="shared" si="6"/>
        <v>0</v>
      </c>
      <c r="AD16" s="68" t="s">
        <v>194</v>
      </c>
    </row>
    <row r="17" spans="1:30" ht="18" customHeight="1">
      <c r="A17" s="1" t="s">
        <v>12</v>
      </c>
      <c r="B17" s="49">
        <f>12*1000*12</f>
        <v>144000</v>
      </c>
      <c r="C17" s="49">
        <f>1*4000*12</f>
        <v>48000</v>
      </c>
      <c r="D17" s="10">
        <v>80000</v>
      </c>
      <c r="E17" s="10">
        <v>32000</v>
      </c>
      <c r="F17" s="10">
        <v>80000</v>
      </c>
      <c r="G17" s="11">
        <f t="shared" si="2"/>
        <v>192000</v>
      </c>
      <c r="H17" s="49">
        <v>800000</v>
      </c>
      <c r="I17" s="51">
        <v>800000</v>
      </c>
      <c r="J17" s="9"/>
      <c r="K17" s="11"/>
      <c r="L17" s="9"/>
      <c r="M17" s="11"/>
      <c r="N17" s="9">
        <f t="shared" si="3"/>
        <v>992000</v>
      </c>
      <c r="O17" s="11">
        <f t="shared" si="4"/>
        <v>992000</v>
      </c>
      <c r="P17" s="28">
        <f t="shared" si="7"/>
        <v>0</v>
      </c>
      <c r="Q17" s="28">
        <v>85000</v>
      </c>
      <c r="R17" s="28">
        <v>2478000</v>
      </c>
      <c r="S17" s="28">
        <v>0</v>
      </c>
      <c r="T17" s="28">
        <v>290000</v>
      </c>
      <c r="U17" s="28"/>
      <c r="V17" s="28"/>
      <c r="W17" s="28"/>
      <c r="X17" s="86">
        <f t="shared" si="8"/>
        <v>0</v>
      </c>
      <c r="Y17" s="28"/>
      <c r="Z17" s="28"/>
      <c r="AA17" s="104">
        <f t="shared" si="9"/>
        <v>0</v>
      </c>
      <c r="AB17" s="118">
        <f t="shared" si="5"/>
        <v>0</v>
      </c>
      <c r="AC17" s="118">
        <f t="shared" si="6"/>
        <v>0</v>
      </c>
    </row>
    <row r="18" spans="1:30" ht="18" customHeight="1">
      <c r="A18" s="1" t="s">
        <v>13</v>
      </c>
      <c r="B18" s="49">
        <f>6*1000*12</f>
        <v>72000</v>
      </c>
      <c r="C18" s="49"/>
      <c r="D18" s="10">
        <v>30000</v>
      </c>
      <c r="E18" s="10">
        <v>12000</v>
      </c>
      <c r="F18" s="10">
        <v>30000</v>
      </c>
      <c r="G18" s="11">
        <f t="shared" si="2"/>
        <v>72000</v>
      </c>
      <c r="H18" s="49">
        <v>800000</v>
      </c>
      <c r="I18" s="51">
        <v>800000</v>
      </c>
      <c r="J18" s="9"/>
      <c r="K18" s="11"/>
      <c r="L18" s="9"/>
      <c r="M18" s="11"/>
      <c r="N18" s="9">
        <f t="shared" si="3"/>
        <v>872000</v>
      </c>
      <c r="O18" s="11">
        <f t="shared" si="4"/>
        <v>872000</v>
      </c>
      <c r="P18" s="28">
        <f t="shared" si="7"/>
        <v>0</v>
      </c>
      <c r="Q18" s="28">
        <v>70000</v>
      </c>
      <c r="R18" s="28">
        <v>718000</v>
      </c>
      <c r="S18" s="28">
        <v>0</v>
      </c>
      <c r="T18" s="28">
        <v>50000</v>
      </c>
      <c r="U18" s="28"/>
      <c r="V18" s="28"/>
      <c r="W18" s="28"/>
      <c r="X18" s="86">
        <f t="shared" si="8"/>
        <v>0</v>
      </c>
      <c r="Y18" s="28"/>
      <c r="Z18" s="28"/>
      <c r="AA18" s="104">
        <f t="shared" si="9"/>
        <v>0</v>
      </c>
      <c r="AB18" s="118">
        <f t="shared" si="5"/>
        <v>0</v>
      </c>
      <c r="AC18" s="118">
        <f t="shared" si="6"/>
        <v>0</v>
      </c>
    </row>
    <row r="19" spans="1:30" ht="18" customHeight="1">
      <c r="A19" s="1" t="s">
        <v>14</v>
      </c>
      <c r="B19" s="49">
        <f>15*1000*12</f>
        <v>180000</v>
      </c>
      <c r="C19" s="49"/>
      <c r="D19" s="10">
        <v>75000</v>
      </c>
      <c r="E19" s="10">
        <v>30000</v>
      </c>
      <c r="F19" s="10">
        <v>70000</v>
      </c>
      <c r="G19" s="11">
        <f t="shared" si="2"/>
        <v>175000</v>
      </c>
      <c r="H19" s="49">
        <v>800000</v>
      </c>
      <c r="I19" s="51">
        <v>800000</v>
      </c>
      <c r="J19" s="9"/>
      <c r="K19" s="11"/>
      <c r="L19" s="9"/>
      <c r="M19" s="11"/>
      <c r="N19" s="9">
        <f t="shared" si="3"/>
        <v>980000</v>
      </c>
      <c r="O19" s="11">
        <f t="shared" si="4"/>
        <v>975000</v>
      </c>
      <c r="P19" s="28">
        <f t="shared" si="7"/>
        <v>-5000</v>
      </c>
      <c r="Q19" s="28">
        <v>81000</v>
      </c>
      <c r="R19" s="28">
        <v>2925000</v>
      </c>
      <c r="S19" s="28">
        <v>82000</v>
      </c>
      <c r="T19" s="28">
        <v>218000</v>
      </c>
      <c r="U19" s="28">
        <v>-5000</v>
      </c>
      <c r="V19" s="28"/>
      <c r="W19" s="28"/>
      <c r="X19" s="86">
        <f t="shared" si="8"/>
        <v>-5000</v>
      </c>
      <c r="Y19" s="28"/>
      <c r="Z19" s="28"/>
      <c r="AA19" s="104">
        <f t="shared" si="9"/>
        <v>0</v>
      </c>
      <c r="AB19" s="118">
        <f t="shared" si="5"/>
        <v>-5000</v>
      </c>
      <c r="AC19" s="118">
        <f t="shared" si="6"/>
        <v>0</v>
      </c>
      <c r="AD19" s="68" t="s">
        <v>194</v>
      </c>
    </row>
    <row r="20" spans="1:30" ht="18" customHeight="1">
      <c r="A20" s="1" t="s">
        <v>15</v>
      </c>
      <c r="B20" s="49">
        <f>5*1000*12</f>
        <v>60000</v>
      </c>
      <c r="C20" s="49"/>
      <c r="D20" s="10">
        <v>25000</v>
      </c>
      <c r="E20" s="10">
        <v>10000</v>
      </c>
      <c r="F20" s="10">
        <v>25000</v>
      </c>
      <c r="G20" s="11">
        <f t="shared" si="2"/>
        <v>60000</v>
      </c>
      <c r="H20" s="49">
        <v>800000</v>
      </c>
      <c r="I20" s="51">
        <v>800000</v>
      </c>
      <c r="J20" s="9"/>
      <c r="K20" s="11"/>
      <c r="L20" s="9"/>
      <c r="M20" s="11"/>
      <c r="N20" s="9">
        <f t="shared" si="3"/>
        <v>860000</v>
      </c>
      <c r="O20" s="11">
        <f t="shared" si="4"/>
        <v>860000</v>
      </c>
      <c r="P20" s="28">
        <f t="shared" si="7"/>
        <v>0</v>
      </c>
      <c r="Q20" s="28">
        <v>61000</v>
      </c>
      <c r="R20" s="28">
        <v>1222000</v>
      </c>
      <c r="S20" s="28">
        <v>0</v>
      </c>
      <c r="T20" s="28">
        <v>63000</v>
      </c>
      <c r="U20" s="28"/>
      <c r="V20" s="28"/>
      <c r="W20" s="28"/>
      <c r="X20" s="86">
        <f t="shared" si="8"/>
        <v>0</v>
      </c>
      <c r="Y20" s="28"/>
      <c r="Z20" s="28"/>
      <c r="AA20" s="104">
        <f t="shared" si="9"/>
        <v>0</v>
      </c>
      <c r="AB20" s="118">
        <f t="shared" si="5"/>
        <v>0</v>
      </c>
      <c r="AC20" s="118">
        <f t="shared" si="6"/>
        <v>0</v>
      </c>
    </row>
    <row r="21" spans="1:30" ht="18" customHeight="1">
      <c r="A21" s="1" t="s">
        <v>16</v>
      </c>
      <c r="B21" s="49">
        <f>12*1000*12</f>
        <v>144000</v>
      </c>
      <c r="C21" s="49">
        <f>1*4000*12</f>
        <v>48000</v>
      </c>
      <c r="D21" s="10">
        <v>80000</v>
      </c>
      <c r="E21" s="10">
        <v>32000</v>
      </c>
      <c r="F21" s="10">
        <v>85000</v>
      </c>
      <c r="G21" s="11">
        <f t="shared" si="2"/>
        <v>197000</v>
      </c>
      <c r="H21" s="49">
        <v>800000</v>
      </c>
      <c r="I21" s="51">
        <v>800000</v>
      </c>
      <c r="J21" s="9"/>
      <c r="K21" s="11"/>
      <c r="L21" s="9"/>
      <c r="M21" s="11"/>
      <c r="N21" s="9">
        <f t="shared" si="3"/>
        <v>992000</v>
      </c>
      <c r="O21" s="11">
        <f t="shared" si="4"/>
        <v>997000</v>
      </c>
      <c r="P21" s="28">
        <f t="shared" si="7"/>
        <v>5000</v>
      </c>
      <c r="Q21" s="28">
        <v>71000</v>
      </c>
      <c r="R21" s="28">
        <v>2903000</v>
      </c>
      <c r="S21" s="28">
        <v>0</v>
      </c>
      <c r="T21" s="28">
        <v>673000</v>
      </c>
      <c r="U21" s="28">
        <v>5000</v>
      </c>
      <c r="V21" s="28"/>
      <c r="W21" s="28"/>
      <c r="X21" s="86">
        <f t="shared" si="8"/>
        <v>5000</v>
      </c>
      <c r="Y21" s="28"/>
      <c r="Z21" s="28"/>
      <c r="AA21" s="104">
        <f t="shared" si="9"/>
        <v>0</v>
      </c>
      <c r="AB21" s="118">
        <f t="shared" si="5"/>
        <v>5000</v>
      </c>
      <c r="AC21" s="118">
        <f t="shared" si="6"/>
        <v>0</v>
      </c>
      <c r="AD21" s="68" t="s">
        <v>196</v>
      </c>
    </row>
    <row r="22" spans="1:30" ht="18" customHeight="1">
      <c r="A22" s="1" t="s">
        <v>17</v>
      </c>
      <c r="B22" s="49">
        <f>6*1000*12</f>
        <v>72000</v>
      </c>
      <c r="C22" s="49"/>
      <c r="D22" s="10">
        <v>30000</v>
      </c>
      <c r="E22" s="10">
        <v>12000</v>
      </c>
      <c r="F22" s="10">
        <v>30000</v>
      </c>
      <c r="G22" s="11">
        <f t="shared" si="2"/>
        <v>72000</v>
      </c>
      <c r="H22" s="49">
        <v>800000</v>
      </c>
      <c r="I22" s="51">
        <v>800000</v>
      </c>
      <c r="J22" s="9"/>
      <c r="K22" s="11"/>
      <c r="L22" s="9"/>
      <c r="M22" s="11"/>
      <c r="N22" s="9">
        <f t="shared" si="3"/>
        <v>872000</v>
      </c>
      <c r="O22" s="11">
        <f t="shared" si="4"/>
        <v>872000</v>
      </c>
      <c r="P22" s="28">
        <f t="shared" si="7"/>
        <v>0</v>
      </c>
      <c r="Q22" s="28">
        <v>145000</v>
      </c>
      <c r="R22" s="28">
        <v>1436000</v>
      </c>
      <c r="S22" s="28">
        <v>0</v>
      </c>
      <c r="T22" s="28">
        <v>216000</v>
      </c>
      <c r="U22" s="28"/>
      <c r="V22" s="28"/>
      <c r="W22" s="28"/>
      <c r="X22" s="86">
        <f t="shared" si="8"/>
        <v>0</v>
      </c>
      <c r="Y22" s="28"/>
      <c r="Z22" s="28"/>
      <c r="AA22" s="104">
        <f t="shared" si="9"/>
        <v>0</v>
      </c>
      <c r="AB22" s="118">
        <f t="shared" si="5"/>
        <v>0</v>
      </c>
      <c r="AC22" s="118">
        <f t="shared" si="6"/>
        <v>0</v>
      </c>
    </row>
    <row r="23" spans="1:30" ht="18" customHeight="1">
      <c r="A23" s="1" t="s">
        <v>18</v>
      </c>
      <c r="B23" s="49">
        <f>29*1000*12</f>
        <v>348000</v>
      </c>
      <c r="C23" s="49">
        <f>1*4000*12</f>
        <v>48000</v>
      </c>
      <c r="D23" s="10">
        <v>165000</v>
      </c>
      <c r="E23" s="10">
        <v>66000</v>
      </c>
      <c r="F23" s="10">
        <v>155000</v>
      </c>
      <c r="G23" s="11">
        <f t="shared" si="2"/>
        <v>386000</v>
      </c>
      <c r="H23" s="49">
        <v>800000</v>
      </c>
      <c r="I23" s="51">
        <v>800000</v>
      </c>
      <c r="J23" s="9"/>
      <c r="K23" s="11"/>
      <c r="L23" s="9"/>
      <c r="M23" s="11"/>
      <c r="N23" s="9">
        <f t="shared" si="3"/>
        <v>1196000</v>
      </c>
      <c r="O23" s="11">
        <f t="shared" si="4"/>
        <v>1186000</v>
      </c>
      <c r="P23" s="28">
        <f t="shared" si="7"/>
        <v>-10000</v>
      </c>
      <c r="Q23" s="28">
        <v>88000</v>
      </c>
      <c r="R23" s="28">
        <v>5871000</v>
      </c>
      <c r="S23" s="28">
        <v>0</v>
      </c>
      <c r="T23" s="28">
        <v>448000</v>
      </c>
      <c r="U23" s="28">
        <v>-10000</v>
      </c>
      <c r="V23" s="28"/>
      <c r="W23" s="28"/>
      <c r="X23" s="86">
        <f t="shared" si="8"/>
        <v>-10000</v>
      </c>
      <c r="Y23" s="28"/>
      <c r="Z23" s="28"/>
      <c r="AA23" s="104">
        <f t="shared" si="9"/>
        <v>0</v>
      </c>
      <c r="AB23" s="118">
        <f t="shared" si="5"/>
        <v>-10000</v>
      </c>
      <c r="AC23" s="118">
        <f t="shared" si="6"/>
        <v>0</v>
      </c>
      <c r="AD23" s="68" t="s">
        <v>195</v>
      </c>
    </row>
    <row r="24" spans="1:30" ht="18" customHeight="1">
      <c r="A24" s="1" t="s">
        <v>19</v>
      </c>
      <c r="B24" s="49">
        <f>7*1000*12</f>
        <v>84000</v>
      </c>
      <c r="C24" s="49"/>
      <c r="D24" s="10">
        <v>35000</v>
      </c>
      <c r="E24" s="10">
        <v>14000</v>
      </c>
      <c r="F24" s="10">
        <v>35000</v>
      </c>
      <c r="G24" s="11">
        <f t="shared" si="2"/>
        <v>84000</v>
      </c>
      <c r="H24" s="49">
        <v>800000</v>
      </c>
      <c r="I24" s="51">
        <v>800000</v>
      </c>
      <c r="J24" s="9"/>
      <c r="K24" s="11"/>
      <c r="L24" s="9"/>
      <c r="M24" s="11"/>
      <c r="N24" s="9">
        <f t="shared" si="3"/>
        <v>884000</v>
      </c>
      <c r="O24" s="11">
        <f t="shared" si="4"/>
        <v>884000</v>
      </c>
      <c r="P24" s="28">
        <f t="shared" si="7"/>
        <v>0</v>
      </c>
      <c r="Q24" s="28">
        <v>60000</v>
      </c>
      <c r="R24" s="28">
        <v>1558000</v>
      </c>
      <c r="S24" s="28">
        <v>54000</v>
      </c>
      <c r="T24" s="28">
        <v>217000</v>
      </c>
      <c r="U24" s="28"/>
      <c r="V24" s="28"/>
      <c r="W24" s="28"/>
      <c r="X24" s="86">
        <f t="shared" si="8"/>
        <v>0</v>
      </c>
      <c r="Y24" s="28"/>
      <c r="Z24" s="28"/>
      <c r="AA24" s="104">
        <f t="shared" si="9"/>
        <v>0</v>
      </c>
      <c r="AB24" s="118">
        <f t="shared" si="5"/>
        <v>0</v>
      </c>
      <c r="AC24" s="118">
        <f t="shared" si="6"/>
        <v>0</v>
      </c>
    </row>
    <row r="25" spans="1:30" ht="18" customHeight="1">
      <c r="A25" s="1" t="s">
        <v>20</v>
      </c>
      <c r="B25" s="49">
        <f>7*1000*12</f>
        <v>84000</v>
      </c>
      <c r="C25" s="49"/>
      <c r="D25" s="10">
        <v>35000</v>
      </c>
      <c r="E25" s="10">
        <v>14000</v>
      </c>
      <c r="F25" s="10">
        <v>35000</v>
      </c>
      <c r="G25" s="11">
        <f t="shared" si="2"/>
        <v>84000</v>
      </c>
      <c r="H25" s="49">
        <v>800000</v>
      </c>
      <c r="I25" s="51">
        <v>800000</v>
      </c>
      <c r="J25" s="9"/>
      <c r="K25" s="11"/>
      <c r="L25" s="9"/>
      <c r="M25" s="11"/>
      <c r="N25" s="9">
        <f t="shared" si="3"/>
        <v>884000</v>
      </c>
      <c r="O25" s="11">
        <f t="shared" si="4"/>
        <v>884000</v>
      </c>
      <c r="P25" s="28">
        <f t="shared" si="7"/>
        <v>0</v>
      </c>
      <c r="Q25" s="28">
        <v>70000</v>
      </c>
      <c r="R25" s="28">
        <v>1475000</v>
      </c>
      <c r="S25" s="28">
        <v>0</v>
      </c>
      <c r="T25" s="28">
        <v>40000</v>
      </c>
      <c r="U25" s="28"/>
      <c r="V25" s="28"/>
      <c r="W25" s="28"/>
      <c r="X25" s="86">
        <f t="shared" si="8"/>
        <v>0</v>
      </c>
      <c r="Y25" s="28"/>
      <c r="Z25" s="28"/>
      <c r="AA25" s="104">
        <f t="shared" si="9"/>
        <v>0</v>
      </c>
      <c r="AB25" s="118">
        <f t="shared" si="5"/>
        <v>0</v>
      </c>
      <c r="AC25" s="118">
        <f t="shared" si="6"/>
        <v>0</v>
      </c>
    </row>
    <row r="26" spans="1:30" ht="18" customHeight="1">
      <c r="A26" s="1" t="s">
        <v>21</v>
      </c>
      <c r="B26" s="49">
        <f>9*1000*12</f>
        <v>108000</v>
      </c>
      <c r="C26" s="49">
        <f>1*4000*12</f>
        <v>48000</v>
      </c>
      <c r="D26" s="10">
        <v>65000</v>
      </c>
      <c r="E26" s="10">
        <v>26000</v>
      </c>
      <c r="F26" s="10">
        <v>60000</v>
      </c>
      <c r="G26" s="11">
        <f t="shared" si="2"/>
        <v>151000</v>
      </c>
      <c r="H26" s="49">
        <v>800000</v>
      </c>
      <c r="I26" s="51">
        <v>800000</v>
      </c>
      <c r="J26" s="9"/>
      <c r="K26" s="11"/>
      <c r="L26" s="9"/>
      <c r="M26" s="11"/>
      <c r="N26" s="9">
        <f t="shared" si="3"/>
        <v>956000</v>
      </c>
      <c r="O26" s="11">
        <f t="shared" si="4"/>
        <v>951000</v>
      </c>
      <c r="P26" s="28">
        <f t="shared" si="7"/>
        <v>-5000</v>
      </c>
      <c r="Q26" s="28">
        <v>63000</v>
      </c>
      <c r="R26" s="28">
        <v>2195000</v>
      </c>
      <c r="S26" s="28">
        <v>0</v>
      </c>
      <c r="T26" s="28">
        <v>184000</v>
      </c>
      <c r="U26" s="28">
        <v>-5000</v>
      </c>
      <c r="V26" s="28"/>
      <c r="W26" s="28"/>
      <c r="X26" s="86">
        <f t="shared" si="8"/>
        <v>-5000</v>
      </c>
      <c r="Y26" s="28"/>
      <c r="Z26" s="28"/>
      <c r="AA26" s="104">
        <f t="shared" si="9"/>
        <v>0</v>
      </c>
      <c r="AB26" s="118">
        <f t="shared" si="5"/>
        <v>-5000</v>
      </c>
      <c r="AC26" s="118">
        <f t="shared" si="6"/>
        <v>0</v>
      </c>
      <c r="AD26" s="68" t="s">
        <v>194</v>
      </c>
    </row>
    <row r="27" spans="1:30" ht="18" customHeight="1">
      <c r="A27" s="1" t="s">
        <v>22</v>
      </c>
      <c r="B27" s="49">
        <f>7*1000*12</f>
        <v>84000</v>
      </c>
      <c r="C27" s="49"/>
      <c r="D27" s="10">
        <v>35000</v>
      </c>
      <c r="E27" s="10">
        <v>14000</v>
      </c>
      <c r="F27" s="10">
        <v>35000</v>
      </c>
      <c r="G27" s="11">
        <f t="shared" si="2"/>
        <v>84000</v>
      </c>
      <c r="H27" s="49">
        <v>800000</v>
      </c>
      <c r="I27" s="51">
        <v>800000</v>
      </c>
      <c r="J27" s="9"/>
      <c r="K27" s="11"/>
      <c r="L27" s="9"/>
      <c r="M27" s="11"/>
      <c r="N27" s="9">
        <f t="shared" si="3"/>
        <v>884000</v>
      </c>
      <c r="O27" s="11">
        <f t="shared" si="4"/>
        <v>884000</v>
      </c>
      <c r="P27" s="28">
        <f t="shared" si="7"/>
        <v>0</v>
      </c>
      <c r="Q27" s="28">
        <v>60000</v>
      </c>
      <c r="R27" s="28">
        <v>1630000</v>
      </c>
      <c r="S27" s="28">
        <v>60000</v>
      </c>
      <c r="T27" s="28">
        <v>130000</v>
      </c>
      <c r="U27" s="28"/>
      <c r="V27" s="28"/>
      <c r="W27" s="28"/>
      <c r="X27" s="86">
        <f t="shared" si="8"/>
        <v>0</v>
      </c>
      <c r="Y27" s="28"/>
      <c r="Z27" s="28"/>
      <c r="AA27" s="104">
        <f t="shared" si="9"/>
        <v>0</v>
      </c>
      <c r="AB27" s="118">
        <f t="shared" si="5"/>
        <v>0</v>
      </c>
      <c r="AC27" s="118">
        <f t="shared" si="6"/>
        <v>0</v>
      </c>
    </row>
    <row r="28" spans="1:30" ht="18" customHeight="1">
      <c r="A28" s="1" t="s">
        <v>23</v>
      </c>
      <c r="B28" s="49">
        <f>4*1000*12</f>
        <v>48000</v>
      </c>
      <c r="C28" s="49"/>
      <c r="D28" s="10">
        <v>20000</v>
      </c>
      <c r="E28" s="10">
        <v>8000</v>
      </c>
      <c r="F28" s="10">
        <v>15000</v>
      </c>
      <c r="G28" s="11">
        <f t="shared" si="2"/>
        <v>43000</v>
      </c>
      <c r="H28" s="49">
        <v>800000</v>
      </c>
      <c r="I28" s="51">
        <v>800000</v>
      </c>
      <c r="J28" s="9"/>
      <c r="K28" s="11"/>
      <c r="L28" s="13"/>
      <c r="M28" s="14"/>
      <c r="N28" s="9">
        <f t="shared" si="3"/>
        <v>848000</v>
      </c>
      <c r="O28" s="11">
        <f t="shared" si="4"/>
        <v>843000</v>
      </c>
      <c r="P28" s="28">
        <f t="shared" si="7"/>
        <v>-5000</v>
      </c>
      <c r="Q28" s="28">
        <v>70000</v>
      </c>
      <c r="R28" s="28">
        <v>1210000</v>
      </c>
      <c r="S28" s="28">
        <v>0</v>
      </c>
      <c r="T28" s="28">
        <v>80000</v>
      </c>
      <c r="U28" s="28">
        <v>-5000</v>
      </c>
      <c r="V28" s="28"/>
      <c r="W28" s="28"/>
      <c r="X28" s="86">
        <f t="shared" si="8"/>
        <v>-5000</v>
      </c>
      <c r="Y28" s="28"/>
      <c r="Z28" s="28"/>
      <c r="AA28" s="104">
        <f t="shared" si="9"/>
        <v>0</v>
      </c>
      <c r="AB28" s="118">
        <f t="shared" si="5"/>
        <v>-5000</v>
      </c>
      <c r="AC28" s="118">
        <f t="shared" si="6"/>
        <v>0</v>
      </c>
      <c r="AD28" s="68" t="s">
        <v>194</v>
      </c>
    </row>
    <row r="29" spans="1:30" ht="18" customHeight="1">
      <c r="A29" s="2" t="s">
        <v>24</v>
      </c>
      <c r="B29" s="49">
        <f>4*1000*12</f>
        <v>48000</v>
      </c>
      <c r="C29" s="49"/>
      <c r="D29" s="10">
        <v>20000</v>
      </c>
      <c r="E29" s="10">
        <v>8000</v>
      </c>
      <c r="F29" s="10">
        <v>20000</v>
      </c>
      <c r="G29" s="11">
        <f t="shared" si="2"/>
        <v>48000</v>
      </c>
      <c r="H29" s="49">
        <v>800000</v>
      </c>
      <c r="I29" s="51">
        <v>800000</v>
      </c>
      <c r="J29" s="9"/>
      <c r="K29" s="11"/>
      <c r="L29" s="9"/>
      <c r="M29" s="11"/>
      <c r="N29" s="9">
        <f t="shared" si="3"/>
        <v>848000</v>
      </c>
      <c r="O29" s="11">
        <f t="shared" si="4"/>
        <v>848000</v>
      </c>
      <c r="P29" s="28">
        <f t="shared" si="7"/>
        <v>0</v>
      </c>
      <c r="Q29" s="28">
        <v>70000</v>
      </c>
      <c r="R29" s="28">
        <v>2200000</v>
      </c>
      <c r="S29" s="28">
        <v>0</v>
      </c>
      <c r="T29" s="28">
        <v>1176000</v>
      </c>
      <c r="U29" s="28"/>
      <c r="V29" s="28"/>
      <c r="W29" s="28"/>
      <c r="X29" s="86">
        <f t="shared" si="8"/>
        <v>0</v>
      </c>
      <c r="Y29" s="28"/>
      <c r="Z29" s="28"/>
      <c r="AA29" s="104">
        <f t="shared" si="9"/>
        <v>0</v>
      </c>
      <c r="AB29" s="118">
        <f t="shared" si="5"/>
        <v>0</v>
      </c>
      <c r="AC29" s="118">
        <f t="shared" si="6"/>
        <v>0</v>
      </c>
    </row>
    <row r="30" spans="1:30">
      <c r="B30" s="15"/>
      <c r="C30" s="16"/>
      <c r="D30" s="15"/>
      <c r="E30" s="15"/>
      <c r="F30" s="15"/>
      <c r="G30" s="15"/>
      <c r="H30" s="16"/>
      <c r="I30" s="16"/>
      <c r="J30" s="17"/>
      <c r="K30" s="17"/>
      <c r="L30" s="16"/>
      <c r="M30" s="16"/>
      <c r="N30" s="18"/>
      <c r="O30" s="15"/>
      <c r="P30" s="21"/>
      <c r="Q30" s="21"/>
      <c r="R30" s="21"/>
      <c r="S30" s="21"/>
      <c r="T30" s="21"/>
      <c r="U30" s="21"/>
      <c r="V30" s="21"/>
      <c r="W30" s="21"/>
      <c r="X30" s="21"/>
    </row>
    <row r="31" spans="1:30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1"/>
      <c r="Q31" s="21"/>
      <c r="R31" s="21"/>
      <c r="S31" s="21"/>
      <c r="T31" s="21"/>
      <c r="U31" s="21"/>
      <c r="V31" s="21"/>
      <c r="W31" s="21"/>
      <c r="X31" s="21"/>
    </row>
    <row r="32" spans="1:30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1"/>
      <c r="Q32" s="21"/>
      <c r="R32" s="21"/>
      <c r="S32" s="21"/>
      <c r="T32" s="21"/>
      <c r="U32" s="21"/>
      <c r="V32" s="21"/>
      <c r="W32" s="21"/>
      <c r="X32" s="21"/>
    </row>
    <row r="33" spans="2:24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1"/>
      <c r="Q33" s="21"/>
      <c r="R33" s="21"/>
      <c r="S33" s="21"/>
      <c r="T33" s="21"/>
      <c r="U33" s="21"/>
      <c r="V33" s="21"/>
      <c r="W33" s="21"/>
      <c r="X33" s="21"/>
    </row>
    <row r="34" spans="2:24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1"/>
      <c r="Q34" s="21"/>
      <c r="R34" s="21"/>
      <c r="S34" s="21"/>
      <c r="T34" s="21"/>
      <c r="U34" s="21"/>
      <c r="V34" s="21"/>
      <c r="W34" s="21"/>
      <c r="X34" s="21"/>
    </row>
    <row r="35" spans="2:24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1"/>
      <c r="Q35" s="21"/>
      <c r="R35" s="21"/>
      <c r="S35" s="21"/>
      <c r="T35" s="21"/>
      <c r="U35" s="21"/>
      <c r="V35" s="21"/>
      <c r="W35" s="21"/>
      <c r="X35" s="21"/>
    </row>
    <row r="36" spans="2:24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1"/>
      <c r="Q36" s="21"/>
      <c r="R36" s="21"/>
      <c r="S36" s="21"/>
      <c r="T36" s="21"/>
      <c r="U36" s="21"/>
      <c r="V36" s="21"/>
      <c r="W36" s="21"/>
      <c r="X36" s="21"/>
    </row>
    <row r="37" spans="2:24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1"/>
      <c r="Q37" s="21"/>
      <c r="R37" s="21"/>
      <c r="S37" s="21"/>
      <c r="T37" s="21"/>
      <c r="U37" s="21"/>
      <c r="V37" s="21"/>
      <c r="W37" s="21"/>
      <c r="X37" s="21"/>
    </row>
  </sheetData>
  <mergeCells count="24">
    <mergeCell ref="A2:A4"/>
    <mergeCell ref="O3:O4"/>
    <mergeCell ref="P2:P4"/>
    <mergeCell ref="Y3:AA3"/>
    <mergeCell ref="Q3:R3"/>
    <mergeCell ref="S3:T3"/>
    <mergeCell ref="Q2:T2"/>
    <mergeCell ref="U2:AA2"/>
    <mergeCell ref="U3:X3"/>
    <mergeCell ref="N3:N4"/>
    <mergeCell ref="B1:AA1"/>
    <mergeCell ref="N2:O2"/>
    <mergeCell ref="H3:H4"/>
    <mergeCell ref="I3:I4"/>
    <mergeCell ref="J3:J4"/>
    <mergeCell ref="K3:K4"/>
    <mergeCell ref="L3:L4"/>
    <mergeCell ref="M3:M4"/>
    <mergeCell ref="H2:I2"/>
    <mergeCell ref="J2:K2"/>
    <mergeCell ref="L2:M2"/>
    <mergeCell ref="B3:C3"/>
    <mergeCell ref="D3:G3"/>
    <mergeCell ref="B2:G2"/>
  </mergeCells>
  <phoneticPr fontId="2" type="noConversion"/>
  <pageMargins left="0.15748031496062992" right="0.15748031496062992" top="0.39370078740157483" bottom="0.39370078740157483" header="0.51181102362204722" footer="0.51181102362204722"/>
  <pageSetup paperSize="8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107"/>
  <sheetViews>
    <sheetView zoomScaleNormal="100" workbookViewId="0">
      <pane xSplit="1" ySplit="4" topLeftCell="AP5" activePane="bottomRight" state="frozen"/>
      <selection pane="topRight" activeCell="B1" sqref="B1"/>
      <selection pane="bottomLeft" activeCell="A5" sqref="A5"/>
      <selection pane="bottomRight" activeCell="B1" sqref="B1:AZ1048576"/>
    </sheetView>
  </sheetViews>
  <sheetFormatPr defaultRowHeight="16.2"/>
  <cols>
    <col min="1" max="1" width="14.77734375" style="6" customWidth="1"/>
    <col min="2" max="2" width="9.44140625" hidden="1" customWidth="1"/>
    <col min="3" max="11" width="9.44140625" style="8" hidden="1" customWidth="1"/>
    <col min="12" max="14" width="9.44140625" hidden="1" customWidth="1"/>
    <col min="15" max="15" width="9.44140625" style="8" hidden="1" customWidth="1"/>
    <col min="16" max="18" width="9.44140625" hidden="1" customWidth="1"/>
    <col min="19" max="20" width="9.44140625" style="8" hidden="1" customWidth="1"/>
    <col min="21" max="22" width="9.44140625" hidden="1" customWidth="1"/>
    <col min="23" max="30" width="9.44140625" style="8" hidden="1" customWidth="1"/>
    <col min="31" max="32" width="9.44140625" hidden="1" customWidth="1"/>
    <col min="33" max="36" width="9.44140625" style="8" hidden="1" customWidth="1"/>
    <col min="37" max="37" width="9.44140625" hidden="1" customWidth="1"/>
    <col min="38" max="39" width="9.44140625" style="8" hidden="1" customWidth="1"/>
    <col min="40" max="40" width="9.44140625" hidden="1" customWidth="1"/>
    <col min="41" max="44" width="9.44140625" style="8" hidden="1" customWidth="1"/>
    <col min="45" max="52" width="9.44140625" hidden="1" customWidth="1"/>
    <col min="53" max="56" width="9.44140625" customWidth="1"/>
    <col min="57" max="57" width="9.44140625" style="8" customWidth="1"/>
    <col min="58" max="59" width="7.33203125" style="8" customWidth="1"/>
    <col min="60" max="60" width="9.44140625" style="8" customWidth="1"/>
    <col min="61" max="61" width="9.88671875" style="8" customWidth="1"/>
    <col min="62" max="62" width="7.77734375" style="68" customWidth="1"/>
    <col min="63" max="63" width="93.88671875" style="68" customWidth="1"/>
  </cols>
  <sheetData>
    <row r="1" spans="1:63" ht="38.25" customHeight="1">
      <c r="B1" s="72" t="s">
        <v>164</v>
      </c>
      <c r="C1" s="72"/>
      <c r="D1" s="91"/>
      <c r="E1" s="91"/>
      <c r="F1" s="91"/>
      <c r="G1" s="108"/>
      <c r="H1" s="20"/>
      <c r="I1" s="20"/>
      <c r="J1" s="20"/>
      <c r="K1" s="20"/>
      <c r="L1" s="72"/>
      <c r="M1" s="72"/>
      <c r="N1" s="72"/>
      <c r="O1" s="72"/>
      <c r="P1" s="72"/>
      <c r="Q1" s="72"/>
      <c r="R1" s="72"/>
      <c r="S1" s="72"/>
      <c r="T1" s="91"/>
      <c r="U1" s="72"/>
      <c r="V1" s="72"/>
      <c r="W1" s="72"/>
      <c r="X1" s="72"/>
      <c r="Y1" s="72"/>
      <c r="Z1" s="72"/>
      <c r="AA1" s="72"/>
      <c r="AB1" s="72"/>
      <c r="AC1" s="72"/>
      <c r="AD1" s="19"/>
      <c r="AE1" s="7"/>
      <c r="AF1" s="7"/>
      <c r="AG1" s="20"/>
      <c r="AH1" s="20"/>
      <c r="AI1" s="20"/>
      <c r="AJ1" s="20"/>
      <c r="AN1" s="7"/>
      <c r="AO1" s="20"/>
      <c r="AP1" s="20"/>
      <c r="AQ1" s="20"/>
      <c r="AR1" s="20"/>
    </row>
    <row r="2" spans="1:63" s="36" customFormat="1" ht="40.5" customHeight="1">
      <c r="A2" s="176" t="s">
        <v>25</v>
      </c>
      <c r="B2" s="170" t="s">
        <v>168</v>
      </c>
      <c r="C2" s="170"/>
      <c r="D2" s="137" t="s">
        <v>169</v>
      </c>
      <c r="E2" s="138"/>
      <c r="F2" s="138"/>
      <c r="G2" s="138"/>
      <c r="H2" s="138"/>
      <c r="I2" s="138"/>
      <c r="J2" s="138"/>
      <c r="K2" s="139"/>
      <c r="L2" s="137" t="s">
        <v>136</v>
      </c>
      <c r="M2" s="138"/>
      <c r="N2" s="138"/>
      <c r="O2" s="138"/>
      <c r="P2" s="137" t="s">
        <v>139</v>
      </c>
      <c r="Q2" s="138"/>
      <c r="R2" s="138"/>
      <c r="S2" s="139"/>
      <c r="T2" s="90" t="s">
        <v>171</v>
      </c>
      <c r="U2" s="148" t="s">
        <v>127</v>
      </c>
      <c r="V2" s="149"/>
      <c r="W2" s="149"/>
      <c r="X2" s="149"/>
      <c r="Y2" s="149"/>
      <c r="Z2" s="149"/>
      <c r="AA2" s="149"/>
      <c r="AB2" s="149"/>
      <c r="AC2" s="149"/>
      <c r="AD2" s="150"/>
      <c r="AE2" s="148" t="s">
        <v>146</v>
      </c>
      <c r="AF2" s="149"/>
      <c r="AG2" s="149"/>
      <c r="AH2" s="149"/>
      <c r="AI2" s="149"/>
      <c r="AJ2" s="150"/>
      <c r="AK2" s="136" t="s">
        <v>155</v>
      </c>
      <c r="AL2" s="136"/>
      <c r="AM2" s="136"/>
      <c r="AN2" s="136"/>
      <c r="AO2" s="136"/>
      <c r="AP2" s="136"/>
      <c r="AQ2" s="136"/>
      <c r="AR2" s="35" t="s">
        <v>140</v>
      </c>
      <c r="AS2" s="170" t="s">
        <v>141</v>
      </c>
      <c r="AT2" s="170"/>
      <c r="AU2" s="170" t="s">
        <v>138</v>
      </c>
      <c r="AV2" s="167" t="s">
        <v>158</v>
      </c>
      <c r="AW2" s="137" t="s">
        <v>150</v>
      </c>
      <c r="AX2" s="138"/>
      <c r="AY2" s="138"/>
      <c r="AZ2" s="139"/>
      <c r="BA2" s="136" t="s">
        <v>153</v>
      </c>
      <c r="BB2" s="136"/>
      <c r="BC2" s="136"/>
      <c r="BD2" s="136"/>
      <c r="BE2" s="136"/>
      <c r="BF2" s="136"/>
      <c r="BG2" s="136"/>
      <c r="BH2" s="136"/>
      <c r="BI2" s="77"/>
      <c r="BJ2" s="69"/>
      <c r="BK2" s="69"/>
    </row>
    <row r="3" spans="1:63" s="37" customFormat="1" ht="36.75" customHeight="1">
      <c r="A3" s="176"/>
      <c r="B3" s="145" t="s">
        <v>126</v>
      </c>
      <c r="C3" s="131" t="s">
        <v>128</v>
      </c>
      <c r="D3" s="177" t="s">
        <v>126</v>
      </c>
      <c r="E3" s="161" t="s">
        <v>180</v>
      </c>
      <c r="F3" s="161"/>
      <c r="G3" s="161"/>
      <c r="H3" s="159" t="s">
        <v>142</v>
      </c>
      <c r="I3" s="157" t="s">
        <v>154</v>
      </c>
      <c r="J3" s="146" t="s">
        <v>157</v>
      </c>
      <c r="K3" s="174" t="s">
        <v>183</v>
      </c>
      <c r="L3" s="145" t="s">
        <v>126</v>
      </c>
      <c r="M3" s="151"/>
      <c r="N3" s="151"/>
      <c r="O3" s="162" t="s">
        <v>170</v>
      </c>
      <c r="P3" s="145" t="s">
        <v>126</v>
      </c>
      <c r="Q3" s="151"/>
      <c r="R3" s="151"/>
      <c r="S3" s="162" t="s">
        <v>170</v>
      </c>
      <c r="T3" s="155" t="s">
        <v>170</v>
      </c>
      <c r="U3" s="143" t="s">
        <v>189</v>
      </c>
      <c r="V3" s="144"/>
      <c r="W3" s="151" t="s">
        <v>144</v>
      </c>
      <c r="X3" s="151"/>
      <c r="Y3" s="151"/>
      <c r="Z3" s="151"/>
      <c r="AA3" s="145" t="s">
        <v>189</v>
      </c>
      <c r="AB3" s="152" t="s">
        <v>209</v>
      </c>
      <c r="AC3" s="153"/>
      <c r="AD3" s="154"/>
      <c r="AE3" s="145" t="s">
        <v>188</v>
      </c>
      <c r="AF3" s="145"/>
      <c r="AG3" s="171" t="s">
        <v>175</v>
      </c>
      <c r="AH3" s="172"/>
      <c r="AI3" s="172"/>
      <c r="AJ3" s="173"/>
      <c r="AK3" s="145" t="s">
        <v>126</v>
      </c>
      <c r="AL3" s="161" t="s">
        <v>128</v>
      </c>
      <c r="AM3" s="161"/>
      <c r="AN3" s="161"/>
      <c r="AO3" s="159" t="s">
        <v>142</v>
      </c>
      <c r="AP3" s="157" t="s">
        <v>154</v>
      </c>
      <c r="AQ3" s="146" t="s">
        <v>157</v>
      </c>
      <c r="AR3" s="165" t="s">
        <v>182</v>
      </c>
      <c r="AS3" s="145" t="s">
        <v>126</v>
      </c>
      <c r="AT3" s="131" t="s">
        <v>128</v>
      </c>
      <c r="AU3" s="170"/>
      <c r="AV3" s="168"/>
      <c r="AW3" s="136" t="s">
        <v>148</v>
      </c>
      <c r="AX3" s="136"/>
      <c r="AY3" s="136" t="s">
        <v>132</v>
      </c>
      <c r="AZ3" s="136"/>
      <c r="BA3" s="164" t="s">
        <v>159</v>
      </c>
      <c r="BB3" s="164"/>
      <c r="BC3" s="164"/>
      <c r="BD3" s="164"/>
      <c r="BE3" s="135" t="s">
        <v>160</v>
      </c>
      <c r="BF3" s="135"/>
      <c r="BG3" s="135"/>
      <c r="BH3" s="135"/>
      <c r="BI3" s="77"/>
      <c r="BJ3" s="69"/>
      <c r="BK3" s="69"/>
    </row>
    <row r="4" spans="1:63" s="42" customFormat="1" ht="113.25" customHeight="1">
      <c r="A4" s="176"/>
      <c r="B4" s="145"/>
      <c r="C4" s="131"/>
      <c r="D4" s="178"/>
      <c r="E4" s="107" t="s">
        <v>179</v>
      </c>
      <c r="F4" s="107" t="s">
        <v>184</v>
      </c>
      <c r="G4" s="109" t="s">
        <v>181</v>
      </c>
      <c r="H4" s="160"/>
      <c r="I4" s="158"/>
      <c r="J4" s="147"/>
      <c r="K4" s="175"/>
      <c r="L4" s="145"/>
      <c r="M4" s="38" t="s">
        <v>174</v>
      </c>
      <c r="N4" s="39" t="s">
        <v>131</v>
      </c>
      <c r="O4" s="163"/>
      <c r="P4" s="145"/>
      <c r="Q4" s="38" t="s">
        <v>174</v>
      </c>
      <c r="R4" s="39" t="s">
        <v>131</v>
      </c>
      <c r="S4" s="163"/>
      <c r="T4" s="156"/>
      <c r="U4" s="52" t="s">
        <v>127</v>
      </c>
      <c r="V4" s="115" t="s">
        <v>143</v>
      </c>
      <c r="W4" s="40" t="s">
        <v>172</v>
      </c>
      <c r="X4" s="40" t="s">
        <v>173</v>
      </c>
      <c r="Y4" s="40" t="s">
        <v>178</v>
      </c>
      <c r="Z4" s="41" t="s">
        <v>131</v>
      </c>
      <c r="AA4" s="145"/>
      <c r="AB4" s="48" t="s">
        <v>165</v>
      </c>
      <c r="AC4" s="40" t="s">
        <v>185</v>
      </c>
      <c r="AD4" s="41" t="s">
        <v>131</v>
      </c>
      <c r="AE4" s="105" t="s">
        <v>186</v>
      </c>
      <c r="AF4" s="105" t="s">
        <v>187</v>
      </c>
      <c r="AG4" s="40" t="s">
        <v>156</v>
      </c>
      <c r="AH4" s="40" t="s">
        <v>176</v>
      </c>
      <c r="AI4" s="106" t="s">
        <v>177</v>
      </c>
      <c r="AJ4" s="41" t="s">
        <v>131</v>
      </c>
      <c r="AK4" s="145"/>
      <c r="AL4" s="40" t="s">
        <v>166</v>
      </c>
      <c r="AM4" s="40" t="s">
        <v>167</v>
      </c>
      <c r="AN4" s="41" t="s">
        <v>131</v>
      </c>
      <c r="AO4" s="160"/>
      <c r="AP4" s="158"/>
      <c r="AQ4" s="147"/>
      <c r="AR4" s="166"/>
      <c r="AS4" s="145"/>
      <c r="AT4" s="131"/>
      <c r="AU4" s="170"/>
      <c r="AV4" s="169"/>
      <c r="AW4" s="67" t="s">
        <v>145</v>
      </c>
      <c r="AX4" s="67" t="s">
        <v>147</v>
      </c>
      <c r="AY4" s="67" t="s">
        <v>145</v>
      </c>
      <c r="AZ4" s="67" t="s">
        <v>147</v>
      </c>
      <c r="BA4" s="30" t="s">
        <v>161</v>
      </c>
      <c r="BB4" s="30" t="s">
        <v>162</v>
      </c>
      <c r="BC4" s="30" t="s">
        <v>151</v>
      </c>
      <c r="BD4" s="84" t="s">
        <v>152</v>
      </c>
      <c r="BE4" s="30" t="s">
        <v>145</v>
      </c>
      <c r="BF4" s="30" t="s">
        <v>147</v>
      </c>
      <c r="BG4" s="30" t="s">
        <v>151</v>
      </c>
      <c r="BH4" s="83" t="s">
        <v>152</v>
      </c>
      <c r="BI4" s="78"/>
      <c r="BJ4" s="70"/>
      <c r="BK4" s="89" t="s">
        <v>210</v>
      </c>
    </row>
    <row r="5" spans="1:63" ht="24" customHeight="1">
      <c r="A5" s="46" t="s">
        <v>141</v>
      </c>
      <c r="B5" s="22">
        <f t="shared" ref="B5:AJ5" si="0">SUM(B6:B106)</f>
        <v>1930000</v>
      </c>
      <c r="C5" s="23">
        <f t="shared" si="0"/>
        <v>1930000</v>
      </c>
      <c r="D5" s="22">
        <f t="shared" si="0"/>
        <v>22800000</v>
      </c>
      <c r="E5" s="24">
        <f t="shared" si="0"/>
        <v>15200000</v>
      </c>
      <c r="F5" s="24">
        <f t="shared" si="0"/>
        <v>4180000</v>
      </c>
      <c r="G5" s="110">
        <f t="shared" si="0"/>
        <v>19380000</v>
      </c>
      <c r="H5" s="25">
        <f t="shared" ref="H5:K5" si="1">SUM(H6:H106)</f>
        <v>3420000</v>
      </c>
      <c r="I5" s="25">
        <f t="shared" si="1"/>
        <v>665000</v>
      </c>
      <c r="J5" s="25">
        <f t="shared" si="1"/>
        <v>4085000</v>
      </c>
      <c r="K5" s="112">
        <f t="shared" si="1"/>
        <v>18715000</v>
      </c>
      <c r="L5" s="22">
        <f t="shared" si="0"/>
        <v>36513000</v>
      </c>
      <c r="M5" s="24">
        <f t="shared" si="0"/>
        <v>36513000</v>
      </c>
      <c r="N5" s="23">
        <f t="shared" si="0"/>
        <v>36513000</v>
      </c>
      <c r="O5" s="24">
        <f t="shared" si="0"/>
        <v>5617350</v>
      </c>
      <c r="P5" s="22">
        <f t="shared" si="0"/>
        <v>15264000</v>
      </c>
      <c r="Q5" s="24">
        <f t="shared" si="0"/>
        <v>15327118</v>
      </c>
      <c r="R5" s="23">
        <f t="shared" si="0"/>
        <v>15327118</v>
      </c>
      <c r="S5" s="24">
        <f t="shared" si="0"/>
        <v>2958024</v>
      </c>
      <c r="T5" s="24">
        <f>SUM(T6:T106)</f>
        <v>561735</v>
      </c>
      <c r="U5" s="22">
        <f t="shared" si="0"/>
        <v>11520000</v>
      </c>
      <c r="V5" s="22">
        <f t="shared" si="0"/>
        <v>864000</v>
      </c>
      <c r="W5" s="24">
        <f t="shared" si="0"/>
        <v>5160000</v>
      </c>
      <c r="X5" s="24">
        <f t="shared" si="0"/>
        <v>2064000</v>
      </c>
      <c r="Y5" s="24">
        <f t="shared" si="0"/>
        <v>5070000</v>
      </c>
      <c r="Z5" s="23">
        <f t="shared" si="0"/>
        <v>12294000</v>
      </c>
      <c r="AA5" s="22">
        <f t="shared" si="0"/>
        <v>542000</v>
      </c>
      <c r="AB5" s="24">
        <f t="shared" si="0"/>
        <v>360800</v>
      </c>
      <c r="AC5" s="24">
        <f t="shared" si="0"/>
        <v>180400</v>
      </c>
      <c r="AD5" s="23">
        <f t="shared" si="0"/>
        <v>541200</v>
      </c>
      <c r="AE5" s="22">
        <f t="shared" si="0"/>
        <v>1596000</v>
      </c>
      <c r="AF5" s="22">
        <f>SUM(AF6:AF106)</f>
        <v>1523000</v>
      </c>
      <c r="AG5" s="24">
        <f t="shared" si="0"/>
        <v>864873</v>
      </c>
      <c r="AH5" s="24">
        <f>SUM(AH6:AH106)</f>
        <v>825184</v>
      </c>
      <c r="AI5" s="24">
        <f t="shared" si="0"/>
        <v>1288500</v>
      </c>
      <c r="AJ5" s="23">
        <f t="shared" si="0"/>
        <v>2978557</v>
      </c>
      <c r="AK5" s="22">
        <f>SUM(AK6:AK125)</f>
        <v>16226000</v>
      </c>
      <c r="AL5" s="24">
        <f t="shared" ref="AL5:AV5" si="2">SUM(AL6:AL106)</f>
        <v>4515000</v>
      </c>
      <c r="AM5" s="24">
        <f t="shared" si="2"/>
        <v>4347000</v>
      </c>
      <c r="AN5" s="23">
        <f t="shared" si="2"/>
        <v>8862000</v>
      </c>
      <c r="AO5" s="25">
        <f t="shared" si="2"/>
        <v>7364000</v>
      </c>
      <c r="AP5" s="25">
        <f t="shared" si="2"/>
        <v>280000</v>
      </c>
      <c r="AQ5" s="25">
        <f t="shared" si="2"/>
        <v>7644000</v>
      </c>
      <c r="AR5" s="47">
        <f t="shared" si="2"/>
        <v>8582000</v>
      </c>
      <c r="AS5" s="22">
        <f t="shared" si="2"/>
        <v>108778000</v>
      </c>
      <c r="AT5" s="23">
        <f t="shared" si="2"/>
        <v>96880875</v>
      </c>
      <c r="AU5" s="25">
        <f t="shared" si="2"/>
        <v>-11897125</v>
      </c>
      <c r="AV5" s="73">
        <f t="shared" si="2"/>
        <v>11729000</v>
      </c>
      <c r="AW5" s="25">
        <f t="shared" ref="AW5:BI5" si="3">SUM(AW6:AW106)</f>
        <v>14265000</v>
      </c>
      <c r="AX5" s="25">
        <f t="shared" si="3"/>
        <v>179460000</v>
      </c>
      <c r="AY5" s="25">
        <f t="shared" si="3"/>
        <v>1521000</v>
      </c>
      <c r="AZ5" s="25">
        <f t="shared" si="3"/>
        <v>32649000</v>
      </c>
      <c r="BA5" s="25">
        <f t="shared" si="3"/>
        <v>-9479113</v>
      </c>
      <c r="BB5" s="25">
        <f t="shared" si="3"/>
        <v>-2016082</v>
      </c>
      <c r="BC5" s="25">
        <f t="shared" si="3"/>
        <v>11729000</v>
      </c>
      <c r="BD5" s="53">
        <f t="shared" si="3"/>
        <v>233805</v>
      </c>
      <c r="BE5" s="25">
        <f t="shared" si="3"/>
        <v>-401930</v>
      </c>
      <c r="BF5" s="25">
        <f t="shared" si="3"/>
        <v>0</v>
      </c>
      <c r="BG5" s="25">
        <f t="shared" si="3"/>
        <v>0</v>
      </c>
      <c r="BH5" s="80">
        <f t="shared" si="3"/>
        <v>-401930</v>
      </c>
      <c r="BI5" s="82">
        <f t="shared" si="3"/>
        <v>-11897125</v>
      </c>
      <c r="BJ5" s="71">
        <f>AU5-BI5</f>
        <v>0</v>
      </c>
      <c r="BK5" s="121" t="s">
        <v>197</v>
      </c>
    </row>
    <row r="6" spans="1:63" ht="18" customHeight="1">
      <c r="A6" s="3" t="s">
        <v>26</v>
      </c>
      <c r="B6" s="95"/>
      <c r="C6" s="54"/>
      <c r="D6" s="96"/>
      <c r="E6" s="92"/>
      <c r="F6" s="92"/>
      <c r="G6" s="111">
        <f>SUM(E6:F6)</f>
        <v>0</v>
      </c>
      <c r="H6" s="59">
        <f>D6-G6</f>
        <v>0</v>
      </c>
      <c r="I6" s="59"/>
      <c r="J6" s="59"/>
      <c r="K6" s="113">
        <f>D6-J6</f>
        <v>0</v>
      </c>
      <c r="L6" s="97"/>
      <c r="M6" s="55"/>
      <c r="N6" s="56">
        <f t="shared" ref="N6:N37" si="4">SUM(M6:M6)</f>
        <v>0</v>
      </c>
      <c r="O6" s="55">
        <v>561735</v>
      </c>
      <c r="P6" s="97"/>
      <c r="Q6" s="114">
        <v>124670</v>
      </c>
      <c r="R6" s="56">
        <f t="shared" ref="R6:R37" si="5">SUM(Q6:Q6)</f>
        <v>124670</v>
      </c>
      <c r="S6" s="55">
        <v>226564</v>
      </c>
      <c r="T6" s="98"/>
      <c r="U6" s="97">
        <v>144000</v>
      </c>
      <c r="V6" s="97">
        <v>48000</v>
      </c>
      <c r="W6" s="55">
        <v>80000</v>
      </c>
      <c r="X6" s="55">
        <v>32000</v>
      </c>
      <c r="Y6" s="55">
        <v>80000</v>
      </c>
      <c r="Z6" s="56">
        <f t="shared" ref="Z6:Z37" si="6">SUM(W6:Y6)</f>
        <v>192000</v>
      </c>
      <c r="AA6" s="97"/>
      <c r="AB6" s="55"/>
      <c r="AC6" s="55"/>
      <c r="AD6" s="56">
        <f>SUM(AB6:AC6)</f>
        <v>0</v>
      </c>
      <c r="AE6" s="97">
        <v>48000</v>
      </c>
      <c r="AF6" s="96">
        <v>54000</v>
      </c>
      <c r="AG6" s="98">
        <v>14000</v>
      </c>
      <c r="AH6" s="55">
        <v>25200</v>
      </c>
      <c r="AI6" s="98">
        <v>42500</v>
      </c>
      <c r="AJ6" s="56">
        <f>SUM(AG6:AI6)</f>
        <v>81700</v>
      </c>
      <c r="AK6" s="96">
        <v>280000</v>
      </c>
      <c r="AL6" s="57">
        <v>105000</v>
      </c>
      <c r="AM6" s="57">
        <v>112000</v>
      </c>
      <c r="AN6" s="58">
        <f>SUM(AL6:AM6)</f>
        <v>217000</v>
      </c>
      <c r="AO6" s="59">
        <f>AK6-AN6</f>
        <v>63000</v>
      </c>
      <c r="AP6" s="59"/>
      <c r="AQ6" s="59">
        <v>63000</v>
      </c>
      <c r="AR6" s="60">
        <f>AK6-AQ6</f>
        <v>217000</v>
      </c>
      <c r="AS6" s="61">
        <f t="shared" ref="AS6:AS37" si="7">SUM(B6,D6,L6,P6,U6,V6,AA6,AF6,AE6,AK6)</f>
        <v>574000</v>
      </c>
      <c r="AT6" s="58">
        <f>SUM(C6,K6,N6,R6,Z6,AD6,AJ6,AR6)</f>
        <v>615370</v>
      </c>
      <c r="AU6" s="59">
        <f>AT6-AS6</f>
        <v>41370</v>
      </c>
      <c r="AV6" s="74">
        <f>SUM(J6,AQ6)</f>
        <v>63000</v>
      </c>
      <c r="AW6" s="62">
        <v>29000</v>
      </c>
      <c r="AX6" s="62">
        <v>2587000</v>
      </c>
      <c r="AY6" s="62">
        <v>20000</v>
      </c>
      <c r="AZ6" s="62">
        <v>432000</v>
      </c>
      <c r="BA6" s="59">
        <v>41370</v>
      </c>
      <c r="BB6" s="59"/>
      <c r="BC6" s="59">
        <f>AV6</f>
        <v>63000</v>
      </c>
      <c r="BD6" s="76">
        <f>SUM(BA6:BC6)</f>
        <v>104370</v>
      </c>
      <c r="BE6" s="59"/>
      <c r="BF6" s="59"/>
      <c r="BG6" s="59"/>
      <c r="BH6" s="81">
        <f>SUM(BE6:BG6)</f>
        <v>0</v>
      </c>
      <c r="BI6" s="79">
        <f>BA6+BB6+BE6+BF6</f>
        <v>41370</v>
      </c>
      <c r="BJ6" s="71">
        <f>AU6-BI6</f>
        <v>0</v>
      </c>
      <c r="BK6" s="119" t="s">
        <v>199</v>
      </c>
    </row>
    <row r="7" spans="1:63" ht="18" customHeight="1">
      <c r="A7" s="4" t="s">
        <v>27</v>
      </c>
      <c r="B7" s="95">
        <f>330000+800000</f>
        <v>1130000</v>
      </c>
      <c r="C7" s="63">
        <f>330000+800000</f>
        <v>1130000</v>
      </c>
      <c r="D7" s="96"/>
      <c r="E7" s="93"/>
      <c r="F7" s="93"/>
      <c r="G7" s="111">
        <f t="shared" ref="G7:G70" si="8">SUM(E7:F7)</f>
        <v>0</v>
      </c>
      <c r="H7" s="59">
        <f t="shared" ref="H7:H70" si="9">D7-G7</f>
        <v>0</v>
      </c>
      <c r="I7" s="59"/>
      <c r="J7" s="59"/>
      <c r="K7" s="113">
        <f t="shared" ref="K7:K70" si="10">D7-J7</f>
        <v>0</v>
      </c>
      <c r="L7" s="99"/>
      <c r="M7" s="55"/>
      <c r="N7" s="56">
        <f t="shared" si="4"/>
        <v>0</v>
      </c>
      <c r="O7" s="55">
        <v>1123470</v>
      </c>
      <c r="P7" s="97"/>
      <c r="Q7" s="55"/>
      <c r="R7" s="56">
        <f t="shared" si="5"/>
        <v>0</v>
      </c>
      <c r="S7" s="55">
        <v>970985</v>
      </c>
      <c r="T7" s="98">
        <v>561735</v>
      </c>
      <c r="U7" s="97">
        <v>720000</v>
      </c>
      <c r="V7" s="97">
        <v>0</v>
      </c>
      <c r="W7" s="55">
        <v>300000</v>
      </c>
      <c r="X7" s="55">
        <v>120000</v>
      </c>
      <c r="Y7" s="55">
        <v>300000</v>
      </c>
      <c r="Z7" s="56">
        <f t="shared" si="6"/>
        <v>720000</v>
      </c>
      <c r="AA7" s="97"/>
      <c r="AB7" s="55"/>
      <c r="AC7" s="55"/>
      <c r="AD7" s="56">
        <f t="shared" ref="AD7:AD69" si="11">SUM(AB7:AC7)</f>
        <v>0</v>
      </c>
      <c r="AE7" s="97">
        <v>84000</v>
      </c>
      <c r="AF7" s="96">
        <v>86000</v>
      </c>
      <c r="AG7" s="98">
        <v>42000</v>
      </c>
      <c r="AH7" s="55">
        <v>50270</v>
      </c>
      <c r="AI7" s="98">
        <v>66000</v>
      </c>
      <c r="AJ7" s="56">
        <f t="shared" ref="AJ7:AJ70" si="12">SUM(AG7:AI7)</f>
        <v>158270</v>
      </c>
      <c r="AK7" s="96">
        <v>1680000</v>
      </c>
      <c r="AL7" s="57">
        <v>693000</v>
      </c>
      <c r="AM7" s="57">
        <v>574000</v>
      </c>
      <c r="AN7" s="58">
        <f t="shared" ref="AN7:AN68" si="13">SUM(AL7:AM7)</f>
        <v>1267000</v>
      </c>
      <c r="AO7" s="59">
        <f t="shared" ref="AO7:AO68" si="14">AK7-AN7</f>
        <v>413000</v>
      </c>
      <c r="AP7" s="59"/>
      <c r="AQ7" s="59">
        <v>413000</v>
      </c>
      <c r="AR7" s="60">
        <f t="shared" ref="AR7:AR68" si="15">AK7-AQ7</f>
        <v>1267000</v>
      </c>
      <c r="AS7" s="61">
        <f t="shared" si="7"/>
        <v>3700000</v>
      </c>
      <c r="AT7" s="58">
        <f t="shared" ref="AT7:AT70" si="16">SUM(C7,K7,N7,R7,Z7,AD7,AJ7,AR7)</f>
        <v>3275270</v>
      </c>
      <c r="AU7" s="59">
        <f t="shared" ref="AU7:AU68" si="17">AT7-AS7</f>
        <v>-424730</v>
      </c>
      <c r="AV7" s="74">
        <f t="shared" ref="AV7:AV70" si="18">SUM(J7,AQ7)</f>
        <v>413000</v>
      </c>
      <c r="AW7" s="62">
        <v>308000</v>
      </c>
      <c r="AX7" s="62">
        <v>10622000</v>
      </c>
      <c r="AY7" s="62">
        <v>308000</v>
      </c>
      <c r="AZ7" s="62">
        <v>2925000</v>
      </c>
      <c r="BA7" s="59">
        <v>-308000</v>
      </c>
      <c r="BB7" s="59"/>
      <c r="BC7" s="59">
        <f t="shared" ref="BC7:BC70" si="19">AV7</f>
        <v>413000</v>
      </c>
      <c r="BD7" s="76">
        <f t="shared" ref="BD7:BD69" si="20">SUM(BA7:BC7)</f>
        <v>105000</v>
      </c>
      <c r="BE7" s="59">
        <v>-116730</v>
      </c>
      <c r="BF7" s="59"/>
      <c r="BG7" s="59"/>
      <c r="BH7" s="81">
        <f t="shared" ref="BH7:BH69" si="21">SUM(BE7:BG7)</f>
        <v>-116730</v>
      </c>
      <c r="BI7" s="79">
        <f t="shared" ref="BI7:BI69" si="22">BA7+BB7+BE7+BF7</f>
        <v>-424730</v>
      </c>
      <c r="BJ7" s="71">
        <f t="shared" ref="BJ7:BJ70" si="23">AU7-BI7</f>
        <v>0</v>
      </c>
      <c r="BK7" s="119" t="s">
        <v>200</v>
      </c>
    </row>
    <row r="8" spans="1:63" ht="18" customHeight="1">
      <c r="A8" s="4" t="s">
        <v>28</v>
      </c>
      <c r="B8" s="95"/>
      <c r="C8" s="63"/>
      <c r="D8" s="96"/>
      <c r="E8" s="93"/>
      <c r="F8" s="93"/>
      <c r="G8" s="111">
        <f t="shared" si="8"/>
        <v>0</v>
      </c>
      <c r="H8" s="59">
        <f t="shared" si="9"/>
        <v>0</v>
      </c>
      <c r="I8" s="59"/>
      <c r="J8" s="59"/>
      <c r="K8" s="113">
        <f t="shared" si="10"/>
        <v>0</v>
      </c>
      <c r="L8" s="99"/>
      <c r="M8" s="64"/>
      <c r="N8" s="56">
        <f t="shared" si="4"/>
        <v>0</v>
      </c>
      <c r="O8" s="55">
        <v>561735</v>
      </c>
      <c r="P8" s="97"/>
      <c r="Q8" s="114">
        <v>79118</v>
      </c>
      <c r="R8" s="56">
        <f t="shared" si="5"/>
        <v>79118</v>
      </c>
      <c r="S8" s="55">
        <v>226564</v>
      </c>
      <c r="T8" s="98"/>
      <c r="U8" s="97">
        <v>276000</v>
      </c>
      <c r="V8" s="97">
        <v>0</v>
      </c>
      <c r="W8" s="55">
        <v>115000</v>
      </c>
      <c r="X8" s="55">
        <v>46000</v>
      </c>
      <c r="Y8" s="55">
        <v>115000</v>
      </c>
      <c r="Z8" s="56">
        <f t="shared" si="6"/>
        <v>276000</v>
      </c>
      <c r="AA8" s="97">
        <v>48000</v>
      </c>
      <c r="AB8" s="55">
        <v>32000</v>
      </c>
      <c r="AC8" s="55">
        <v>16000</v>
      </c>
      <c r="AD8" s="56">
        <f t="shared" si="11"/>
        <v>48000</v>
      </c>
      <c r="AE8" s="97">
        <v>24000</v>
      </c>
      <c r="AF8" s="96">
        <v>32000</v>
      </c>
      <c r="AG8" s="98">
        <v>14000</v>
      </c>
      <c r="AH8" s="55">
        <v>18900</v>
      </c>
      <c r="AI8" s="98">
        <v>23500</v>
      </c>
      <c r="AJ8" s="56">
        <f t="shared" si="12"/>
        <v>56400</v>
      </c>
      <c r="AK8" s="96">
        <v>840000</v>
      </c>
      <c r="AL8" s="57">
        <v>0</v>
      </c>
      <c r="AM8" s="57">
        <v>0</v>
      </c>
      <c r="AN8" s="58">
        <f t="shared" si="13"/>
        <v>0</v>
      </c>
      <c r="AO8" s="59">
        <f t="shared" si="14"/>
        <v>840000</v>
      </c>
      <c r="AP8" s="59"/>
      <c r="AQ8" s="59">
        <v>840000</v>
      </c>
      <c r="AR8" s="60">
        <f t="shared" si="15"/>
        <v>0</v>
      </c>
      <c r="AS8" s="61">
        <f t="shared" si="7"/>
        <v>1220000</v>
      </c>
      <c r="AT8" s="58">
        <f t="shared" si="16"/>
        <v>459518</v>
      </c>
      <c r="AU8" s="62">
        <f t="shared" si="17"/>
        <v>-760482</v>
      </c>
      <c r="AV8" s="74">
        <f t="shared" si="18"/>
        <v>840000</v>
      </c>
      <c r="AW8" s="62">
        <v>63000</v>
      </c>
      <c r="AX8" s="62">
        <v>4287000</v>
      </c>
      <c r="AY8" s="62">
        <v>0</v>
      </c>
      <c r="AZ8" s="62">
        <v>715000</v>
      </c>
      <c r="BA8" s="59">
        <v>-63000</v>
      </c>
      <c r="BB8" s="59">
        <v>-697482</v>
      </c>
      <c r="BC8" s="59">
        <f t="shared" si="19"/>
        <v>840000</v>
      </c>
      <c r="BD8" s="76">
        <f t="shared" si="20"/>
        <v>79518</v>
      </c>
      <c r="BE8" s="59"/>
      <c r="BF8" s="59"/>
      <c r="BG8" s="59"/>
      <c r="BH8" s="81">
        <f t="shared" si="21"/>
        <v>0</v>
      </c>
      <c r="BI8" s="79">
        <f t="shared" si="22"/>
        <v>-760482</v>
      </c>
      <c r="BJ8" s="71">
        <f t="shared" si="23"/>
        <v>0</v>
      </c>
      <c r="BK8" s="119" t="s">
        <v>201</v>
      </c>
    </row>
    <row r="9" spans="1:63" ht="18" customHeight="1">
      <c r="A9" s="4" t="s">
        <v>115</v>
      </c>
      <c r="B9" s="95"/>
      <c r="C9" s="63"/>
      <c r="D9" s="96"/>
      <c r="E9" s="93"/>
      <c r="F9" s="93"/>
      <c r="G9" s="111">
        <f t="shared" si="8"/>
        <v>0</v>
      </c>
      <c r="H9" s="59">
        <f t="shared" si="9"/>
        <v>0</v>
      </c>
      <c r="I9" s="59"/>
      <c r="J9" s="59"/>
      <c r="K9" s="113">
        <f t="shared" si="10"/>
        <v>0</v>
      </c>
      <c r="L9" s="99"/>
      <c r="M9" s="64"/>
      <c r="N9" s="56">
        <f t="shared" si="4"/>
        <v>0</v>
      </c>
      <c r="O9" s="55">
        <v>561735</v>
      </c>
      <c r="P9" s="97"/>
      <c r="Q9" s="55"/>
      <c r="R9" s="56">
        <f t="shared" si="5"/>
        <v>0</v>
      </c>
      <c r="S9" s="55">
        <v>226564</v>
      </c>
      <c r="T9" s="98"/>
      <c r="U9" s="97">
        <v>156000</v>
      </c>
      <c r="V9" s="97">
        <v>144000</v>
      </c>
      <c r="W9" s="55">
        <v>125000</v>
      </c>
      <c r="X9" s="55">
        <v>50000</v>
      </c>
      <c r="Y9" s="55">
        <v>125000</v>
      </c>
      <c r="Z9" s="56">
        <f t="shared" si="6"/>
        <v>300000</v>
      </c>
      <c r="AA9" s="97">
        <v>48000</v>
      </c>
      <c r="AB9" s="55">
        <v>32000</v>
      </c>
      <c r="AC9" s="55">
        <v>16000</v>
      </c>
      <c r="AD9" s="56">
        <f t="shared" si="11"/>
        <v>48000</v>
      </c>
      <c r="AE9" s="97">
        <v>12000</v>
      </c>
      <c r="AF9" s="96">
        <v>22000</v>
      </c>
      <c r="AG9" s="98">
        <v>7000</v>
      </c>
      <c r="AH9" s="55">
        <v>12600</v>
      </c>
      <c r="AI9" s="98">
        <v>33500</v>
      </c>
      <c r="AJ9" s="56">
        <f t="shared" si="12"/>
        <v>53100</v>
      </c>
      <c r="AK9" s="96">
        <v>224000</v>
      </c>
      <c r="AL9" s="57">
        <v>0</v>
      </c>
      <c r="AM9" s="57">
        <v>0</v>
      </c>
      <c r="AN9" s="58">
        <f t="shared" si="13"/>
        <v>0</v>
      </c>
      <c r="AO9" s="59">
        <f t="shared" si="14"/>
        <v>224000</v>
      </c>
      <c r="AP9" s="59"/>
      <c r="AQ9" s="59">
        <v>224000</v>
      </c>
      <c r="AR9" s="60">
        <f t="shared" si="15"/>
        <v>0</v>
      </c>
      <c r="AS9" s="61">
        <f t="shared" si="7"/>
        <v>606000</v>
      </c>
      <c r="AT9" s="58">
        <f t="shared" si="16"/>
        <v>401100</v>
      </c>
      <c r="AU9" s="62">
        <f t="shared" si="17"/>
        <v>-204900</v>
      </c>
      <c r="AV9" s="74">
        <f t="shared" si="18"/>
        <v>224000</v>
      </c>
      <c r="AW9" s="62">
        <v>34000</v>
      </c>
      <c r="AX9" s="62">
        <v>3086000</v>
      </c>
      <c r="AY9" s="62">
        <v>30000</v>
      </c>
      <c r="AZ9" s="62">
        <v>531000</v>
      </c>
      <c r="BA9" s="59">
        <v>-34000</v>
      </c>
      <c r="BB9" s="59">
        <v>-140900</v>
      </c>
      <c r="BC9" s="59">
        <f t="shared" si="19"/>
        <v>224000</v>
      </c>
      <c r="BD9" s="76">
        <f t="shared" si="20"/>
        <v>49100</v>
      </c>
      <c r="BE9" s="59">
        <v>-30000</v>
      </c>
      <c r="BF9" s="59"/>
      <c r="BG9" s="59"/>
      <c r="BH9" s="81">
        <f t="shared" si="21"/>
        <v>-30000</v>
      </c>
      <c r="BI9" s="79">
        <f t="shared" si="22"/>
        <v>-204900</v>
      </c>
      <c r="BJ9" s="71">
        <f t="shared" si="23"/>
        <v>0</v>
      </c>
      <c r="BK9" s="119" t="s">
        <v>202</v>
      </c>
    </row>
    <row r="10" spans="1:63" ht="18" customHeight="1">
      <c r="A10" s="4" t="s">
        <v>29</v>
      </c>
      <c r="B10" s="95">
        <v>800000</v>
      </c>
      <c r="C10" s="63">
        <v>800000</v>
      </c>
      <c r="D10" s="96"/>
      <c r="E10" s="93"/>
      <c r="F10" s="93"/>
      <c r="G10" s="111">
        <f t="shared" si="8"/>
        <v>0</v>
      </c>
      <c r="H10" s="59">
        <f t="shared" si="9"/>
        <v>0</v>
      </c>
      <c r="I10" s="59"/>
      <c r="J10" s="59"/>
      <c r="K10" s="113">
        <f t="shared" si="10"/>
        <v>0</v>
      </c>
      <c r="L10" s="99"/>
      <c r="M10" s="55"/>
      <c r="N10" s="56">
        <f t="shared" si="4"/>
        <v>0</v>
      </c>
      <c r="O10" s="55"/>
      <c r="P10" s="97"/>
      <c r="Q10" s="55"/>
      <c r="R10" s="56">
        <f t="shared" si="5"/>
        <v>0</v>
      </c>
      <c r="S10" s="55"/>
      <c r="T10" s="98"/>
      <c r="U10" s="97">
        <v>480000</v>
      </c>
      <c r="V10" s="97">
        <v>48000</v>
      </c>
      <c r="W10" s="55">
        <v>220000</v>
      </c>
      <c r="X10" s="55">
        <v>88000</v>
      </c>
      <c r="Y10" s="55">
        <v>215000</v>
      </c>
      <c r="Z10" s="56">
        <f t="shared" si="6"/>
        <v>523000</v>
      </c>
      <c r="AA10" s="97"/>
      <c r="AB10" s="55"/>
      <c r="AC10" s="55"/>
      <c r="AD10" s="56">
        <f t="shared" si="11"/>
        <v>0</v>
      </c>
      <c r="AE10" s="97">
        <v>0</v>
      </c>
      <c r="AF10" s="96">
        <v>0</v>
      </c>
      <c r="AG10" s="98"/>
      <c r="AH10" s="55"/>
      <c r="AI10" s="98"/>
      <c r="AJ10" s="56">
        <f t="shared" si="12"/>
        <v>0</v>
      </c>
      <c r="AK10" s="96">
        <v>0</v>
      </c>
      <c r="AL10" s="57"/>
      <c r="AM10" s="57"/>
      <c r="AN10" s="58">
        <f t="shared" si="13"/>
        <v>0</v>
      </c>
      <c r="AO10" s="59">
        <f t="shared" si="14"/>
        <v>0</v>
      </c>
      <c r="AP10" s="59"/>
      <c r="AQ10" s="59"/>
      <c r="AR10" s="60">
        <f t="shared" si="15"/>
        <v>0</v>
      </c>
      <c r="AS10" s="61">
        <f t="shared" si="7"/>
        <v>1328000</v>
      </c>
      <c r="AT10" s="58">
        <f t="shared" si="16"/>
        <v>1323000</v>
      </c>
      <c r="AU10" s="62">
        <f t="shared" si="17"/>
        <v>-5000</v>
      </c>
      <c r="AV10" s="74">
        <f t="shared" si="18"/>
        <v>0</v>
      </c>
      <c r="AW10" s="62">
        <v>221000</v>
      </c>
      <c r="AX10" s="62">
        <v>6314000</v>
      </c>
      <c r="AY10" s="62">
        <v>0</v>
      </c>
      <c r="AZ10" s="62">
        <v>229000</v>
      </c>
      <c r="BA10" s="59">
        <v>-5000</v>
      </c>
      <c r="BB10" s="59"/>
      <c r="BC10" s="59">
        <f t="shared" si="19"/>
        <v>0</v>
      </c>
      <c r="BD10" s="76">
        <f t="shared" si="20"/>
        <v>-5000</v>
      </c>
      <c r="BE10" s="59"/>
      <c r="BF10" s="59"/>
      <c r="BG10" s="59"/>
      <c r="BH10" s="81">
        <f t="shared" si="21"/>
        <v>0</v>
      </c>
      <c r="BI10" s="79">
        <f>BA10+BB10+BE10+BF10</f>
        <v>-5000</v>
      </c>
      <c r="BJ10" s="71">
        <f t="shared" si="23"/>
        <v>0</v>
      </c>
      <c r="BK10" s="120" t="s">
        <v>203</v>
      </c>
    </row>
    <row r="11" spans="1:63" ht="18" customHeight="1">
      <c r="A11" s="4" t="s">
        <v>30</v>
      </c>
      <c r="B11" s="95"/>
      <c r="C11" s="63"/>
      <c r="D11" s="96"/>
      <c r="E11" s="93"/>
      <c r="F11" s="93"/>
      <c r="G11" s="111">
        <f t="shared" si="8"/>
        <v>0</v>
      </c>
      <c r="H11" s="59">
        <f t="shared" si="9"/>
        <v>0</v>
      </c>
      <c r="I11" s="59"/>
      <c r="J11" s="59"/>
      <c r="K11" s="113">
        <f t="shared" si="10"/>
        <v>0</v>
      </c>
      <c r="L11" s="99"/>
      <c r="M11" s="55"/>
      <c r="N11" s="56">
        <f t="shared" si="4"/>
        <v>0</v>
      </c>
      <c r="O11" s="55">
        <v>561735</v>
      </c>
      <c r="P11" s="97"/>
      <c r="Q11" s="55"/>
      <c r="R11" s="56">
        <f t="shared" si="5"/>
        <v>0</v>
      </c>
      <c r="S11" s="55">
        <v>226564</v>
      </c>
      <c r="T11" s="98"/>
      <c r="U11" s="97">
        <v>72000</v>
      </c>
      <c r="V11" s="97">
        <v>0</v>
      </c>
      <c r="W11" s="55">
        <v>30000</v>
      </c>
      <c r="X11" s="55">
        <v>12000</v>
      </c>
      <c r="Y11" s="55">
        <v>30000</v>
      </c>
      <c r="Z11" s="56">
        <f t="shared" si="6"/>
        <v>72000</v>
      </c>
      <c r="AA11" s="97"/>
      <c r="AB11" s="55"/>
      <c r="AC11" s="55"/>
      <c r="AD11" s="56">
        <f t="shared" si="11"/>
        <v>0</v>
      </c>
      <c r="AE11" s="97">
        <v>12000</v>
      </c>
      <c r="AF11" s="96">
        <v>22000</v>
      </c>
      <c r="AG11" s="98">
        <v>7000</v>
      </c>
      <c r="AH11" s="55">
        <v>11482</v>
      </c>
      <c r="AI11" s="98">
        <v>14000</v>
      </c>
      <c r="AJ11" s="56">
        <f t="shared" si="12"/>
        <v>32482</v>
      </c>
      <c r="AK11" s="96">
        <v>252000</v>
      </c>
      <c r="AL11" s="57">
        <v>91000</v>
      </c>
      <c r="AM11" s="57">
        <v>63000</v>
      </c>
      <c r="AN11" s="58">
        <f t="shared" si="13"/>
        <v>154000</v>
      </c>
      <c r="AO11" s="59">
        <f t="shared" si="14"/>
        <v>98000</v>
      </c>
      <c r="AP11" s="59"/>
      <c r="AQ11" s="59">
        <v>98000</v>
      </c>
      <c r="AR11" s="60">
        <f t="shared" si="15"/>
        <v>154000</v>
      </c>
      <c r="AS11" s="61">
        <f t="shared" si="7"/>
        <v>358000</v>
      </c>
      <c r="AT11" s="58">
        <f t="shared" si="16"/>
        <v>258482</v>
      </c>
      <c r="AU11" s="62">
        <f t="shared" si="17"/>
        <v>-99518</v>
      </c>
      <c r="AV11" s="74">
        <f t="shared" si="18"/>
        <v>98000</v>
      </c>
      <c r="AW11" s="62">
        <v>10000</v>
      </c>
      <c r="AX11" s="62">
        <v>1369000</v>
      </c>
      <c r="AY11" s="62">
        <v>7000</v>
      </c>
      <c r="AZ11" s="62">
        <v>245000</v>
      </c>
      <c r="BA11" s="59">
        <v>-10000</v>
      </c>
      <c r="BB11" s="59">
        <v>-82518</v>
      </c>
      <c r="BC11" s="59">
        <f t="shared" si="19"/>
        <v>98000</v>
      </c>
      <c r="BD11" s="76">
        <f t="shared" si="20"/>
        <v>5482</v>
      </c>
      <c r="BE11" s="59">
        <v>-7000</v>
      </c>
      <c r="BF11" s="59"/>
      <c r="BG11" s="59"/>
      <c r="BH11" s="81">
        <f t="shared" si="21"/>
        <v>-7000</v>
      </c>
      <c r="BI11" s="79">
        <f t="shared" si="22"/>
        <v>-99518</v>
      </c>
      <c r="BJ11" s="71">
        <f t="shared" si="23"/>
        <v>0</v>
      </c>
      <c r="BK11" s="119" t="s">
        <v>204</v>
      </c>
    </row>
    <row r="12" spans="1:63" ht="18" customHeight="1">
      <c r="A12" s="4" t="s">
        <v>31</v>
      </c>
      <c r="B12" s="96"/>
      <c r="C12" s="65"/>
      <c r="D12" s="96"/>
      <c r="E12" s="94"/>
      <c r="F12" s="94"/>
      <c r="G12" s="111">
        <f t="shared" si="8"/>
        <v>0</v>
      </c>
      <c r="H12" s="59">
        <f t="shared" si="9"/>
        <v>0</v>
      </c>
      <c r="I12" s="59"/>
      <c r="J12" s="59"/>
      <c r="K12" s="113">
        <f t="shared" si="10"/>
        <v>0</v>
      </c>
      <c r="L12" s="99"/>
      <c r="M12" s="55"/>
      <c r="N12" s="56">
        <f t="shared" si="4"/>
        <v>0</v>
      </c>
      <c r="O12" s="55"/>
      <c r="P12" s="97"/>
      <c r="Q12" s="55"/>
      <c r="R12" s="56">
        <f t="shared" si="5"/>
        <v>0</v>
      </c>
      <c r="S12" s="55"/>
      <c r="T12" s="98"/>
      <c r="U12" s="97">
        <v>84000</v>
      </c>
      <c r="V12" s="97">
        <v>0</v>
      </c>
      <c r="W12" s="55">
        <v>35000</v>
      </c>
      <c r="X12" s="55">
        <v>14000</v>
      </c>
      <c r="Y12" s="55">
        <v>35000</v>
      </c>
      <c r="Z12" s="56">
        <f t="shared" si="6"/>
        <v>84000</v>
      </c>
      <c r="AA12" s="97"/>
      <c r="AB12" s="55"/>
      <c r="AC12" s="55"/>
      <c r="AD12" s="56">
        <f t="shared" si="11"/>
        <v>0</v>
      </c>
      <c r="AE12" s="97">
        <v>0</v>
      </c>
      <c r="AF12" s="96">
        <v>0</v>
      </c>
      <c r="AG12" s="98"/>
      <c r="AH12" s="55"/>
      <c r="AI12" s="98"/>
      <c r="AJ12" s="56">
        <f t="shared" si="12"/>
        <v>0</v>
      </c>
      <c r="AK12" s="96">
        <v>0</v>
      </c>
      <c r="AL12" s="57"/>
      <c r="AM12" s="57"/>
      <c r="AN12" s="58">
        <f t="shared" si="13"/>
        <v>0</v>
      </c>
      <c r="AO12" s="59">
        <f t="shared" si="14"/>
        <v>0</v>
      </c>
      <c r="AP12" s="59"/>
      <c r="AQ12" s="59"/>
      <c r="AR12" s="60">
        <f t="shared" si="15"/>
        <v>0</v>
      </c>
      <c r="AS12" s="61">
        <f t="shared" si="7"/>
        <v>84000</v>
      </c>
      <c r="AT12" s="58">
        <f t="shared" si="16"/>
        <v>84000</v>
      </c>
      <c r="AU12" s="62">
        <f t="shared" si="17"/>
        <v>0</v>
      </c>
      <c r="AV12" s="74">
        <f t="shared" si="18"/>
        <v>0</v>
      </c>
      <c r="AW12" s="62">
        <v>7000</v>
      </c>
      <c r="AX12" s="62">
        <v>1321000</v>
      </c>
      <c r="AY12" s="62">
        <v>7000</v>
      </c>
      <c r="AZ12" s="62">
        <v>268000</v>
      </c>
      <c r="BA12" s="59"/>
      <c r="BB12" s="59"/>
      <c r="BC12" s="59">
        <f t="shared" si="19"/>
        <v>0</v>
      </c>
      <c r="BD12" s="76">
        <f t="shared" si="20"/>
        <v>0</v>
      </c>
      <c r="BE12" s="59"/>
      <c r="BF12" s="59"/>
      <c r="BG12" s="59"/>
      <c r="BH12" s="81">
        <f t="shared" si="21"/>
        <v>0</v>
      </c>
      <c r="BI12" s="79">
        <f t="shared" si="22"/>
        <v>0</v>
      </c>
      <c r="BJ12" s="71">
        <f t="shared" si="23"/>
        <v>0</v>
      </c>
      <c r="BK12" s="120"/>
    </row>
    <row r="13" spans="1:63" ht="18" customHeight="1">
      <c r="A13" s="4" t="s">
        <v>32</v>
      </c>
      <c r="B13" s="96"/>
      <c r="C13" s="65"/>
      <c r="D13" s="96"/>
      <c r="E13" s="94"/>
      <c r="F13" s="94"/>
      <c r="G13" s="111">
        <f t="shared" si="8"/>
        <v>0</v>
      </c>
      <c r="H13" s="59">
        <f t="shared" si="9"/>
        <v>0</v>
      </c>
      <c r="I13" s="59"/>
      <c r="J13" s="59"/>
      <c r="K13" s="113">
        <f t="shared" si="10"/>
        <v>0</v>
      </c>
      <c r="L13" s="99"/>
      <c r="M13" s="55"/>
      <c r="N13" s="56">
        <f t="shared" si="4"/>
        <v>0</v>
      </c>
      <c r="O13" s="64">
        <v>561735</v>
      </c>
      <c r="P13" s="97">
        <v>149000</v>
      </c>
      <c r="Q13" s="55">
        <v>149000</v>
      </c>
      <c r="R13" s="56">
        <f t="shared" si="5"/>
        <v>149000</v>
      </c>
      <c r="S13" s="55">
        <v>77428</v>
      </c>
      <c r="T13" s="98"/>
      <c r="U13" s="97">
        <v>204000</v>
      </c>
      <c r="V13" s="97">
        <v>0</v>
      </c>
      <c r="W13" s="55">
        <v>85000</v>
      </c>
      <c r="X13" s="55">
        <v>34000</v>
      </c>
      <c r="Y13" s="55">
        <v>80000</v>
      </c>
      <c r="Z13" s="56">
        <f t="shared" si="6"/>
        <v>199000</v>
      </c>
      <c r="AA13" s="97"/>
      <c r="AB13" s="55"/>
      <c r="AC13" s="55"/>
      <c r="AD13" s="56">
        <f t="shared" si="11"/>
        <v>0</v>
      </c>
      <c r="AE13" s="97">
        <v>60000</v>
      </c>
      <c r="AF13" s="96">
        <v>11000</v>
      </c>
      <c r="AG13" s="98">
        <v>35000</v>
      </c>
      <c r="AH13" s="55">
        <v>6300</v>
      </c>
      <c r="AI13" s="98">
        <v>29500</v>
      </c>
      <c r="AJ13" s="56">
        <f t="shared" si="12"/>
        <v>70800</v>
      </c>
      <c r="AK13" s="96">
        <v>630000</v>
      </c>
      <c r="AL13" s="57">
        <v>168000</v>
      </c>
      <c r="AM13" s="57">
        <v>203000</v>
      </c>
      <c r="AN13" s="58">
        <f t="shared" si="13"/>
        <v>371000</v>
      </c>
      <c r="AO13" s="59">
        <f t="shared" si="14"/>
        <v>259000</v>
      </c>
      <c r="AP13" s="59"/>
      <c r="AQ13" s="59">
        <v>259000</v>
      </c>
      <c r="AR13" s="60">
        <f t="shared" si="15"/>
        <v>371000</v>
      </c>
      <c r="AS13" s="61">
        <f t="shared" si="7"/>
        <v>1054000</v>
      </c>
      <c r="AT13" s="58">
        <f t="shared" si="16"/>
        <v>789800</v>
      </c>
      <c r="AU13" s="62">
        <f t="shared" si="17"/>
        <v>-264200</v>
      </c>
      <c r="AV13" s="74">
        <f t="shared" si="18"/>
        <v>259000</v>
      </c>
      <c r="AW13" s="62">
        <v>36000</v>
      </c>
      <c r="AX13" s="62">
        <v>3084000</v>
      </c>
      <c r="AY13" s="62">
        <v>28000</v>
      </c>
      <c r="AZ13" s="62">
        <v>580000</v>
      </c>
      <c r="BA13" s="59">
        <v>-36000</v>
      </c>
      <c r="BB13" s="59">
        <v>-200200</v>
      </c>
      <c r="BC13" s="59">
        <f t="shared" si="19"/>
        <v>259000</v>
      </c>
      <c r="BD13" s="76">
        <f t="shared" si="20"/>
        <v>22800</v>
      </c>
      <c r="BE13" s="59">
        <v>-28000</v>
      </c>
      <c r="BF13" s="59"/>
      <c r="BG13" s="59"/>
      <c r="BH13" s="81">
        <f t="shared" si="21"/>
        <v>-28000</v>
      </c>
      <c r="BI13" s="79">
        <f t="shared" si="22"/>
        <v>-264200</v>
      </c>
      <c r="BJ13" s="71">
        <f t="shared" si="23"/>
        <v>0</v>
      </c>
      <c r="BK13" s="120" t="s">
        <v>205</v>
      </c>
    </row>
    <row r="14" spans="1:63" ht="18" customHeight="1">
      <c r="A14" s="4" t="s">
        <v>116</v>
      </c>
      <c r="B14" s="96"/>
      <c r="C14" s="65"/>
      <c r="D14" s="96"/>
      <c r="E14" s="94"/>
      <c r="F14" s="94"/>
      <c r="G14" s="111">
        <f t="shared" si="8"/>
        <v>0</v>
      </c>
      <c r="H14" s="59">
        <f t="shared" si="9"/>
        <v>0</v>
      </c>
      <c r="I14" s="59"/>
      <c r="J14" s="59"/>
      <c r="K14" s="113">
        <f t="shared" si="10"/>
        <v>0</v>
      </c>
      <c r="L14" s="99"/>
      <c r="M14" s="55"/>
      <c r="N14" s="56">
        <f t="shared" si="4"/>
        <v>0</v>
      </c>
      <c r="O14" s="55">
        <v>561735</v>
      </c>
      <c r="P14" s="97"/>
      <c r="Q14" s="55"/>
      <c r="R14" s="56">
        <f t="shared" si="5"/>
        <v>0</v>
      </c>
      <c r="S14" s="55">
        <v>226564</v>
      </c>
      <c r="T14" s="98"/>
      <c r="U14" s="97">
        <v>240000</v>
      </c>
      <c r="V14" s="97">
        <v>0</v>
      </c>
      <c r="W14" s="55">
        <v>100000</v>
      </c>
      <c r="X14" s="55">
        <v>40000</v>
      </c>
      <c r="Y14" s="55">
        <v>90000</v>
      </c>
      <c r="Z14" s="56">
        <f t="shared" si="6"/>
        <v>230000</v>
      </c>
      <c r="AA14" s="97"/>
      <c r="AB14" s="55"/>
      <c r="AC14" s="55"/>
      <c r="AD14" s="56">
        <f t="shared" si="11"/>
        <v>0</v>
      </c>
      <c r="AE14" s="97">
        <v>24000</v>
      </c>
      <c r="AF14" s="96">
        <v>22000</v>
      </c>
      <c r="AG14" s="98">
        <v>14000</v>
      </c>
      <c r="AH14" s="55">
        <v>12600</v>
      </c>
      <c r="AI14" s="98">
        <v>19000</v>
      </c>
      <c r="AJ14" s="56">
        <f t="shared" si="12"/>
        <v>45600</v>
      </c>
      <c r="AK14" s="96">
        <v>336000</v>
      </c>
      <c r="AL14" s="57">
        <v>161000</v>
      </c>
      <c r="AM14" s="57">
        <v>147000</v>
      </c>
      <c r="AN14" s="58">
        <f t="shared" si="13"/>
        <v>308000</v>
      </c>
      <c r="AO14" s="59">
        <f t="shared" si="14"/>
        <v>28000</v>
      </c>
      <c r="AP14" s="59"/>
      <c r="AQ14" s="59">
        <v>28000</v>
      </c>
      <c r="AR14" s="60">
        <f t="shared" si="15"/>
        <v>308000</v>
      </c>
      <c r="AS14" s="61">
        <f t="shared" si="7"/>
        <v>622000</v>
      </c>
      <c r="AT14" s="58">
        <f t="shared" si="16"/>
        <v>583600</v>
      </c>
      <c r="AU14" s="62">
        <f t="shared" si="17"/>
        <v>-38400</v>
      </c>
      <c r="AV14" s="74">
        <f t="shared" si="18"/>
        <v>28000</v>
      </c>
      <c r="AW14" s="62">
        <v>0</v>
      </c>
      <c r="AX14" s="62">
        <v>3625000</v>
      </c>
      <c r="AY14" s="62">
        <v>44000</v>
      </c>
      <c r="AZ14" s="62">
        <v>634000</v>
      </c>
      <c r="BA14" s="59"/>
      <c r="BB14" s="59"/>
      <c r="BC14" s="59">
        <f t="shared" si="19"/>
        <v>28000</v>
      </c>
      <c r="BD14" s="76">
        <f t="shared" si="20"/>
        <v>28000</v>
      </c>
      <c r="BE14" s="59">
        <v>-38400</v>
      </c>
      <c r="BF14" s="59"/>
      <c r="BG14" s="59"/>
      <c r="BH14" s="81">
        <f t="shared" si="21"/>
        <v>-38400</v>
      </c>
      <c r="BI14" s="79">
        <f t="shared" si="22"/>
        <v>-38400</v>
      </c>
      <c r="BJ14" s="71">
        <f t="shared" si="23"/>
        <v>0</v>
      </c>
      <c r="BK14" s="120" t="s">
        <v>206</v>
      </c>
    </row>
    <row r="15" spans="1:63" ht="18" customHeight="1">
      <c r="A15" s="4" t="s">
        <v>33</v>
      </c>
      <c r="B15" s="96"/>
      <c r="C15" s="65"/>
      <c r="D15" s="96"/>
      <c r="E15" s="94"/>
      <c r="F15" s="94"/>
      <c r="G15" s="111">
        <f t="shared" si="8"/>
        <v>0</v>
      </c>
      <c r="H15" s="59">
        <f t="shared" si="9"/>
        <v>0</v>
      </c>
      <c r="I15" s="59"/>
      <c r="J15" s="59"/>
      <c r="K15" s="113">
        <f t="shared" si="10"/>
        <v>0</v>
      </c>
      <c r="L15" s="99"/>
      <c r="M15" s="55"/>
      <c r="N15" s="56">
        <f t="shared" si="4"/>
        <v>0</v>
      </c>
      <c r="O15" s="55">
        <v>561735</v>
      </c>
      <c r="P15" s="97"/>
      <c r="Q15" s="55"/>
      <c r="R15" s="56">
        <f t="shared" si="5"/>
        <v>0</v>
      </c>
      <c r="S15" s="55">
        <v>226564</v>
      </c>
      <c r="T15" s="98"/>
      <c r="U15" s="97">
        <v>72000</v>
      </c>
      <c r="V15" s="97">
        <v>0</v>
      </c>
      <c r="W15" s="55">
        <v>30000</v>
      </c>
      <c r="X15" s="55">
        <v>12000</v>
      </c>
      <c r="Y15" s="55">
        <v>30000</v>
      </c>
      <c r="Z15" s="56">
        <f t="shared" si="6"/>
        <v>72000</v>
      </c>
      <c r="AA15" s="97"/>
      <c r="AB15" s="55"/>
      <c r="AC15" s="55"/>
      <c r="AD15" s="56">
        <f t="shared" si="11"/>
        <v>0</v>
      </c>
      <c r="AE15" s="97">
        <v>12000</v>
      </c>
      <c r="AF15" s="96">
        <v>22000</v>
      </c>
      <c r="AG15" s="98">
        <v>7000</v>
      </c>
      <c r="AH15" s="55">
        <v>12121</v>
      </c>
      <c r="AI15" s="98">
        <v>14000</v>
      </c>
      <c r="AJ15" s="56">
        <f t="shared" si="12"/>
        <v>33121</v>
      </c>
      <c r="AK15" s="96">
        <v>182000</v>
      </c>
      <c r="AL15" s="57">
        <v>70000</v>
      </c>
      <c r="AM15" s="57">
        <v>91000</v>
      </c>
      <c r="AN15" s="58">
        <f t="shared" si="13"/>
        <v>161000</v>
      </c>
      <c r="AO15" s="59">
        <f t="shared" si="14"/>
        <v>21000</v>
      </c>
      <c r="AP15" s="59"/>
      <c r="AQ15" s="59">
        <v>21000</v>
      </c>
      <c r="AR15" s="60">
        <f t="shared" si="15"/>
        <v>161000</v>
      </c>
      <c r="AS15" s="61">
        <f t="shared" si="7"/>
        <v>288000</v>
      </c>
      <c r="AT15" s="58">
        <f t="shared" si="16"/>
        <v>266121</v>
      </c>
      <c r="AU15" s="62">
        <f t="shared" si="17"/>
        <v>-21879</v>
      </c>
      <c r="AV15" s="74">
        <f t="shared" si="18"/>
        <v>21000</v>
      </c>
      <c r="AW15" s="62">
        <v>10000</v>
      </c>
      <c r="AX15" s="62">
        <v>1419000</v>
      </c>
      <c r="AY15" s="62">
        <v>7000</v>
      </c>
      <c r="AZ15" s="62">
        <v>250000</v>
      </c>
      <c r="BA15" s="59">
        <v>-10000</v>
      </c>
      <c r="BB15" s="59">
        <v>-4879</v>
      </c>
      <c r="BC15" s="59">
        <f t="shared" si="19"/>
        <v>21000</v>
      </c>
      <c r="BD15" s="76">
        <f t="shared" si="20"/>
        <v>6121</v>
      </c>
      <c r="BE15" s="59">
        <v>-7000</v>
      </c>
      <c r="BF15" s="59"/>
      <c r="BG15" s="59"/>
      <c r="BH15" s="81">
        <f t="shared" si="21"/>
        <v>-7000</v>
      </c>
      <c r="BI15" s="79">
        <f t="shared" si="22"/>
        <v>-21879</v>
      </c>
      <c r="BJ15" s="71">
        <f t="shared" si="23"/>
        <v>0</v>
      </c>
      <c r="BK15" s="120" t="s">
        <v>207</v>
      </c>
    </row>
    <row r="16" spans="1:63" ht="18" customHeight="1">
      <c r="A16" s="4" t="s">
        <v>34</v>
      </c>
      <c r="B16" s="96"/>
      <c r="C16" s="65"/>
      <c r="D16" s="96"/>
      <c r="E16" s="94"/>
      <c r="F16" s="94"/>
      <c r="G16" s="111">
        <f t="shared" si="8"/>
        <v>0</v>
      </c>
      <c r="H16" s="59">
        <f t="shared" si="9"/>
        <v>0</v>
      </c>
      <c r="I16" s="59"/>
      <c r="J16" s="59"/>
      <c r="K16" s="113">
        <f t="shared" si="10"/>
        <v>0</v>
      </c>
      <c r="L16" s="99">
        <v>562000</v>
      </c>
      <c r="M16" s="64">
        <v>562000</v>
      </c>
      <c r="N16" s="56">
        <f t="shared" si="4"/>
        <v>562000</v>
      </c>
      <c r="O16" s="55"/>
      <c r="P16" s="97">
        <v>226000</v>
      </c>
      <c r="Q16" s="55">
        <v>226000</v>
      </c>
      <c r="R16" s="56">
        <f t="shared" si="5"/>
        <v>226000</v>
      </c>
      <c r="S16" s="55"/>
      <c r="T16" s="98"/>
      <c r="U16" s="97">
        <v>312000</v>
      </c>
      <c r="V16" s="97">
        <v>48000</v>
      </c>
      <c r="W16" s="55">
        <v>150000</v>
      </c>
      <c r="X16" s="55">
        <v>60000</v>
      </c>
      <c r="Y16" s="55">
        <v>140000</v>
      </c>
      <c r="Z16" s="56">
        <f t="shared" si="6"/>
        <v>350000</v>
      </c>
      <c r="AA16" s="97"/>
      <c r="AB16" s="55"/>
      <c r="AC16" s="55"/>
      <c r="AD16" s="56">
        <f t="shared" si="11"/>
        <v>0</v>
      </c>
      <c r="AE16" s="97">
        <v>24000</v>
      </c>
      <c r="AF16" s="96">
        <v>22000</v>
      </c>
      <c r="AG16" s="98">
        <v>14000</v>
      </c>
      <c r="AH16" s="55">
        <v>12600</v>
      </c>
      <c r="AI16" s="98">
        <v>23500</v>
      </c>
      <c r="AJ16" s="56">
        <f t="shared" si="12"/>
        <v>50100</v>
      </c>
      <c r="AK16" s="96">
        <v>350000</v>
      </c>
      <c r="AL16" s="57">
        <v>161000</v>
      </c>
      <c r="AM16" s="57">
        <v>175000</v>
      </c>
      <c r="AN16" s="58">
        <f t="shared" si="13"/>
        <v>336000</v>
      </c>
      <c r="AO16" s="59">
        <f t="shared" si="14"/>
        <v>14000</v>
      </c>
      <c r="AP16" s="59"/>
      <c r="AQ16" s="59">
        <v>14000</v>
      </c>
      <c r="AR16" s="60">
        <f t="shared" si="15"/>
        <v>336000</v>
      </c>
      <c r="AS16" s="61">
        <f t="shared" si="7"/>
        <v>1544000</v>
      </c>
      <c r="AT16" s="58">
        <f t="shared" si="16"/>
        <v>1524100</v>
      </c>
      <c r="AU16" s="62">
        <f t="shared" si="17"/>
        <v>-19900</v>
      </c>
      <c r="AV16" s="74">
        <f t="shared" si="18"/>
        <v>14000</v>
      </c>
      <c r="AW16" s="62">
        <v>199000</v>
      </c>
      <c r="AX16" s="62">
        <v>4428000</v>
      </c>
      <c r="AY16" s="62">
        <v>0</v>
      </c>
      <c r="AZ16" s="62">
        <v>176000</v>
      </c>
      <c r="BA16" s="59">
        <v>-19900</v>
      </c>
      <c r="BB16" s="59"/>
      <c r="BC16" s="59">
        <f t="shared" si="19"/>
        <v>14000</v>
      </c>
      <c r="BD16" s="76">
        <f t="shared" si="20"/>
        <v>-5900</v>
      </c>
      <c r="BE16" s="59"/>
      <c r="BF16" s="59"/>
      <c r="BG16" s="59"/>
      <c r="BH16" s="81">
        <f t="shared" si="21"/>
        <v>0</v>
      </c>
      <c r="BI16" s="79">
        <f t="shared" si="22"/>
        <v>-19900</v>
      </c>
      <c r="BJ16" s="71">
        <f t="shared" si="23"/>
        <v>0</v>
      </c>
      <c r="BK16" s="120" t="s">
        <v>208</v>
      </c>
    </row>
    <row r="17" spans="1:63" ht="18" customHeight="1">
      <c r="A17" s="4" t="s">
        <v>35</v>
      </c>
      <c r="B17" s="96"/>
      <c r="C17" s="65"/>
      <c r="D17" s="96">
        <v>600000</v>
      </c>
      <c r="E17" s="94">
        <v>400000</v>
      </c>
      <c r="F17" s="94">
        <v>95000</v>
      </c>
      <c r="G17" s="111">
        <f t="shared" si="8"/>
        <v>495000</v>
      </c>
      <c r="H17" s="59">
        <f t="shared" si="9"/>
        <v>105000</v>
      </c>
      <c r="I17" s="59"/>
      <c r="J17" s="59">
        <v>105000</v>
      </c>
      <c r="K17" s="113">
        <f t="shared" si="10"/>
        <v>495000</v>
      </c>
      <c r="L17" s="99">
        <v>562000</v>
      </c>
      <c r="M17" s="64">
        <v>562000</v>
      </c>
      <c r="N17" s="56">
        <f t="shared" si="4"/>
        <v>562000</v>
      </c>
      <c r="O17" s="100"/>
      <c r="P17" s="97">
        <v>226000</v>
      </c>
      <c r="Q17" s="55">
        <v>226000</v>
      </c>
      <c r="R17" s="56">
        <f t="shared" si="5"/>
        <v>226000</v>
      </c>
      <c r="S17" s="55"/>
      <c r="T17" s="98"/>
      <c r="U17" s="97">
        <v>72000</v>
      </c>
      <c r="V17" s="97">
        <v>0</v>
      </c>
      <c r="W17" s="55">
        <v>30000</v>
      </c>
      <c r="X17" s="55">
        <v>12000</v>
      </c>
      <c r="Y17" s="55">
        <v>30000</v>
      </c>
      <c r="Z17" s="56">
        <f t="shared" si="6"/>
        <v>72000</v>
      </c>
      <c r="AA17" s="97"/>
      <c r="AB17" s="55"/>
      <c r="AC17" s="55"/>
      <c r="AD17" s="56">
        <f t="shared" si="11"/>
        <v>0</v>
      </c>
      <c r="AE17" s="97">
        <v>12000</v>
      </c>
      <c r="AF17" s="96">
        <v>11000</v>
      </c>
      <c r="AG17" s="98">
        <v>7000</v>
      </c>
      <c r="AH17" s="55">
        <v>11501</v>
      </c>
      <c r="AI17" s="98">
        <v>14000</v>
      </c>
      <c r="AJ17" s="56">
        <f t="shared" si="12"/>
        <v>32501</v>
      </c>
      <c r="AK17" s="96">
        <v>126000</v>
      </c>
      <c r="AL17" s="57">
        <v>0</v>
      </c>
      <c r="AM17" s="57">
        <v>0</v>
      </c>
      <c r="AN17" s="58">
        <f t="shared" si="13"/>
        <v>0</v>
      </c>
      <c r="AO17" s="59">
        <f t="shared" si="14"/>
        <v>126000</v>
      </c>
      <c r="AP17" s="59"/>
      <c r="AQ17" s="59">
        <v>126000</v>
      </c>
      <c r="AR17" s="60">
        <f t="shared" si="15"/>
        <v>0</v>
      </c>
      <c r="AS17" s="61">
        <f t="shared" si="7"/>
        <v>1609000</v>
      </c>
      <c r="AT17" s="58">
        <f t="shared" si="16"/>
        <v>1387501</v>
      </c>
      <c r="AU17" s="62">
        <f t="shared" si="17"/>
        <v>-221499</v>
      </c>
      <c r="AV17" s="74">
        <f t="shared" si="18"/>
        <v>231000</v>
      </c>
      <c r="AW17" s="62">
        <v>240000</v>
      </c>
      <c r="AX17" s="62">
        <v>1108000</v>
      </c>
      <c r="AY17" s="62">
        <v>7000</v>
      </c>
      <c r="AZ17" s="62">
        <v>252000</v>
      </c>
      <c r="BA17" s="59">
        <v>-221499</v>
      </c>
      <c r="BB17" s="59"/>
      <c r="BC17" s="59">
        <f t="shared" si="19"/>
        <v>231000</v>
      </c>
      <c r="BD17" s="76">
        <f t="shared" si="20"/>
        <v>9501</v>
      </c>
      <c r="BE17" s="59"/>
      <c r="BF17" s="59"/>
      <c r="BG17" s="59"/>
      <c r="BH17" s="81">
        <f t="shared" si="21"/>
        <v>0</v>
      </c>
      <c r="BI17" s="79">
        <f t="shared" si="22"/>
        <v>-221499</v>
      </c>
      <c r="BJ17" s="71">
        <f t="shared" si="23"/>
        <v>0</v>
      </c>
      <c r="BK17" s="120" t="s">
        <v>198</v>
      </c>
    </row>
    <row r="18" spans="1:63" ht="18" customHeight="1">
      <c r="A18" s="4" t="s">
        <v>36</v>
      </c>
      <c r="B18" s="96"/>
      <c r="C18" s="65"/>
      <c r="D18" s="96"/>
      <c r="E18" s="94"/>
      <c r="F18" s="94"/>
      <c r="G18" s="111">
        <f t="shared" si="8"/>
        <v>0</v>
      </c>
      <c r="H18" s="59">
        <f t="shared" si="9"/>
        <v>0</v>
      </c>
      <c r="I18" s="59"/>
      <c r="J18" s="59"/>
      <c r="K18" s="113">
        <f t="shared" si="10"/>
        <v>0</v>
      </c>
      <c r="L18" s="99">
        <v>562000</v>
      </c>
      <c r="M18" s="64">
        <v>562000</v>
      </c>
      <c r="N18" s="56">
        <f t="shared" si="4"/>
        <v>562000</v>
      </c>
      <c r="O18" s="55"/>
      <c r="P18" s="97">
        <v>226000</v>
      </c>
      <c r="Q18" s="55">
        <v>226000</v>
      </c>
      <c r="R18" s="56">
        <f t="shared" si="5"/>
        <v>226000</v>
      </c>
      <c r="S18" s="55"/>
      <c r="T18" s="98"/>
      <c r="U18" s="97">
        <v>156000</v>
      </c>
      <c r="V18" s="97">
        <v>48000</v>
      </c>
      <c r="W18" s="55">
        <v>85000</v>
      </c>
      <c r="X18" s="55">
        <v>34000</v>
      </c>
      <c r="Y18" s="55">
        <v>85000</v>
      </c>
      <c r="Z18" s="56">
        <f t="shared" si="6"/>
        <v>204000</v>
      </c>
      <c r="AA18" s="97">
        <v>71000</v>
      </c>
      <c r="AB18" s="55">
        <v>47200</v>
      </c>
      <c r="AC18" s="55">
        <v>23600</v>
      </c>
      <c r="AD18" s="56">
        <f t="shared" si="11"/>
        <v>70800</v>
      </c>
      <c r="AE18" s="97">
        <v>12000</v>
      </c>
      <c r="AF18" s="96">
        <v>22000</v>
      </c>
      <c r="AG18" s="98">
        <v>6666</v>
      </c>
      <c r="AH18" s="55">
        <v>11910</v>
      </c>
      <c r="AI18" s="98">
        <v>14000</v>
      </c>
      <c r="AJ18" s="56">
        <f t="shared" si="12"/>
        <v>32576</v>
      </c>
      <c r="AK18" s="96">
        <v>224000</v>
      </c>
      <c r="AL18" s="57">
        <v>0</v>
      </c>
      <c r="AM18" s="57">
        <v>0</v>
      </c>
      <c r="AN18" s="58">
        <f t="shared" si="13"/>
        <v>0</v>
      </c>
      <c r="AO18" s="59">
        <f t="shared" si="14"/>
        <v>224000</v>
      </c>
      <c r="AP18" s="59"/>
      <c r="AQ18" s="59">
        <v>224000</v>
      </c>
      <c r="AR18" s="60">
        <f t="shared" si="15"/>
        <v>0</v>
      </c>
      <c r="AS18" s="61">
        <f t="shared" si="7"/>
        <v>1321000</v>
      </c>
      <c r="AT18" s="58">
        <f t="shared" si="16"/>
        <v>1095376</v>
      </c>
      <c r="AU18" s="62">
        <f t="shared" si="17"/>
        <v>-225624</v>
      </c>
      <c r="AV18" s="74">
        <f t="shared" si="18"/>
        <v>224000</v>
      </c>
      <c r="AW18" s="62">
        <v>159000</v>
      </c>
      <c r="AX18" s="62">
        <v>2903000</v>
      </c>
      <c r="AY18" s="62">
        <v>23000</v>
      </c>
      <c r="AZ18" s="62">
        <v>509000</v>
      </c>
      <c r="BA18" s="59">
        <v>-159000</v>
      </c>
      <c r="BB18" s="59">
        <v>-43624</v>
      </c>
      <c r="BC18" s="59">
        <f t="shared" si="19"/>
        <v>224000</v>
      </c>
      <c r="BD18" s="76">
        <f t="shared" si="20"/>
        <v>21376</v>
      </c>
      <c r="BE18" s="59">
        <v>-23000</v>
      </c>
      <c r="BF18" s="59"/>
      <c r="BG18" s="59"/>
      <c r="BH18" s="81">
        <f t="shared" si="21"/>
        <v>-23000</v>
      </c>
      <c r="BI18" s="79">
        <f t="shared" si="22"/>
        <v>-225624</v>
      </c>
      <c r="BJ18" s="71">
        <f t="shared" si="23"/>
        <v>0</v>
      </c>
      <c r="BK18" s="120" t="s">
        <v>211</v>
      </c>
    </row>
    <row r="19" spans="1:63" ht="18" customHeight="1">
      <c r="A19" s="4" t="s">
        <v>37</v>
      </c>
      <c r="B19" s="96"/>
      <c r="C19" s="65"/>
      <c r="D19" s="96"/>
      <c r="E19" s="94"/>
      <c r="F19" s="94"/>
      <c r="G19" s="111">
        <f t="shared" si="8"/>
        <v>0</v>
      </c>
      <c r="H19" s="59">
        <f t="shared" si="9"/>
        <v>0</v>
      </c>
      <c r="I19" s="59"/>
      <c r="J19" s="59"/>
      <c r="K19" s="113">
        <f t="shared" si="10"/>
        <v>0</v>
      </c>
      <c r="L19" s="99">
        <v>562000</v>
      </c>
      <c r="M19" s="64">
        <v>562000</v>
      </c>
      <c r="N19" s="56">
        <f t="shared" si="4"/>
        <v>562000</v>
      </c>
      <c r="O19" s="55"/>
      <c r="P19" s="97">
        <v>324000</v>
      </c>
      <c r="Q19" s="55">
        <v>324000</v>
      </c>
      <c r="R19" s="56">
        <f t="shared" si="5"/>
        <v>324000</v>
      </c>
      <c r="S19" s="55"/>
      <c r="T19" s="98"/>
      <c r="U19" s="97">
        <v>264000</v>
      </c>
      <c r="V19" s="97">
        <v>0</v>
      </c>
      <c r="W19" s="55">
        <v>110000</v>
      </c>
      <c r="X19" s="55">
        <v>44000</v>
      </c>
      <c r="Y19" s="55">
        <v>105000</v>
      </c>
      <c r="Z19" s="56">
        <f t="shared" si="6"/>
        <v>259000</v>
      </c>
      <c r="AA19" s="97"/>
      <c r="AB19" s="55"/>
      <c r="AC19" s="55"/>
      <c r="AD19" s="56">
        <f t="shared" si="11"/>
        <v>0</v>
      </c>
      <c r="AE19" s="97">
        <v>24000</v>
      </c>
      <c r="AF19" s="96">
        <v>43000</v>
      </c>
      <c r="AG19" s="98">
        <v>14000</v>
      </c>
      <c r="AH19" s="55">
        <v>25200</v>
      </c>
      <c r="AI19" s="98">
        <v>33000</v>
      </c>
      <c r="AJ19" s="56">
        <f t="shared" si="12"/>
        <v>72200</v>
      </c>
      <c r="AK19" s="96">
        <v>420000</v>
      </c>
      <c r="AL19" s="57">
        <v>133000</v>
      </c>
      <c r="AM19" s="57">
        <v>105000</v>
      </c>
      <c r="AN19" s="58">
        <f t="shared" si="13"/>
        <v>238000</v>
      </c>
      <c r="AO19" s="59">
        <f t="shared" si="14"/>
        <v>182000</v>
      </c>
      <c r="AP19" s="59"/>
      <c r="AQ19" s="59">
        <v>182000</v>
      </c>
      <c r="AR19" s="60">
        <f t="shared" si="15"/>
        <v>238000</v>
      </c>
      <c r="AS19" s="61">
        <f t="shared" si="7"/>
        <v>1637000</v>
      </c>
      <c r="AT19" s="58">
        <f t="shared" si="16"/>
        <v>1455200</v>
      </c>
      <c r="AU19" s="62">
        <f t="shared" si="17"/>
        <v>-181800</v>
      </c>
      <c r="AV19" s="74">
        <f t="shared" si="18"/>
        <v>182000</v>
      </c>
      <c r="AW19" s="62">
        <v>137000</v>
      </c>
      <c r="AX19" s="62">
        <v>4016000</v>
      </c>
      <c r="AY19" s="62">
        <v>130000</v>
      </c>
      <c r="AZ19" s="62">
        <v>789000</v>
      </c>
      <c r="BA19" s="59">
        <v>-137000</v>
      </c>
      <c r="BB19" s="59"/>
      <c r="BC19" s="59">
        <f t="shared" si="19"/>
        <v>182000</v>
      </c>
      <c r="BD19" s="76">
        <f t="shared" si="20"/>
        <v>45000</v>
      </c>
      <c r="BE19" s="59">
        <v>-44800</v>
      </c>
      <c r="BF19" s="59"/>
      <c r="BG19" s="59"/>
      <c r="BH19" s="81">
        <f t="shared" si="21"/>
        <v>-44800</v>
      </c>
      <c r="BI19" s="79">
        <f t="shared" si="22"/>
        <v>-181800</v>
      </c>
      <c r="BJ19" s="71">
        <f t="shared" si="23"/>
        <v>0</v>
      </c>
      <c r="BK19" s="120" t="s">
        <v>212</v>
      </c>
    </row>
    <row r="20" spans="1:63" ht="18" customHeight="1">
      <c r="A20" s="4" t="s">
        <v>38</v>
      </c>
      <c r="B20" s="96"/>
      <c r="C20" s="65"/>
      <c r="D20" s="96"/>
      <c r="E20" s="94"/>
      <c r="F20" s="94"/>
      <c r="G20" s="111">
        <f t="shared" si="8"/>
        <v>0</v>
      </c>
      <c r="H20" s="59">
        <f t="shared" si="9"/>
        <v>0</v>
      </c>
      <c r="I20" s="59"/>
      <c r="J20" s="59"/>
      <c r="K20" s="113">
        <f t="shared" si="10"/>
        <v>0</v>
      </c>
      <c r="L20" s="99">
        <v>562000</v>
      </c>
      <c r="M20" s="64">
        <v>562000</v>
      </c>
      <c r="N20" s="56">
        <f t="shared" si="4"/>
        <v>562000</v>
      </c>
      <c r="O20" s="55"/>
      <c r="P20" s="97">
        <v>226000</v>
      </c>
      <c r="Q20" s="55">
        <v>226000</v>
      </c>
      <c r="R20" s="56">
        <f t="shared" si="5"/>
        <v>226000</v>
      </c>
      <c r="S20" s="55"/>
      <c r="T20" s="98"/>
      <c r="U20" s="97">
        <v>72000</v>
      </c>
      <c r="V20" s="97">
        <v>0</v>
      </c>
      <c r="W20" s="55">
        <v>30000</v>
      </c>
      <c r="X20" s="55">
        <v>12000</v>
      </c>
      <c r="Y20" s="55">
        <v>30000</v>
      </c>
      <c r="Z20" s="56">
        <f t="shared" si="6"/>
        <v>72000</v>
      </c>
      <c r="AA20" s="97"/>
      <c r="AB20" s="55"/>
      <c r="AC20" s="55"/>
      <c r="AD20" s="56">
        <f t="shared" si="11"/>
        <v>0</v>
      </c>
      <c r="AE20" s="97">
        <v>12000</v>
      </c>
      <c r="AF20" s="96">
        <v>22000</v>
      </c>
      <c r="AG20" s="98">
        <v>7000</v>
      </c>
      <c r="AH20" s="55">
        <v>12600</v>
      </c>
      <c r="AI20" s="98">
        <v>14000</v>
      </c>
      <c r="AJ20" s="56">
        <f t="shared" si="12"/>
        <v>33600</v>
      </c>
      <c r="AK20" s="96">
        <v>84000</v>
      </c>
      <c r="AL20" s="57">
        <v>0</v>
      </c>
      <c r="AM20" s="57">
        <v>0</v>
      </c>
      <c r="AN20" s="58">
        <f t="shared" si="13"/>
        <v>0</v>
      </c>
      <c r="AO20" s="59">
        <f t="shared" si="14"/>
        <v>84000</v>
      </c>
      <c r="AP20" s="59"/>
      <c r="AQ20" s="59">
        <v>84000</v>
      </c>
      <c r="AR20" s="60">
        <f t="shared" si="15"/>
        <v>0</v>
      </c>
      <c r="AS20" s="61">
        <f t="shared" si="7"/>
        <v>978000</v>
      </c>
      <c r="AT20" s="58">
        <f t="shared" si="16"/>
        <v>893600</v>
      </c>
      <c r="AU20" s="62">
        <f t="shared" si="17"/>
        <v>-84400</v>
      </c>
      <c r="AV20" s="74">
        <f t="shared" si="18"/>
        <v>84000</v>
      </c>
      <c r="AW20" s="62">
        <v>142000</v>
      </c>
      <c r="AX20" s="62">
        <v>1215000</v>
      </c>
      <c r="AY20" s="62">
        <v>7000</v>
      </c>
      <c r="AZ20" s="62">
        <v>237000</v>
      </c>
      <c r="BA20" s="59">
        <v>-84400</v>
      </c>
      <c r="BB20" s="59"/>
      <c r="BC20" s="59">
        <f t="shared" si="19"/>
        <v>84000</v>
      </c>
      <c r="BD20" s="76">
        <f t="shared" si="20"/>
        <v>-400</v>
      </c>
      <c r="BE20" s="59"/>
      <c r="BF20" s="59"/>
      <c r="BG20" s="59"/>
      <c r="BH20" s="81">
        <f t="shared" si="21"/>
        <v>0</v>
      </c>
      <c r="BI20" s="79">
        <f t="shared" si="22"/>
        <v>-84400</v>
      </c>
      <c r="BJ20" s="71">
        <f t="shared" si="23"/>
        <v>0</v>
      </c>
      <c r="BK20" s="120" t="s">
        <v>213</v>
      </c>
    </row>
    <row r="21" spans="1:63" ht="18" customHeight="1">
      <c r="A21" s="4" t="s">
        <v>39</v>
      </c>
      <c r="B21" s="96"/>
      <c r="C21" s="65"/>
      <c r="D21" s="96"/>
      <c r="E21" s="94"/>
      <c r="F21" s="94"/>
      <c r="G21" s="111">
        <f t="shared" si="8"/>
        <v>0</v>
      </c>
      <c r="H21" s="59">
        <f t="shared" si="9"/>
        <v>0</v>
      </c>
      <c r="I21" s="59"/>
      <c r="J21" s="59"/>
      <c r="K21" s="113">
        <f t="shared" si="10"/>
        <v>0</v>
      </c>
      <c r="L21" s="99"/>
      <c r="M21" s="64"/>
      <c r="N21" s="56">
        <f t="shared" si="4"/>
        <v>0</v>
      </c>
      <c r="O21" s="64"/>
      <c r="P21" s="97"/>
      <c r="Q21" s="64"/>
      <c r="R21" s="56">
        <f t="shared" si="5"/>
        <v>0</v>
      </c>
      <c r="S21" s="55"/>
      <c r="T21" s="98"/>
      <c r="U21" s="97">
        <v>72000</v>
      </c>
      <c r="V21" s="97">
        <v>0</v>
      </c>
      <c r="W21" s="55">
        <v>30000</v>
      </c>
      <c r="X21" s="55">
        <v>12000</v>
      </c>
      <c r="Y21" s="55">
        <v>30000</v>
      </c>
      <c r="Z21" s="56">
        <f t="shared" si="6"/>
        <v>72000</v>
      </c>
      <c r="AA21" s="97"/>
      <c r="AB21" s="55"/>
      <c r="AC21" s="55"/>
      <c r="AD21" s="56">
        <f t="shared" si="11"/>
        <v>0</v>
      </c>
      <c r="AE21" s="97">
        <v>0</v>
      </c>
      <c r="AF21" s="96">
        <v>0</v>
      </c>
      <c r="AG21" s="98"/>
      <c r="AH21" s="55"/>
      <c r="AI21" s="98"/>
      <c r="AJ21" s="56">
        <f t="shared" si="12"/>
        <v>0</v>
      </c>
      <c r="AK21" s="96">
        <v>0</v>
      </c>
      <c r="AL21" s="57"/>
      <c r="AM21" s="57"/>
      <c r="AN21" s="58">
        <f t="shared" si="13"/>
        <v>0</v>
      </c>
      <c r="AO21" s="59">
        <f t="shared" si="14"/>
        <v>0</v>
      </c>
      <c r="AP21" s="59"/>
      <c r="AQ21" s="59"/>
      <c r="AR21" s="60">
        <f t="shared" si="15"/>
        <v>0</v>
      </c>
      <c r="AS21" s="61">
        <f t="shared" si="7"/>
        <v>72000</v>
      </c>
      <c r="AT21" s="58">
        <f t="shared" si="16"/>
        <v>72000</v>
      </c>
      <c r="AU21" s="62">
        <f t="shared" si="17"/>
        <v>0</v>
      </c>
      <c r="AV21" s="74">
        <f t="shared" si="18"/>
        <v>0</v>
      </c>
      <c r="AW21" s="62">
        <v>6000</v>
      </c>
      <c r="AX21" s="62">
        <v>1308000</v>
      </c>
      <c r="AY21" s="62">
        <v>6000</v>
      </c>
      <c r="AZ21" s="62">
        <v>255000</v>
      </c>
      <c r="BA21" s="59"/>
      <c r="BB21" s="59"/>
      <c r="BC21" s="59">
        <f t="shared" si="19"/>
        <v>0</v>
      </c>
      <c r="BD21" s="76">
        <f t="shared" si="20"/>
        <v>0</v>
      </c>
      <c r="BE21" s="59"/>
      <c r="BF21" s="59"/>
      <c r="BG21" s="59"/>
      <c r="BH21" s="81">
        <f t="shared" si="21"/>
        <v>0</v>
      </c>
      <c r="BI21" s="79">
        <f t="shared" si="22"/>
        <v>0</v>
      </c>
      <c r="BJ21" s="71">
        <f t="shared" si="23"/>
        <v>0</v>
      </c>
      <c r="BK21" s="120"/>
    </row>
    <row r="22" spans="1:63" ht="18" customHeight="1">
      <c r="A22" s="4" t="s">
        <v>40</v>
      </c>
      <c r="B22" s="96"/>
      <c r="C22" s="65"/>
      <c r="D22" s="96"/>
      <c r="E22" s="94"/>
      <c r="F22" s="94">
        <v>95000</v>
      </c>
      <c r="G22" s="111">
        <f t="shared" si="8"/>
        <v>95000</v>
      </c>
      <c r="H22" s="59">
        <f t="shared" si="9"/>
        <v>-95000</v>
      </c>
      <c r="I22" s="59">
        <v>95000</v>
      </c>
      <c r="J22" s="59"/>
      <c r="K22" s="113">
        <f t="shared" si="10"/>
        <v>0</v>
      </c>
      <c r="L22" s="99">
        <v>562000</v>
      </c>
      <c r="M22" s="64">
        <v>562000</v>
      </c>
      <c r="N22" s="56">
        <f t="shared" si="4"/>
        <v>562000</v>
      </c>
      <c r="O22" s="55"/>
      <c r="P22" s="97">
        <v>226000</v>
      </c>
      <c r="Q22" s="55">
        <v>226000</v>
      </c>
      <c r="R22" s="56">
        <f t="shared" si="5"/>
        <v>226000</v>
      </c>
      <c r="S22" s="55"/>
      <c r="T22" s="98"/>
      <c r="U22" s="97">
        <v>204000</v>
      </c>
      <c r="V22" s="97">
        <v>0</v>
      </c>
      <c r="W22" s="55">
        <v>85000</v>
      </c>
      <c r="X22" s="55">
        <v>34000</v>
      </c>
      <c r="Y22" s="55">
        <v>80000</v>
      </c>
      <c r="Z22" s="56">
        <f t="shared" si="6"/>
        <v>199000</v>
      </c>
      <c r="AA22" s="97"/>
      <c r="AB22" s="55"/>
      <c r="AC22" s="55"/>
      <c r="AD22" s="56">
        <f t="shared" si="11"/>
        <v>0</v>
      </c>
      <c r="AE22" s="97">
        <v>12000</v>
      </c>
      <c r="AF22" s="96">
        <v>22000</v>
      </c>
      <c r="AG22" s="98">
        <v>7000</v>
      </c>
      <c r="AH22" s="55">
        <v>11160</v>
      </c>
      <c r="AI22" s="98">
        <v>14000</v>
      </c>
      <c r="AJ22" s="56">
        <f t="shared" si="12"/>
        <v>32160</v>
      </c>
      <c r="AK22" s="96">
        <v>210000</v>
      </c>
      <c r="AL22" s="57">
        <v>0</v>
      </c>
      <c r="AM22" s="57">
        <v>0</v>
      </c>
      <c r="AN22" s="58">
        <f t="shared" si="13"/>
        <v>0</v>
      </c>
      <c r="AO22" s="59">
        <f t="shared" si="14"/>
        <v>210000</v>
      </c>
      <c r="AP22" s="59"/>
      <c r="AQ22" s="59">
        <v>210000</v>
      </c>
      <c r="AR22" s="60">
        <f t="shared" si="15"/>
        <v>0</v>
      </c>
      <c r="AS22" s="61">
        <f t="shared" si="7"/>
        <v>1236000</v>
      </c>
      <c r="AT22" s="58">
        <f t="shared" si="16"/>
        <v>1019160</v>
      </c>
      <c r="AU22" s="62">
        <f t="shared" si="17"/>
        <v>-216840</v>
      </c>
      <c r="AV22" s="74">
        <f t="shared" si="18"/>
        <v>210000</v>
      </c>
      <c r="AW22" s="62">
        <v>153000</v>
      </c>
      <c r="AX22" s="62">
        <v>2999000</v>
      </c>
      <c r="AY22" s="62">
        <v>18000</v>
      </c>
      <c r="AZ22" s="62">
        <v>649000</v>
      </c>
      <c r="BA22" s="59">
        <v>-153000</v>
      </c>
      <c r="BB22" s="59">
        <v>-45840</v>
      </c>
      <c r="BC22" s="59">
        <f t="shared" si="19"/>
        <v>210000</v>
      </c>
      <c r="BD22" s="76">
        <f t="shared" si="20"/>
        <v>11160</v>
      </c>
      <c r="BE22" s="59">
        <v>-18000</v>
      </c>
      <c r="BF22" s="59"/>
      <c r="BG22" s="59"/>
      <c r="BH22" s="81">
        <f t="shared" si="21"/>
        <v>-18000</v>
      </c>
      <c r="BI22" s="79">
        <f t="shared" si="22"/>
        <v>-216840</v>
      </c>
      <c r="BJ22" s="71">
        <f t="shared" si="23"/>
        <v>0</v>
      </c>
      <c r="BK22" s="120" t="s">
        <v>214</v>
      </c>
    </row>
    <row r="23" spans="1:63" ht="18" customHeight="1">
      <c r="A23" s="4" t="s">
        <v>41</v>
      </c>
      <c r="B23" s="96"/>
      <c r="C23" s="65"/>
      <c r="D23" s="96"/>
      <c r="E23" s="94"/>
      <c r="F23" s="94"/>
      <c r="G23" s="111">
        <f t="shared" si="8"/>
        <v>0</v>
      </c>
      <c r="H23" s="59">
        <f t="shared" si="9"/>
        <v>0</v>
      </c>
      <c r="I23" s="59"/>
      <c r="J23" s="59"/>
      <c r="K23" s="113">
        <f t="shared" si="10"/>
        <v>0</v>
      </c>
      <c r="L23" s="99">
        <v>562000</v>
      </c>
      <c r="M23" s="64">
        <v>562000</v>
      </c>
      <c r="N23" s="56">
        <f t="shared" si="4"/>
        <v>562000</v>
      </c>
      <c r="O23" s="64"/>
      <c r="P23" s="97">
        <v>226000</v>
      </c>
      <c r="Q23" s="55">
        <v>226000</v>
      </c>
      <c r="R23" s="56">
        <f t="shared" si="5"/>
        <v>226000</v>
      </c>
      <c r="S23" s="55"/>
      <c r="T23" s="98"/>
      <c r="U23" s="97">
        <v>492000</v>
      </c>
      <c r="V23" s="97">
        <v>0</v>
      </c>
      <c r="W23" s="55">
        <v>205000</v>
      </c>
      <c r="X23" s="55">
        <v>82000</v>
      </c>
      <c r="Y23" s="55">
        <v>190000</v>
      </c>
      <c r="Z23" s="56">
        <f t="shared" si="6"/>
        <v>477000</v>
      </c>
      <c r="AA23" s="97">
        <v>91000</v>
      </c>
      <c r="AB23" s="55">
        <v>60800</v>
      </c>
      <c r="AC23" s="55">
        <v>30400</v>
      </c>
      <c r="AD23" s="56">
        <f t="shared" si="11"/>
        <v>91200</v>
      </c>
      <c r="AE23" s="97">
        <v>12000</v>
      </c>
      <c r="AF23" s="96">
        <v>22000</v>
      </c>
      <c r="AG23" s="98">
        <v>7000</v>
      </c>
      <c r="AH23" s="55">
        <v>12600</v>
      </c>
      <c r="AI23" s="98">
        <v>14000</v>
      </c>
      <c r="AJ23" s="56">
        <f t="shared" si="12"/>
        <v>33600</v>
      </c>
      <c r="AK23" s="96">
        <v>420000</v>
      </c>
      <c r="AL23" s="57">
        <v>210000</v>
      </c>
      <c r="AM23" s="57">
        <v>91000</v>
      </c>
      <c r="AN23" s="58">
        <f t="shared" si="13"/>
        <v>301000</v>
      </c>
      <c r="AO23" s="59">
        <f t="shared" si="14"/>
        <v>119000</v>
      </c>
      <c r="AP23" s="59"/>
      <c r="AQ23" s="59">
        <v>119000</v>
      </c>
      <c r="AR23" s="60">
        <f t="shared" si="15"/>
        <v>301000</v>
      </c>
      <c r="AS23" s="61">
        <f t="shared" si="7"/>
        <v>1825000</v>
      </c>
      <c r="AT23" s="58">
        <f t="shared" si="16"/>
        <v>1690800</v>
      </c>
      <c r="AU23" s="62">
        <f t="shared" si="17"/>
        <v>-134200</v>
      </c>
      <c r="AV23" s="74">
        <f t="shared" si="18"/>
        <v>119000</v>
      </c>
      <c r="AW23" s="62">
        <v>234000</v>
      </c>
      <c r="AX23" s="62">
        <v>7116000</v>
      </c>
      <c r="AY23" s="62">
        <v>0</v>
      </c>
      <c r="AZ23" s="62">
        <v>1332000</v>
      </c>
      <c r="BA23" s="59">
        <v>-134200</v>
      </c>
      <c r="BB23" s="59"/>
      <c r="BC23" s="59">
        <f t="shared" si="19"/>
        <v>119000</v>
      </c>
      <c r="BD23" s="76">
        <f t="shared" si="20"/>
        <v>-15200</v>
      </c>
      <c r="BE23" s="59"/>
      <c r="BF23" s="59"/>
      <c r="BG23" s="59"/>
      <c r="BH23" s="81">
        <f t="shared" si="21"/>
        <v>0</v>
      </c>
      <c r="BI23" s="79">
        <f t="shared" si="22"/>
        <v>-134200</v>
      </c>
      <c r="BJ23" s="71">
        <f t="shared" si="23"/>
        <v>0</v>
      </c>
      <c r="BK23" s="120" t="s">
        <v>215</v>
      </c>
    </row>
    <row r="24" spans="1:63" ht="18" customHeight="1">
      <c r="A24" s="4" t="s">
        <v>42</v>
      </c>
      <c r="B24" s="96"/>
      <c r="C24" s="65"/>
      <c r="D24" s="96"/>
      <c r="E24" s="94"/>
      <c r="F24" s="94"/>
      <c r="G24" s="111">
        <f t="shared" si="8"/>
        <v>0</v>
      </c>
      <c r="H24" s="59">
        <f t="shared" si="9"/>
        <v>0</v>
      </c>
      <c r="I24" s="59"/>
      <c r="J24" s="59"/>
      <c r="K24" s="113">
        <f t="shared" si="10"/>
        <v>0</v>
      </c>
      <c r="L24" s="99">
        <v>562000</v>
      </c>
      <c r="M24" s="64">
        <v>562000</v>
      </c>
      <c r="N24" s="56">
        <f t="shared" si="4"/>
        <v>562000</v>
      </c>
      <c r="O24" s="64"/>
      <c r="P24" s="97">
        <v>324000</v>
      </c>
      <c r="Q24" s="55">
        <v>324000</v>
      </c>
      <c r="R24" s="56">
        <f t="shared" si="5"/>
        <v>324000</v>
      </c>
      <c r="S24" s="55"/>
      <c r="T24" s="98"/>
      <c r="U24" s="97">
        <v>336000</v>
      </c>
      <c r="V24" s="97">
        <v>0</v>
      </c>
      <c r="W24" s="55">
        <v>140000</v>
      </c>
      <c r="X24" s="55">
        <v>56000</v>
      </c>
      <c r="Y24" s="55">
        <v>145000</v>
      </c>
      <c r="Z24" s="56">
        <f t="shared" si="6"/>
        <v>341000</v>
      </c>
      <c r="AA24" s="97"/>
      <c r="AB24" s="55"/>
      <c r="AC24" s="55"/>
      <c r="AD24" s="56">
        <f t="shared" si="11"/>
        <v>0</v>
      </c>
      <c r="AE24" s="97">
        <v>36000</v>
      </c>
      <c r="AF24" s="96">
        <v>32000</v>
      </c>
      <c r="AG24" s="98">
        <v>21000</v>
      </c>
      <c r="AH24" s="55">
        <v>18900</v>
      </c>
      <c r="AI24" s="98">
        <v>28500</v>
      </c>
      <c r="AJ24" s="56">
        <f t="shared" si="12"/>
        <v>68400</v>
      </c>
      <c r="AK24" s="96">
        <v>462000</v>
      </c>
      <c r="AL24" s="57">
        <v>231000</v>
      </c>
      <c r="AM24" s="57">
        <v>245000</v>
      </c>
      <c r="AN24" s="58">
        <f t="shared" si="13"/>
        <v>476000</v>
      </c>
      <c r="AO24" s="59">
        <f t="shared" si="14"/>
        <v>-14000</v>
      </c>
      <c r="AP24" s="59">
        <v>14000</v>
      </c>
      <c r="AQ24" s="59"/>
      <c r="AR24" s="60">
        <f t="shared" si="15"/>
        <v>462000</v>
      </c>
      <c r="AS24" s="61">
        <f t="shared" si="7"/>
        <v>1752000</v>
      </c>
      <c r="AT24" s="58">
        <f t="shared" si="16"/>
        <v>1757400</v>
      </c>
      <c r="AU24" s="62">
        <f t="shared" si="17"/>
        <v>5400</v>
      </c>
      <c r="AV24" s="74">
        <f t="shared" si="18"/>
        <v>0</v>
      </c>
      <c r="AW24" s="62">
        <v>139000</v>
      </c>
      <c r="AX24" s="62">
        <v>4666000</v>
      </c>
      <c r="AY24" s="62">
        <v>133000</v>
      </c>
      <c r="AZ24" s="62">
        <v>706000</v>
      </c>
      <c r="BA24" s="59">
        <v>5400</v>
      </c>
      <c r="BB24" s="59"/>
      <c r="BC24" s="59">
        <f t="shared" si="19"/>
        <v>0</v>
      </c>
      <c r="BD24" s="76">
        <f t="shared" si="20"/>
        <v>5400</v>
      </c>
      <c r="BE24" s="59"/>
      <c r="BF24" s="59"/>
      <c r="BG24" s="59"/>
      <c r="BH24" s="81">
        <f t="shared" si="21"/>
        <v>0</v>
      </c>
      <c r="BI24" s="79">
        <f t="shared" si="22"/>
        <v>5400</v>
      </c>
      <c r="BJ24" s="71">
        <f t="shared" si="23"/>
        <v>0</v>
      </c>
      <c r="BK24" s="120" t="s">
        <v>216</v>
      </c>
    </row>
    <row r="25" spans="1:63" ht="18" customHeight="1">
      <c r="A25" s="4" t="s">
        <v>43</v>
      </c>
      <c r="B25" s="96"/>
      <c r="C25" s="65"/>
      <c r="D25" s="96"/>
      <c r="E25" s="94"/>
      <c r="F25" s="94"/>
      <c r="G25" s="111">
        <f t="shared" si="8"/>
        <v>0</v>
      </c>
      <c r="H25" s="59">
        <f t="shared" si="9"/>
        <v>0</v>
      </c>
      <c r="I25" s="59"/>
      <c r="J25" s="59"/>
      <c r="K25" s="113">
        <f t="shared" si="10"/>
        <v>0</v>
      </c>
      <c r="L25" s="99">
        <v>562000</v>
      </c>
      <c r="M25" s="64">
        <v>562000</v>
      </c>
      <c r="N25" s="56">
        <f t="shared" si="4"/>
        <v>562000</v>
      </c>
      <c r="O25" s="64"/>
      <c r="P25" s="97">
        <v>226000</v>
      </c>
      <c r="Q25" s="55">
        <v>226000</v>
      </c>
      <c r="R25" s="56">
        <f t="shared" si="5"/>
        <v>226000</v>
      </c>
      <c r="S25" s="55"/>
      <c r="T25" s="98"/>
      <c r="U25" s="97">
        <v>84000</v>
      </c>
      <c r="V25" s="97">
        <v>0</v>
      </c>
      <c r="W25" s="55">
        <v>35000</v>
      </c>
      <c r="X25" s="55">
        <v>14000</v>
      </c>
      <c r="Y25" s="55">
        <v>30000</v>
      </c>
      <c r="Z25" s="56">
        <f t="shared" si="6"/>
        <v>79000</v>
      </c>
      <c r="AA25" s="97"/>
      <c r="AB25" s="55"/>
      <c r="AC25" s="55"/>
      <c r="AD25" s="56">
        <f t="shared" si="11"/>
        <v>0</v>
      </c>
      <c r="AE25" s="97">
        <v>12000</v>
      </c>
      <c r="AF25" s="96">
        <v>22000</v>
      </c>
      <c r="AG25" s="98">
        <v>7000</v>
      </c>
      <c r="AH25" s="55">
        <v>12600</v>
      </c>
      <c r="AI25" s="98">
        <v>14000</v>
      </c>
      <c r="AJ25" s="56">
        <f t="shared" si="12"/>
        <v>33600</v>
      </c>
      <c r="AK25" s="96">
        <v>168000</v>
      </c>
      <c r="AL25" s="57">
        <v>0</v>
      </c>
      <c r="AM25" s="57">
        <v>49000</v>
      </c>
      <c r="AN25" s="58">
        <f t="shared" si="13"/>
        <v>49000</v>
      </c>
      <c r="AO25" s="59">
        <f t="shared" si="14"/>
        <v>119000</v>
      </c>
      <c r="AP25" s="59"/>
      <c r="AQ25" s="59">
        <v>119000</v>
      </c>
      <c r="AR25" s="60">
        <f t="shared" si="15"/>
        <v>49000</v>
      </c>
      <c r="AS25" s="61">
        <f t="shared" si="7"/>
        <v>1074000</v>
      </c>
      <c r="AT25" s="58">
        <f t="shared" si="16"/>
        <v>949600</v>
      </c>
      <c r="AU25" s="62">
        <f t="shared" si="17"/>
        <v>-124400</v>
      </c>
      <c r="AV25" s="74">
        <f t="shared" si="18"/>
        <v>119000</v>
      </c>
      <c r="AW25" s="62">
        <v>143000</v>
      </c>
      <c r="AX25" s="62">
        <v>1417000</v>
      </c>
      <c r="AY25" s="62">
        <v>8000</v>
      </c>
      <c r="AZ25" s="62">
        <v>381000</v>
      </c>
      <c r="BA25" s="59">
        <v>-124400</v>
      </c>
      <c r="BB25" s="59"/>
      <c r="BC25" s="59">
        <f t="shared" si="19"/>
        <v>119000</v>
      </c>
      <c r="BD25" s="76">
        <f t="shared" si="20"/>
        <v>-5400</v>
      </c>
      <c r="BE25" s="59"/>
      <c r="BF25" s="59"/>
      <c r="BG25" s="59"/>
      <c r="BH25" s="81">
        <f t="shared" si="21"/>
        <v>0</v>
      </c>
      <c r="BI25" s="79">
        <f t="shared" si="22"/>
        <v>-124400</v>
      </c>
      <c r="BJ25" s="71">
        <f t="shared" si="23"/>
        <v>0</v>
      </c>
      <c r="BK25" s="120" t="s">
        <v>217</v>
      </c>
    </row>
    <row r="26" spans="1:63" ht="18" customHeight="1">
      <c r="A26" s="4" t="s">
        <v>44</v>
      </c>
      <c r="B26" s="96"/>
      <c r="C26" s="65"/>
      <c r="D26" s="96"/>
      <c r="E26" s="94"/>
      <c r="F26" s="94"/>
      <c r="G26" s="111">
        <f t="shared" si="8"/>
        <v>0</v>
      </c>
      <c r="H26" s="59">
        <f t="shared" si="9"/>
        <v>0</v>
      </c>
      <c r="I26" s="59"/>
      <c r="J26" s="59"/>
      <c r="K26" s="113">
        <f t="shared" si="10"/>
        <v>0</v>
      </c>
      <c r="L26" s="99">
        <v>562000</v>
      </c>
      <c r="M26" s="64">
        <v>562000</v>
      </c>
      <c r="N26" s="56">
        <f t="shared" si="4"/>
        <v>562000</v>
      </c>
      <c r="O26" s="64"/>
      <c r="P26" s="97">
        <v>226000</v>
      </c>
      <c r="Q26" s="55">
        <v>226000</v>
      </c>
      <c r="R26" s="56">
        <f t="shared" si="5"/>
        <v>226000</v>
      </c>
      <c r="S26" s="55"/>
      <c r="T26" s="98"/>
      <c r="U26" s="97">
        <v>192000</v>
      </c>
      <c r="V26" s="97">
        <v>48000</v>
      </c>
      <c r="W26" s="55">
        <v>100000</v>
      </c>
      <c r="X26" s="55">
        <v>40000</v>
      </c>
      <c r="Y26" s="55">
        <v>90000</v>
      </c>
      <c r="Z26" s="56">
        <f t="shared" si="6"/>
        <v>230000</v>
      </c>
      <c r="AA26" s="97"/>
      <c r="AB26" s="55"/>
      <c r="AC26" s="55"/>
      <c r="AD26" s="56">
        <f t="shared" si="11"/>
        <v>0</v>
      </c>
      <c r="AE26" s="97">
        <v>48000</v>
      </c>
      <c r="AF26" s="96">
        <v>11000</v>
      </c>
      <c r="AG26" s="98">
        <v>28000</v>
      </c>
      <c r="AH26" s="55">
        <v>4624</v>
      </c>
      <c r="AI26" s="98">
        <v>24500</v>
      </c>
      <c r="AJ26" s="56">
        <f t="shared" si="12"/>
        <v>57124</v>
      </c>
      <c r="AK26" s="96">
        <v>280000</v>
      </c>
      <c r="AL26" s="57">
        <v>126000</v>
      </c>
      <c r="AM26" s="57">
        <v>98000</v>
      </c>
      <c r="AN26" s="58">
        <f t="shared" si="13"/>
        <v>224000</v>
      </c>
      <c r="AO26" s="59">
        <f t="shared" si="14"/>
        <v>56000</v>
      </c>
      <c r="AP26" s="59"/>
      <c r="AQ26" s="59">
        <v>56000</v>
      </c>
      <c r="AR26" s="60">
        <f t="shared" si="15"/>
        <v>224000</v>
      </c>
      <c r="AS26" s="61">
        <f t="shared" si="7"/>
        <v>1367000</v>
      </c>
      <c r="AT26" s="58">
        <f t="shared" si="16"/>
        <v>1299124</v>
      </c>
      <c r="AU26" s="62">
        <f t="shared" si="17"/>
        <v>-67876</v>
      </c>
      <c r="AV26" s="74">
        <f t="shared" si="18"/>
        <v>56000</v>
      </c>
      <c r="AW26" s="62">
        <v>181000</v>
      </c>
      <c r="AX26" s="62">
        <v>2983000</v>
      </c>
      <c r="AY26" s="62">
        <v>0</v>
      </c>
      <c r="AZ26" s="62">
        <v>572000</v>
      </c>
      <c r="BA26" s="59">
        <v>-67876</v>
      </c>
      <c r="BB26" s="59"/>
      <c r="BC26" s="59">
        <f t="shared" si="19"/>
        <v>56000</v>
      </c>
      <c r="BD26" s="76">
        <f t="shared" si="20"/>
        <v>-11876</v>
      </c>
      <c r="BE26" s="59"/>
      <c r="BF26" s="59"/>
      <c r="BG26" s="59"/>
      <c r="BH26" s="81">
        <f t="shared" si="21"/>
        <v>0</v>
      </c>
      <c r="BI26" s="79">
        <f t="shared" si="22"/>
        <v>-67876</v>
      </c>
      <c r="BJ26" s="71">
        <f t="shared" si="23"/>
        <v>0</v>
      </c>
      <c r="BK26" s="120" t="s">
        <v>218</v>
      </c>
    </row>
    <row r="27" spans="1:63" ht="18" customHeight="1">
      <c r="A27" s="4" t="s">
        <v>45</v>
      </c>
      <c r="B27" s="96"/>
      <c r="C27" s="65"/>
      <c r="D27" s="96"/>
      <c r="E27" s="94"/>
      <c r="F27" s="94"/>
      <c r="G27" s="111">
        <f t="shared" si="8"/>
        <v>0</v>
      </c>
      <c r="H27" s="59">
        <f t="shared" si="9"/>
        <v>0</v>
      </c>
      <c r="I27" s="59"/>
      <c r="J27" s="59"/>
      <c r="K27" s="113">
        <f t="shared" si="10"/>
        <v>0</v>
      </c>
      <c r="L27" s="99">
        <v>562000</v>
      </c>
      <c r="M27" s="64">
        <v>562000</v>
      </c>
      <c r="N27" s="56">
        <f t="shared" si="4"/>
        <v>562000</v>
      </c>
      <c r="O27" s="64"/>
      <c r="P27" s="97">
        <v>226000</v>
      </c>
      <c r="Q27" s="55">
        <v>226000</v>
      </c>
      <c r="R27" s="56">
        <f t="shared" si="5"/>
        <v>226000</v>
      </c>
      <c r="S27" s="55"/>
      <c r="T27" s="98"/>
      <c r="U27" s="97">
        <v>84000</v>
      </c>
      <c r="V27" s="97">
        <v>0</v>
      </c>
      <c r="W27" s="55">
        <v>35000</v>
      </c>
      <c r="X27" s="55">
        <v>14000</v>
      </c>
      <c r="Y27" s="55">
        <v>30000</v>
      </c>
      <c r="Z27" s="56">
        <f t="shared" si="6"/>
        <v>79000</v>
      </c>
      <c r="AA27" s="97"/>
      <c r="AB27" s="55"/>
      <c r="AC27" s="55"/>
      <c r="AD27" s="56">
        <f t="shared" si="11"/>
        <v>0</v>
      </c>
      <c r="AE27" s="97">
        <v>48000</v>
      </c>
      <c r="AF27" s="96">
        <v>11000</v>
      </c>
      <c r="AG27" s="98">
        <v>28000</v>
      </c>
      <c r="AH27" s="55">
        <v>6150</v>
      </c>
      <c r="AI27" s="98">
        <v>24500</v>
      </c>
      <c r="AJ27" s="56">
        <f t="shared" si="12"/>
        <v>58650</v>
      </c>
      <c r="AK27" s="96">
        <v>224000</v>
      </c>
      <c r="AL27" s="57">
        <v>119000</v>
      </c>
      <c r="AM27" s="57">
        <v>77000</v>
      </c>
      <c r="AN27" s="58">
        <f t="shared" si="13"/>
        <v>196000</v>
      </c>
      <c r="AO27" s="59">
        <f t="shared" si="14"/>
        <v>28000</v>
      </c>
      <c r="AP27" s="59"/>
      <c r="AQ27" s="59">
        <v>28000</v>
      </c>
      <c r="AR27" s="60">
        <f t="shared" si="15"/>
        <v>196000</v>
      </c>
      <c r="AS27" s="61">
        <f t="shared" si="7"/>
        <v>1155000</v>
      </c>
      <c r="AT27" s="58">
        <f t="shared" si="16"/>
        <v>1121650</v>
      </c>
      <c r="AU27" s="62">
        <f t="shared" si="17"/>
        <v>-33350</v>
      </c>
      <c r="AV27" s="74">
        <f t="shared" si="18"/>
        <v>28000</v>
      </c>
      <c r="AW27" s="62">
        <v>144000</v>
      </c>
      <c r="AX27" s="62">
        <v>1460000</v>
      </c>
      <c r="AY27" s="62">
        <v>11000</v>
      </c>
      <c r="AZ27" s="62">
        <v>292000</v>
      </c>
      <c r="BA27" s="59">
        <v>-33350</v>
      </c>
      <c r="BB27" s="59"/>
      <c r="BC27" s="59">
        <f t="shared" si="19"/>
        <v>28000</v>
      </c>
      <c r="BD27" s="76">
        <f t="shared" si="20"/>
        <v>-5350</v>
      </c>
      <c r="BE27" s="59"/>
      <c r="BF27" s="59"/>
      <c r="BG27" s="59"/>
      <c r="BH27" s="81">
        <f t="shared" si="21"/>
        <v>0</v>
      </c>
      <c r="BI27" s="79">
        <f t="shared" si="22"/>
        <v>-33350</v>
      </c>
      <c r="BJ27" s="71">
        <f t="shared" si="23"/>
        <v>0</v>
      </c>
      <c r="BK27" s="120" t="s">
        <v>219</v>
      </c>
    </row>
    <row r="28" spans="1:63" ht="18" customHeight="1">
      <c r="A28" s="4" t="s">
        <v>117</v>
      </c>
      <c r="B28" s="96"/>
      <c r="C28" s="65"/>
      <c r="D28" s="96"/>
      <c r="E28" s="94"/>
      <c r="F28" s="94">
        <v>95000</v>
      </c>
      <c r="G28" s="111">
        <f t="shared" si="8"/>
        <v>95000</v>
      </c>
      <c r="H28" s="59">
        <f t="shared" si="9"/>
        <v>-95000</v>
      </c>
      <c r="I28" s="59">
        <v>95000</v>
      </c>
      <c r="J28" s="59"/>
      <c r="K28" s="113">
        <f t="shared" si="10"/>
        <v>0</v>
      </c>
      <c r="L28" s="99">
        <v>562000</v>
      </c>
      <c r="M28" s="64">
        <v>562000</v>
      </c>
      <c r="N28" s="56">
        <f t="shared" si="4"/>
        <v>562000</v>
      </c>
      <c r="O28" s="64"/>
      <c r="P28" s="97">
        <v>226000</v>
      </c>
      <c r="Q28" s="114">
        <f>226000</f>
        <v>226000</v>
      </c>
      <c r="R28" s="56">
        <f t="shared" si="5"/>
        <v>226000</v>
      </c>
      <c r="S28" s="55"/>
      <c r="T28" s="98"/>
      <c r="U28" s="97">
        <v>180000</v>
      </c>
      <c r="V28" s="97">
        <v>0</v>
      </c>
      <c r="W28" s="55">
        <v>75000</v>
      </c>
      <c r="X28" s="55">
        <v>30000</v>
      </c>
      <c r="Y28" s="55">
        <v>70000</v>
      </c>
      <c r="Z28" s="56">
        <f t="shared" si="6"/>
        <v>175000</v>
      </c>
      <c r="AA28" s="97"/>
      <c r="AB28" s="55"/>
      <c r="AC28" s="55"/>
      <c r="AD28" s="56">
        <f t="shared" si="11"/>
        <v>0</v>
      </c>
      <c r="AE28" s="97">
        <v>24000</v>
      </c>
      <c r="AF28" s="96">
        <v>22000</v>
      </c>
      <c r="AG28" s="98">
        <v>14000</v>
      </c>
      <c r="AH28" s="55">
        <v>12570</v>
      </c>
      <c r="AI28" s="98">
        <v>23500</v>
      </c>
      <c r="AJ28" s="56">
        <f t="shared" si="12"/>
        <v>50070</v>
      </c>
      <c r="AK28" s="96">
        <v>420000</v>
      </c>
      <c r="AL28" s="57">
        <v>161000</v>
      </c>
      <c r="AM28" s="57">
        <v>119000</v>
      </c>
      <c r="AN28" s="58">
        <f t="shared" si="13"/>
        <v>280000</v>
      </c>
      <c r="AO28" s="59">
        <f t="shared" si="14"/>
        <v>140000</v>
      </c>
      <c r="AP28" s="59"/>
      <c r="AQ28" s="59">
        <v>140000</v>
      </c>
      <c r="AR28" s="60">
        <f t="shared" si="15"/>
        <v>280000</v>
      </c>
      <c r="AS28" s="61">
        <f t="shared" si="7"/>
        <v>1434000</v>
      </c>
      <c r="AT28" s="58">
        <f t="shared" si="16"/>
        <v>1293070</v>
      </c>
      <c r="AU28" s="62">
        <f t="shared" si="17"/>
        <v>-140930</v>
      </c>
      <c r="AV28" s="74">
        <f t="shared" si="18"/>
        <v>140000</v>
      </c>
      <c r="AW28" s="62">
        <v>152000</v>
      </c>
      <c r="AX28" s="62">
        <v>2663000</v>
      </c>
      <c r="AY28" s="62">
        <v>17000</v>
      </c>
      <c r="AZ28" s="62">
        <v>587000</v>
      </c>
      <c r="BA28" s="59">
        <v>-140930</v>
      </c>
      <c r="BB28" s="59"/>
      <c r="BC28" s="59">
        <f t="shared" si="19"/>
        <v>140000</v>
      </c>
      <c r="BD28" s="76">
        <f t="shared" si="20"/>
        <v>-930</v>
      </c>
      <c r="BE28" s="59"/>
      <c r="BF28" s="59"/>
      <c r="BG28" s="59"/>
      <c r="BH28" s="81">
        <f t="shared" si="21"/>
        <v>0</v>
      </c>
      <c r="BI28" s="79">
        <f t="shared" si="22"/>
        <v>-140930</v>
      </c>
      <c r="BJ28" s="71">
        <f t="shared" si="23"/>
        <v>0</v>
      </c>
      <c r="BK28" s="119" t="s">
        <v>241</v>
      </c>
    </row>
    <row r="29" spans="1:63" ht="18" customHeight="1">
      <c r="A29" s="4" t="s">
        <v>46</v>
      </c>
      <c r="B29" s="96"/>
      <c r="C29" s="65"/>
      <c r="D29" s="96"/>
      <c r="E29" s="94"/>
      <c r="F29" s="94"/>
      <c r="G29" s="111">
        <f t="shared" si="8"/>
        <v>0</v>
      </c>
      <c r="H29" s="59">
        <f t="shared" si="9"/>
        <v>0</v>
      </c>
      <c r="I29" s="59"/>
      <c r="J29" s="59"/>
      <c r="K29" s="113">
        <f t="shared" si="10"/>
        <v>0</v>
      </c>
      <c r="L29" s="99">
        <v>562000</v>
      </c>
      <c r="M29" s="64">
        <v>562000</v>
      </c>
      <c r="N29" s="56">
        <f t="shared" si="4"/>
        <v>562000</v>
      </c>
      <c r="O29" s="64"/>
      <c r="P29" s="97">
        <v>226000</v>
      </c>
      <c r="Q29" s="55">
        <v>226000</v>
      </c>
      <c r="R29" s="56">
        <f t="shared" si="5"/>
        <v>226000</v>
      </c>
      <c r="S29" s="55"/>
      <c r="T29" s="98"/>
      <c r="U29" s="97">
        <v>216000</v>
      </c>
      <c r="V29" s="97">
        <v>48000</v>
      </c>
      <c r="W29" s="55">
        <v>110000</v>
      </c>
      <c r="X29" s="55">
        <v>44000</v>
      </c>
      <c r="Y29" s="55">
        <v>110000</v>
      </c>
      <c r="Z29" s="56">
        <f t="shared" si="6"/>
        <v>264000</v>
      </c>
      <c r="AA29" s="97"/>
      <c r="AB29" s="55"/>
      <c r="AC29" s="55"/>
      <c r="AD29" s="56">
        <f t="shared" si="11"/>
        <v>0</v>
      </c>
      <c r="AE29" s="97">
        <v>24000</v>
      </c>
      <c r="AF29" s="96">
        <v>32000</v>
      </c>
      <c r="AG29" s="98">
        <v>14000</v>
      </c>
      <c r="AH29" s="55">
        <v>11945</v>
      </c>
      <c r="AI29" s="98">
        <v>19000</v>
      </c>
      <c r="AJ29" s="56">
        <f t="shared" si="12"/>
        <v>44945</v>
      </c>
      <c r="AK29" s="96">
        <v>224000</v>
      </c>
      <c r="AL29" s="57">
        <v>77000</v>
      </c>
      <c r="AM29" s="57">
        <v>49000</v>
      </c>
      <c r="AN29" s="58">
        <f t="shared" si="13"/>
        <v>126000</v>
      </c>
      <c r="AO29" s="59">
        <f t="shared" si="14"/>
        <v>98000</v>
      </c>
      <c r="AP29" s="59"/>
      <c r="AQ29" s="59">
        <v>98000</v>
      </c>
      <c r="AR29" s="60">
        <f t="shared" si="15"/>
        <v>126000</v>
      </c>
      <c r="AS29" s="61">
        <f t="shared" si="7"/>
        <v>1332000</v>
      </c>
      <c r="AT29" s="58">
        <f t="shared" si="16"/>
        <v>1222945</v>
      </c>
      <c r="AU29" s="62">
        <f t="shared" si="17"/>
        <v>-109055</v>
      </c>
      <c r="AV29" s="74">
        <f t="shared" si="18"/>
        <v>98000</v>
      </c>
      <c r="AW29" s="62">
        <v>183000</v>
      </c>
      <c r="AX29" s="62">
        <v>2658000</v>
      </c>
      <c r="AY29" s="62">
        <v>0</v>
      </c>
      <c r="AZ29" s="62">
        <v>619000</v>
      </c>
      <c r="BA29" s="59">
        <v>-109055</v>
      </c>
      <c r="BB29" s="59"/>
      <c r="BC29" s="59">
        <f t="shared" si="19"/>
        <v>98000</v>
      </c>
      <c r="BD29" s="76">
        <f t="shared" si="20"/>
        <v>-11055</v>
      </c>
      <c r="BE29" s="59"/>
      <c r="BF29" s="59"/>
      <c r="BG29" s="59"/>
      <c r="BH29" s="81">
        <f t="shared" si="21"/>
        <v>0</v>
      </c>
      <c r="BI29" s="79">
        <f t="shared" si="22"/>
        <v>-109055</v>
      </c>
      <c r="BJ29" s="71">
        <f t="shared" si="23"/>
        <v>0</v>
      </c>
      <c r="BK29" s="120" t="s">
        <v>220</v>
      </c>
    </row>
    <row r="30" spans="1:63" ht="18" customHeight="1">
      <c r="A30" s="4" t="s">
        <v>47</v>
      </c>
      <c r="B30" s="96"/>
      <c r="C30" s="65"/>
      <c r="D30" s="96">
        <v>600000</v>
      </c>
      <c r="E30" s="94">
        <v>400000</v>
      </c>
      <c r="F30" s="94">
        <v>95000</v>
      </c>
      <c r="G30" s="111">
        <f t="shared" si="8"/>
        <v>495000</v>
      </c>
      <c r="H30" s="59">
        <f t="shared" si="9"/>
        <v>105000</v>
      </c>
      <c r="I30" s="59"/>
      <c r="J30" s="59">
        <v>105000</v>
      </c>
      <c r="K30" s="113">
        <f t="shared" si="10"/>
        <v>495000</v>
      </c>
      <c r="L30" s="99"/>
      <c r="M30" s="64"/>
      <c r="N30" s="56">
        <f t="shared" si="4"/>
        <v>0</v>
      </c>
      <c r="O30" s="64"/>
      <c r="P30" s="97"/>
      <c r="Q30" s="55"/>
      <c r="R30" s="56">
        <f t="shared" si="5"/>
        <v>0</v>
      </c>
      <c r="S30" s="55"/>
      <c r="T30" s="98"/>
      <c r="U30" s="97">
        <v>72000</v>
      </c>
      <c r="V30" s="97">
        <v>0</v>
      </c>
      <c r="W30" s="55">
        <v>30000</v>
      </c>
      <c r="X30" s="55">
        <v>12000</v>
      </c>
      <c r="Y30" s="55">
        <v>30000</v>
      </c>
      <c r="Z30" s="56">
        <f t="shared" si="6"/>
        <v>72000</v>
      </c>
      <c r="AA30" s="97"/>
      <c r="AB30" s="55"/>
      <c r="AC30" s="55"/>
      <c r="AD30" s="56">
        <f t="shared" si="11"/>
        <v>0</v>
      </c>
      <c r="AE30" s="97">
        <v>0</v>
      </c>
      <c r="AF30" s="96">
        <v>0</v>
      </c>
      <c r="AG30" s="98"/>
      <c r="AH30" s="55"/>
      <c r="AI30" s="98"/>
      <c r="AJ30" s="56">
        <f t="shared" si="12"/>
        <v>0</v>
      </c>
      <c r="AK30" s="96">
        <v>0</v>
      </c>
      <c r="AL30" s="57"/>
      <c r="AM30" s="57"/>
      <c r="AN30" s="58">
        <f t="shared" si="13"/>
        <v>0</v>
      </c>
      <c r="AO30" s="59">
        <f t="shared" si="14"/>
        <v>0</v>
      </c>
      <c r="AP30" s="59"/>
      <c r="AQ30" s="59"/>
      <c r="AR30" s="60">
        <f t="shared" si="15"/>
        <v>0</v>
      </c>
      <c r="AS30" s="61">
        <f t="shared" si="7"/>
        <v>672000</v>
      </c>
      <c r="AT30" s="58">
        <f t="shared" si="16"/>
        <v>567000</v>
      </c>
      <c r="AU30" s="62">
        <f t="shared" si="17"/>
        <v>-105000</v>
      </c>
      <c r="AV30" s="74">
        <f t="shared" si="18"/>
        <v>105000</v>
      </c>
      <c r="AW30" s="62">
        <v>106000</v>
      </c>
      <c r="AX30" s="62">
        <v>1189000</v>
      </c>
      <c r="AY30" s="62">
        <v>6000</v>
      </c>
      <c r="AZ30" s="62">
        <v>253000</v>
      </c>
      <c r="BA30" s="59">
        <v>-105000</v>
      </c>
      <c r="BB30" s="59"/>
      <c r="BC30" s="59">
        <f t="shared" si="19"/>
        <v>105000</v>
      </c>
      <c r="BD30" s="76">
        <f t="shared" si="20"/>
        <v>0</v>
      </c>
      <c r="BE30" s="59"/>
      <c r="BF30" s="59"/>
      <c r="BG30" s="59"/>
      <c r="BH30" s="81">
        <f t="shared" si="21"/>
        <v>0</v>
      </c>
      <c r="BI30" s="79">
        <f t="shared" si="22"/>
        <v>-105000</v>
      </c>
      <c r="BJ30" s="71">
        <f t="shared" si="23"/>
        <v>0</v>
      </c>
      <c r="BK30" s="120" t="s">
        <v>221</v>
      </c>
    </row>
    <row r="31" spans="1:63" ht="18" customHeight="1">
      <c r="A31" s="4" t="s">
        <v>48</v>
      </c>
      <c r="B31" s="96"/>
      <c r="C31" s="65"/>
      <c r="D31" s="96"/>
      <c r="E31" s="94"/>
      <c r="F31" s="94"/>
      <c r="G31" s="111">
        <f t="shared" si="8"/>
        <v>0</v>
      </c>
      <c r="H31" s="59">
        <f t="shared" si="9"/>
        <v>0</v>
      </c>
      <c r="I31" s="59"/>
      <c r="J31" s="59"/>
      <c r="K31" s="113">
        <f t="shared" si="10"/>
        <v>0</v>
      </c>
      <c r="L31" s="99">
        <v>562000</v>
      </c>
      <c r="M31" s="64">
        <v>562000</v>
      </c>
      <c r="N31" s="56">
        <f t="shared" si="4"/>
        <v>562000</v>
      </c>
      <c r="O31" s="64"/>
      <c r="P31" s="97">
        <v>226000</v>
      </c>
      <c r="Q31" s="55">
        <v>226000</v>
      </c>
      <c r="R31" s="56">
        <f t="shared" si="5"/>
        <v>226000</v>
      </c>
      <c r="S31" s="55"/>
      <c r="T31" s="98"/>
      <c r="U31" s="97">
        <v>72000</v>
      </c>
      <c r="V31" s="97">
        <v>48000</v>
      </c>
      <c r="W31" s="55">
        <v>50000</v>
      </c>
      <c r="X31" s="55">
        <v>20000</v>
      </c>
      <c r="Y31" s="55">
        <v>50000</v>
      </c>
      <c r="Z31" s="56">
        <f t="shared" si="6"/>
        <v>120000</v>
      </c>
      <c r="AA31" s="97">
        <v>23000</v>
      </c>
      <c r="AB31" s="55">
        <v>15200</v>
      </c>
      <c r="AC31" s="55">
        <v>7600</v>
      </c>
      <c r="AD31" s="56">
        <f t="shared" si="11"/>
        <v>22800</v>
      </c>
      <c r="AE31" s="97">
        <v>12000</v>
      </c>
      <c r="AF31" s="96">
        <v>11000</v>
      </c>
      <c r="AG31" s="98">
        <v>7000</v>
      </c>
      <c r="AH31" s="55">
        <v>6300</v>
      </c>
      <c r="AI31" s="98">
        <v>9500</v>
      </c>
      <c r="AJ31" s="56">
        <f t="shared" si="12"/>
        <v>22800</v>
      </c>
      <c r="AK31" s="96">
        <v>98000</v>
      </c>
      <c r="AL31" s="57">
        <v>14000</v>
      </c>
      <c r="AM31" s="57">
        <v>49000</v>
      </c>
      <c r="AN31" s="58">
        <f t="shared" si="13"/>
        <v>63000</v>
      </c>
      <c r="AO31" s="59">
        <f t="shared" si="14"/>
        <v>35000</v>
      </c>
      <c r="AP31" s="59"/>
      <c r="AQ31" s="59">
        <v>35000</v>
      </c>
      <c r="AR31" s="60">
        <f t="shared" si="15"/>
        <v>63000</v>
      </c>
      <c r="AS31" s="61">
        <f t="shared" si="7"/>
        <v>1052000</v>
      </c>
      <c r="AT31" s="58">
        <f t="shared" si="16"/>
        <v>1016600</v>
      </c>
      <c r="AU31" s="62">
        <f t="shared" si="17"/>
        <v>-35400</v>
      </c>
      <c r="AV31" s="74">
        <f t="shared" si="18"/>
        <v>35000</v>
      </c>
      <c r="AW31" s="62">
        <v>146000</v>
      </c>
      <c r="AX31" s="62">
        <v>1485000</v>
      </c>
      <c r="AY31" s="62">
        <v>12000</v>
      </c>
      <c r="AZ31" s="62">
        <v>359000</v>
      </c>
      <c r="BA31" s="59">
        <v>-35400</v>
      </c>
      <c r="BB31" s="59"/>
      <c r="BC31" s="59">
        <f t="shared" si="19"/>
        <v>35000</v>
      </c>
      <c r="BD31" s="76">
        <f t="shared" si="20"/>
        <v>-400</v>
      </c>
      <c r="BE31" s="59"/>
      <c r="BF31" s="59"/>
      <c r="BG31" s="59"/>
      <c r="BH31" s="81">
        <f t="shared" si="21"/>
        <v>0</v>
      </c>
      <c r="BI31" s="79">
        <f t="shared" si="22"/>
        <v>-35400</v>
      </c>
      <c r="BJ31" s="71">
        <f t="shared" si="23"/>
        <v>0</v>
      </c>
      <c r="BK31" s="120" t="s">
        <v>222</v>
      </c>
    </row>
    <row r="32" spans="1:63" ht="18" customHeight="1">
      <c r="A32" s="4" t="s">
        <v>49</v>
      </c>
      <c r="B32" s="96"/>
      <c r="C32" s="65"/>
      <c r="D32" s="96"/>
      <c r="E32" s="94"/>
      <c r="F32" s="94"/>
      <c r="G32" s="111">
        <f t="shared" si="8"/>
        <v>0</v>
      </c>
      <c r="H32" s="59">
        <f t="shared" si="9"/>
        <v>0</v>
      </c>
      <c r="I32" s="59"/>
      <c r="J32" s="59"/>
      <c r="K32" s="113">
        <f t="shared" si="10"/>
        <v>0</v>
      </c>
      <c r="L32" s="99"/>
      <c r="M32" s="64"/>
      <c r="N32" s="56">
        <f t="shared" si="4"/>
        <v>0</v>
      </c>
      <c r="O32" s="55"/>
      <c r="P32" s="97"/>
      <c r="Q32" s="55"/>
      <c r="R32" s="56">
        <f t="shared" si="5"/>
        <v>0</v>
      </c>
      <c r="S32" s="55"/>
      <c r="T32" s="98"/>
      <c r="U32" s="97">
        <v>72000</v>
      </c>
      <c r="V32" s="97">
        <v>0</v>
      </c>
      <c r="W32" s="55">
        <v>30000</v>
      </c>
      <c r="X32" s="55">
        <v>12000</v>
      </c>
      <c r="Y32" s="55">
        <v>30000</v>
      </c>
      <c r="Z32" s="56">
        <f t="shared" si="6"/>
        <v>72000</v>
      </c>
      <c r="AA32" s="97"/>
      <c r="AB32" s="55"/>
      <c r="AC32" s="55"/>
      <c r="AD32" s="56">
        <f t="shared" si="11"/>
        <v>0</v>
      </c>
      <c r="AE32" s="97">
        <v>0</v>
      </c>
      <c r="AF32" s="96">
        <v>0</v>
      </c>
      <c r="AG32" s="98"/>
      <c r="AH32" s="55"/>
      <c r="AI32" s="98"/>
      <c r="AJ32" s="56">
        <f t="shared" si="12"/>
        <v>0</v>
      </c>
      <c r="AK32" s="96">
        <v>0</v>
      </c>
      <c r="AL32" s="57"/>
      <c r="AM32" s="57"/>
      <c r="AN32" s="58">
        <f t="shared" si="13"/>
        <v>0</v>
      </c>
      <c r="AO32" s="59">
        <f t="shared" si="14"/>
        <v>0</v>
      </c>
      <c r="AP32" s="59"/>
      <c r="AQ32" s="59"/>
      <c r="AR32" s="60">
        <f t="shared" si="15"/>
        <v>0</v>
      </c>
      <c r="AS32" s="61">
        <f t="shared" si="7"/>
        <v>72000</v>
      </c>
      <c r="AT32" s="58">
        <f t="shared" si="16"/>
        <v>72000</v>
      </c>
      <c r="AU32" s="62">
        <f t="shared" si="17"/>
        <v>0</v>
      </c>
      <c r="AV32" s="74">
        <f t="shared" si="18"/>
        <v>0</v>
      </c>
      <c r="AW32" s="62">
        <v>6000</v>
      </c>
      <c r="AX32" s="62">
        <v>1255000</v>
      </c>
      <c r="AY32" s="62">
        <v>6000</v>
      </c>
      <c r="AZ32" s="62">
        <v>245000</v>
      </c>
      <c r="BA32" s="59"/>
      <c r="BB32" s="59"/>
      <c r="BC32" s="59">
        <f t="shared" si="19"/>
        <v>0</v>
      </c>
      <c r="BD32" s="76">
        <f t="shared" si="20"/>
        <v>0</v>
      </c>
      <c r="BE32" s="59"/>
      <c r="BF32" s="59"/>
      <c r="BG32" s="59"/>
      <c r="BH32" s="81">
        <f t="shared" si="21"/>
        <v>0</v>
      </c>
      <c r="BI32" s="79">
        <f t="shared" si="22"/>
        <v>0</v>
      </c>
      <c r="BJ32" s="71">
        <f t="shared" si="23"/>
        <v>0</v>
      </c>
      <c r="BK32" s="120"/>
    </row>
    <row r="33" spans="1:63" ht="18" customHeight="1">
      <c r="A33" s="4" t="s">
        <v>50</v>
      </c>
      <c r="B33" s="96"/>
      <c r="C33" s="65"/>
      <c r="D33" s="96"/>
      <c r="E33" s="94"/>
      <c r="F33" s="94"/>
      <c r="G33" s="111">
        <f t="shared" si="8"/>
        <v>0</v>
      </c>
      <c r="H33" s="59">
        <f t="shared" si="9"/>
        <v>0</v>
      </c>
      <c r="I33" s="59"/>
      <c r="J33" s="59"/>
      <c r="K33" s="113">
        <f t="shared" si="10"/>
        <v>0</v>
      </c>
      <c r="L33" s="99">
        <v>562000</v>
      </c>
      <c r="M33" s="64">
        <v>562000</v>
      </c>
      <c r="N33" s="56">
        <f t="shared" si="4"/>
        <v>562000</v>
      </c>
      <c r="O33" s="64"/>
      <c r="P33" s="97">
        <v>226000</v>
      </c>
      <c r="Q33" s="55">
        <v>226000</v>
      </c>
      <c r="R33" s="56">
        <f t="shared" si="5"/>
        <v>226000</v>
      </c>
      <c r="S33" s="55"/>
      <c r="T33" s="98"/>
      <c r="U33" s="97">
        <v>72000</v>
      </c>
      <c r="V33" s="97">
        <v>0</v>
      </c>
      <c r="W33" s="55">
        <v>30000</v>
      </c>
      <c r="X33" s="55">
        <v>12000</v>
      </c>
      <c r="Y33" s="55">
        <v>30000</v>
      </c>
      <c r="Z33" s="56">
        <f t="shared" si="6"/>
        <v>72000</v>
      </c>
      <c r="AA33" s="97"/>
      <c r="AB33" s="55"/>
      <c r="AC33" s="55"/>
      <c r="AD33" s="56">
        <f t="shared" si="11"/>
        <v>0</v>
      </c>
      <c r="AE33" s="97">
        <v>12000</v>
      </c>
      <c r="AF33" s="96">
        <v>22000</v>
      </c>
      <c r="AG33" s="98">
        <v>7000</v>
      </c>
      <c r="AH33" s="55">
        <v>12600</v>
      </c>
      <c r="AI33" s="98">
        <v>14000</v>
      </c>
      <c r="AJ33" s="56">
        <f t="shared" si="12"/>
        <v>33600</v>
      </c>
      <c r="AK33" s="96">
        <v>140000</v>
      </c>
      <c r="AL33" s="57">
        <v>0</v>
      </c>
      <c r="AM33" s="57">
        <v>0</v>
      </c>
      <c r="AN33" s="58">
        <f t="shared" si="13"/>
        <v>0</v>
      </c>
      <c r="AO33" s="59">
        <f t="shared" si="14"/>
        <v>140000</v>
      </c>
      <c r="AP33" s="59"/>
      <c r="AQ33" s="59">
        <v>140000</v>
      </c>
      <c r="AR33" s="60">
        <f t="shared" si="15"/>
        <v>0</v>
      </c>
      <c r="AS33" s="61">
        <f t="shared" si="7"/>
        <v>1034000</v>
      </c>
      <c r="AT33" s="58">
        <f t="shared" si="16"/>
        <v>893600</v>
      </c>
      <c r="AU33" s="62">
        <f t="shared" si="17"/>
        <v>-140400</v>
      </c>
      <c r="AV33" s="74">
        <f t="shared" si="18"/>
        <v>140000</v>
      </c>
      <c r="AW33" s="62">
        <v>142000</v>
      </c>
      <c r="AX33" s="62">
        <v>1307000</v>
      </c>
      <c r="AY33" s="62">
        <v>7000</v>
      </c>
      <c r="AZ33" s="62">
        <v>292000</v>
      </c>
      <c r="BA33" s="59">
        <v>-140400</v>
      </c>
      <c r="BB33" s="59"/>
      <c r="BC33" s="59">
        <f t="shared" si="19"/>
        <v>140000</v>
      </c>
      <c r="BD33" s="76">
        <f t="shared" si="20"/>
        <v>-400</v>
      </c>
      <c r="BE33" s="59"/>
      <c r="BF33" s="59"/>
      <c r="BG33" s="59"/>
      <c r="BH33" s="81">
        <f t="shared" si="21"/>
        <v>0</v>
      </c>
      <c r="BI33" s="79">
        <f t="shared" si="22"/>
        <v>-140400</v>
      </c>
      <c r="BJ33" s="71">
        <f t="shared" si="23"/>
        <v>0</v>
      </c>
      <c r="BK33" s="120" t="s">
        <v>223</v>
      </c>
    </row>
    <row r="34" spans="1:63" ht="18" customHeight="1">
      <c r="A34" s="4" t="s">
        <v>51</v>
      </c>
      <c r="B34" s="96"/>
      <c r="C34" s="65"/>
      <c r="D34" s="96"/>
      <c r="E34" s="94"/>
      <c r="F34" s="94"/>
      <c r="G34" s="111">
        <f t="shared" si="8"/>
        <v>0</v>
      </c>
      <c r="H34" s="59">
        <f t="shared" si="9"/>
        <v>0</v>
      </c>
      <c r="I34" s="59"/>
      <c r="J34" s="59"/>
      <c r="K34" s="113">
        <f t="shared" si="10"/>
        <v>0</v>
      </c>
      <c r="L34" s="99">
        <v>562000</v>
      </c>
      <c r="M34" s="64">
        <v>562000</v>
      </c>
      <c r="N34" s="56">
        <f t="shared" si="4"/>
        <v>562000</v>
      </c>
      <c r="O34" s="64"/>
      <c r="P34" s="97">
        <v>226000</v>
      </c>
      <c r="Q34" s="55">
        <v>226000</v>
      </c>
      <c r="R34" s="56">
        <f t="shared" si="5"/>
        <v>226000</v>
      </c>
      <c r="S34" s="55"/>
      <c r="T34" s="98"/>
      <c r="U34" s="97">
        <v>108000</v>
      </c>
      <c r="V34" s="97">
        <v>0</v>
      </c>
      <c r="W34" s="55">
        <v>45000</v>
      </c>
      <c r="X34" s="55">
        <v>18000</v>
      </c>
      <c r="Y34" s="55">
        <v>45000</v>
      </c>
      <c r="Z34" s="56">
        <f t="shared" si="6"/>
        <v>108000</v>
      </c>
      <c r="AA34" s="97"/>
      <c r="AB34" s="55"/>
      <c r="AC34" s="55"/>
      <c r="AD34" s="56">
        <f t="shared" si="11"/>
        <v>0</v>
      </c>
      <c r="AE34" s="97">
        <v>12000</v>
      </c>
      <c r="AF34" s="96">
        <v>22000</v>
      </c>
      <c r="AG34" s="98">
        <v>7000</v>
      </c>
      <c r="AH34" s="55">
        <v>12600</v>
      </c>
      <c r="AI34" s="98">
        <v>14000</v>
      </c>
      <c r="AJ34" s="56">
        <f t="shared" si="12"/>
        <v>33600</v>
      </c>
      <c r="AK34" s="96">
        <v>140000</v>
      </c>
      <c r="AL34" s="57">
        <v>49000</v>
      </c>
      <c r="AM34" s="57">
        <v>49000</v>
      </c>
      <c r="AN34" s="58">
        <f t="shared" si="13"/>
        <v>98000</v>
      </c>
      <c r="AO34" s="59">
        <f t="shared" si="14"/>
        <v>42000</v>
      </c>
      <c r="AP34" s="59"/>
      <c r="AQ34" s="59">
        <v>42000</v>
      </c>
      <c r="AR34" s="60">
        <f t="shared" si="15"/>
        <v>98000</v>
      </c>
      <c r="AS34" s="61">
        <f t="shared" si="7"/>
        <v>1070000</v>
      </c>
      <c r="AT34" s="58">
        <f t="shared" si="16"/>
        <v>1027600</v>
      </c>
      <c r="AU34" s="62">
        <f t="shared" si="17"/>
        <v>-42400</v>
      </c>
      <c r="AV34" s="74">
        <f t="shared" si="18"/>
        <v>42000</v>
      </c>
      <c r="AW34" s="62">
        <v>145000</v>
      </c>
      <c r="AX34" s="62">
        <v>1885000</v>
      </c>
      <c r="AY34" s="62">
        <v>10000</v>
      </c>
      <c r="AZ34" s="62">
        <v>453000</v>
      </c>
      <c r="BA34" s="59">
        <v>-42400</v>
      </c>
      <c r="BB34" s="59"/>
      <c r="BC34" s="59">
        <f t="shared" si="19"/>
        <v>42000</v>
      </c>
      <c r="BD34" s="76">
        <f t="shared" si="20"/>
        <v>-400</v>
      </c>
      <c r="BE34" s="59"/>
      <c r="BF34" s="59"/>
      <c r="BG34" s="59"/>
      <c r="BH34" s="81">
        <f t="shared" si="21"/>
        <v>0</v>
      </c>
      <c r="BI34" s="79">
        <f t="shared" si="22"/>
        <v>-42400</v>
      </c>
      <c r="BJ34" s="71">
        <f t="shared" si="23"/>
        <v>0</v>
      </c>
      <c r="BK34" s="120" t="s">
        <v>224</v>
      </c>
    </row>
    <row r="35" spans="1:63" ht="18" customHeight="1">
      <c r="A35" s="4" t="s">
        <v>52</v>
      </c>
      <c r="B35" s="96"/>
      <c r="C35" s="65"/>
      <c r="D35" s="96">
        <v>600000</v>
      </c>
      <c r="E35" s="94">
        <v>400000</v>
      </c>
      <c r="F35" s="94">
        <v>95000</v>
      </c>
      <c r="G35" s="111">
        <f t="shared" si="8"/>
        <v>495000</v>
      </c>
      <c r="H35" s="59">
        <f t="shared" si="9"/>
        <v>105000</v>
      </c>
      <c r="I35" s="59"/>
      <c r="J35" s="59">
        <v>105000</v>
      </c>
      <c r="K35" s="113">
        <f t="shared" si="10"/>
        <v>495000</v>
      </c>
      <c r="L35" s="99"/>
      <c r="M35" s="64"/>
      <c r="N35" s="56">
        <f t="shared" si="4"/>
        <v>0</v>
      </c>
      <c r="O35" s="64"/>
      <c r="P35" s="97"/>
      <c r="Q35" s="64"/>
      <c r="R35" s="56">
        <f t="shared" si="5"/>
        <v>0</v>
      </c>
      <c r="S35" s="55"/>
      <c r="T35" s="98"/>
      <c r="U35" s="97">
        <v>72000</v>
      </c>
      <c r="V35" s="97">
        <v>0</v>
      </c>
      <c r="W35" s="55">
        <v>30000</v>
      </c>
      <c r="X35" s="55">
        <v>12000</v>
      </c>
      <c r="Y35" s="55">
        <v>30000</v>
      </c>
      <c r="Z35" s="56">
        <f t="shared" si="6"/>
        <v>72000</v>
      </c>
      <c r="AA35" s="97"/>
      <c r="AB35" s="55"/>
      <c r="AC35" s="55"/>
      <c r="AD35" s="56">
        <f t="shared" si="11"/>
        <v>0</v>
      </c>
      <c r="AE35" s="97">
        <v>0</v>
      </c>
      <c r="AF35" s="96">
        <v>0</v>
      </c>
      <c r="AG35" s="98"/>
      <c r="AH35" s="55"/>
      <c r="AI35" s="98"/>
      <c r="AJ35" s="56">
        <f t="shared" si="12"/>
        <v>0</v>
      </c>
      <c r="AK35" s="96">
        <v>0</v>
      </c>
      <c r="AL35" s="57"/>
      <c r="AM35" s="57"/>
      <c r="AN35" s="58">
        <f t="shared" si="13"/>
        <v>0</v>
      </c>
      <c r="AO35" s="59">
        <f t="shared" si="14"/>
        <v>0</v>
      </c>
      <c r="AP35" s="59"/>
      <c r="AQ35" s="59"/>
      <c r="AR35" s="60">
        <f t="shared" si="15"/>
        <v>0</v>
      </c>
      <c r="AS35" s="61">
        <f t="shared" si="7"/>
        <v>672000</v>
      </c>
      <c r="AT35" s="58">
        <f t="shared" si="16"/>
        <v>567000</v>
      </c>
      <c r="AU35" s="62">
        <f t="shared" si="17"/>
        <v>-105000</v>
      </c>
      <c r="AV35" s="74">
        <f t="shared" si="18"/>
        <v>105000</v>
      </c>
      <c r="AW35" s="62">
        <v>106000</v>
      </c>
      <c r="AX35" s="62">
        <v>1140000</v>
      </c>
      <c r="AY35" s="62">
        <v>6000</v>
      </c>
      <c r="AZ35" s="62">
        <v>282000</v>
      </c>
      <c r="BA35" s="59">
        <v>-105000</v>
      </c>
      <c r="BB35" s="59"/>
      <c r="BC35" s="59">
        <f t="shared" si="19"/>
        <v>105000</v>
      </c>
      <c r="BD35" s="76">
        <f t="shared" si="20"/>
        <v>0</v>
      </c>
      <c r="BE35" s="59"/>
      <c r="BF35" s="59"/>
      <c r="BG35" s="59"/>
      <c r="BH35" s="81">
        <f t="shared" si="21"/>
        <v>0</v>
      </c>
      <c r="BI35" s="79">
        <f t="shared" si="22"/>
        <v>-105000</v>
      </c>
      <c r="BJ35" s="71">
        <f t="shared" si="23"/>
        <v>0</v>
      </c>
      <c r="BK35" s="120" t="s">
        <v>221</v>
      </c>
    </row>
    <row r="36" spans="1:63" ht="18" customHeight="1">
      <c r="A36" s="4" t="s">
        <v>53</v>
      </c>
      <c r="B36" s="96"/>
      <c r="C36" s="65"/>
      <c r="D36" s="96">
        <v>600000</v>
      </c>
      <c r="E36" s="94">
        <v>400000</v>
      </c>
      <c r="F36" s="94">
        <v>95000</v>
      </c>
      <c r="G36" s="111">
        <f t="shared" si="8"/>
        <v>495000</v>
      </c>
      <c r="H36" s="59">
        <f t="shared" si="9"/>
        <v>105000</v>
      </c>
      <c r="I36" s="59"/>
      <c r="J36" s="59">
        <v>105000</v>
      </c>
      <c r="K36" s="113">
        <f t="shared" si="10"/>
        <v>495000</v>
      </c>
      <c r="L36" s="99">
        <v>562000</v>
      </c>
      <c r="M36" s="64">
        <v>562000</v>
      </c>
      <c r="N36" s="56">
        <f t="shared" si="4"/>
        <v>562000</v>
      </c>
      <c r="O36" s="55"/>
      <c r="P36" s="97">
        <v>226000</v>
      </c>
      <c r="Q36" s="55">
        <v>226000</v>
      </c>
      <c r="R36" s="56">
        <f t="shared" si="5"/>
        <v>226000</v>
      </c>
      <c r="S36" s="55"/>
      <c r="T36" s="98"/>
      <c r="U36" s="97">
        <v>72000</v>
      </c>
      <c r="V36" s="97">
        <v>0</v>
      </c>
      <c r="W36" s="55">
        <v>30000</v>
      </c>
      <c r="X36" s="55">
        <v>12000</v>
      </c>
      <c r="Y36" s="55">
        <v>30000</v>
      </c>
      <c r="Z36" s="56">
        <f t="shared" si="6"/>
        <v>72000</v>
      </c>
      <c r="AA36" s="97"/>
      <c r="AB36" s="55"/>
      <c r="AC36" s="55"/>
      <c r="AD36" s="56">
        <f t="shared" si="11"/>
        <v>0</v>
      </c>
      <c r="AE36" s="97">
        <v>12000</v>
      </c>
      <c r="AF36" s="96">
        <v>11000</v>
      </c>
      <c r="AG36" s="98">
        <v>7000</v>
      </c>
      <c r="AH36" s="55">
        <v>6300</v>
      </c>
      <c r="AI36" s="98">
        <v>9500</v>
      </c>
      <c r="AJ36" s="56">
        <f t="shared" si="12"/>
        <v>22800</v>
      </c>
      <c r="AK36" s="96">
        <v>210000</v>
      </c>
      <c r="AL36" s="57">
        <v>0</v>
      </c>
      <c r="AM36" s="57">
        <v>0</v>
      </c>
      <c r="AN36" s="58">
        <f t="shared" si="13"/>
        <v>0</v>
      </c>
      <c r="AO36" s="59">
        <f t="shared" si="14"/>
        <v>210000</v>
      </c>
      <c r="AP36" s="59"/>
      <c r="AQ36" s="59">
        <v>210000</v>
      </c>
      <c r="AR36" s="60">
        <f t="shared" si="15"/>
        <v>0</v>
      </c>
      <c r="AS36" s="61">
        <f t="shared" si="7"/>
        <v>1693000</v>
      </c>
      <c r="AT36" s="58">
        <f t="shared" si="16"/>
        <v>1377800</v>
      </c>
      <c r="AU36" s="62">
        <f t="shared" si="17"/>
        <v>-315200</v>
      </c>
      <c r="AV36" s="74">
        <f t="shared" si="18"/>
        <v>315000</v>
      </c>
      <c r="AW36" s="62">
        <v>240000</v>
      </c>
      <c r="AX36" s="62">
        <v>1073000</v>
      </c>
      <c r="AY36" s="62">
        <v>7000</v>
      </c>
      <c r="AZ36" s="62">
        <v>246000</v>
      </c>
      <c r="BA36" s="59">
        <v>-240000</v>
      </c>
      <c r="BB36" s="59">
        <v>-68200</v>
      </c>
      <c r="BC36" s="59">
        <f t="shared" si="19"/>
        <v>315000</v>
      </c>
      <c r="BD36" s="76">
        <f t="shared" si="20"/>
        <v>6800</v>
      </c>
      <c r="BE36" s="59">
        <v>-7000</v>
      </c>
      <c r="BF36" s="59"/>
      <c r="BG36" s="59"/>
      <c r="BH36" s="81">
        <f t="shared" si="21"/>
        <v>-7000</v>
      </c>
      <c r="BI36" s="79">
        <f t="shared" si="22"/>
        <v>-315200</v>
      </c>
      <c r="BJ36" s="71">
        <f t="shared" si="23"/>
        <v>0</v>
      </c>
      <c r="BK36" s="120" t="s">
        <v>225</v>
      </c>
    </row>
    <row r="37" spans="1:63" ht="18" customHeight="1">
      <c r="A37" s="4" t="s">
        <v>54</v>
      </c>
      <c r="B37" s="96"/>
      <c r="C37" s="65"/>
      <c r="D37" s="96">
        <v>600000</v>
      </c>
      <c r="E37" s="94">
        <v>400000</v>
      </c>
      <c r="F37" s="94">
        <v>95000</v>
      </c>
      <c r="G37" s="111">
        <f t="shared" si="8"/>
        <v>495000</v>
      </c>
      <c r="H37" s="59">
        <f t="shared" si="9"/>
        <v>105000</v>
      </c>
      <c r="I37" s="59"/>
      <c r="J37" s="59">
        <v>105000</v>
      </c>
      <c r="K37" s="113">
        <f t="shared" si="10"/>
        <v>495000</v>
      </c>
      <c r="L37" s="99"/>
      <c r="M37" s="64"/>
      <c r="N37" s="56">
        <f t="shared" si="4"/>
        <v>0</v>
      </c>
      <c r="O37" s="64"/>
      <c r="P37" s="97"/>
      <c r="Q37" s="64"/>
      <c r="R37" s="56">
        <f t="shared" si="5"/>
        <v>0</v>
      </c>
      <c r="S37" s="55"/>
      <c r="T37" s="98"/>
      <c r="U37" s="97">
        <v>72000</v>
      </c>
      <c r="V37" s="97">
        <v>0</v>
      </c>
      <c r="W37" s="55">
        <v>30000</v>
      </c>
      <c r="X37" s="55">
        <v>12000</v>
      </c>
      <c r="Y37" s="55">
        <v>30000</v>
      </c>
      <c r="Z37" s="56">
        <f t="shared" si="6"/>
        <v>72000</v>
      </c>
      <c r="AA37" s="97"/>
      <c r="AB37" s="55"/>
      <c r="AC37" s="55"/>
      <c r="AD37" s="56">
        <f t="shared" si="11"/>
        <v>0</v>
      </c>
      <c r="AE37" s="97">
        <v>0</v>
      </c>
      <c r="AF37" s="96">
        <v>0</v>
      </c>
      <c r="AG37" s="98"/>
      <c r="AH37" s="55"/>
      <c r="AI37" s="98"/>
      <c r="AJ37" s="56">
        <f t="shared" si="12"/>
        <v>0</v>
      </c>
      <c r="AK37" s="96">
        <v>0</v>
      </c>
      <c r="AL37" s="57"/>
      <c r="AM37" s="57"/>
      <c r="AN37" s="58">
        <f t="shared" si="13"/>
        <v>0</v>
      </c>
      <c r="AO37" s="59">
        <f t="shared" si="14"/>
        <v>0</v>
      </c>
      <c r="AP37" s="59"/>
      <c r="AQ37" s="59"/>
      <c r="AR37" s="60">
        <f t="shared" si="15"/>
        <v>0</v>
      </c>
      <c r="AS37" s="61">
        <f t="shared" si="7"/>
        <v>672000</v>
      </c>
      <c r="AT37" s="58">
        <f t="shared" si="16"/>
        <v>567000</v>
      </c>
      <c r="AU37" s="62">
        <f t="shared" si="17"/>
        <v>-105000</v>
      </c>
      <c r="AV37" s="74">
        <f t="shared" si="18"/>
        <v>105000</v>
      </c>
      <c r="AW37" s="62">
        <v>106000</v>
      </c>
      <c r="AX37" s="62">
        <v>1030000</v>
      </c>
      <c r="AY37" s="62">
        <v>6000</v>
      </c>
      <c r="AZ37" s="62">
        <v>226000</v>
      </c>
      <c r="BA37" s="59">
        <v>-105000</v>
      </c>
      <c r="BB37" s="59"/>
      <c r="BC37" s="59">
        <f t="shared" si="19"/>
        <v>105000</v>
      </c>
      <c r="BD37" s="76">
        <f t="shared" si="20"/>
        <v>0</v>
      </c>
      <c r="BE37" s="59"/>
      <c r="BF37" s="59"/>
      <c r="BG37" s="59"/>
      <c r="BH37" s="81">
        <f t="shared" si="21"/>
        <v>0</v>
      </c>
      <c r="BI37" s="79">
        <f t="shared" si="22"/>
        <v>-105000</v>
      </c>
      <c r="BJ37" s="71">
        <f t="shared" si="23"/>
        <v>0</v>
      </c>
      <c r="BK37" s="120" t="s">
        <v>221</v>
      </c>
    </row>
    <row r="38" spans="1:63" ht="18" customHeight="1">
      <c r="A38" s="4" t="s">
        <v>55</v>
      </c>
      <c r="B38" s="96"/>
      <c r="C38" s="65"/>
      <c r="D38" s="96"/>
      <c r="E38" s="94"/>
      <c r="F38" s="94"/>
      <c r="G38" s="111">
        <f t="shared" si="8"/>
        <v>0</v>
      </c>
      <c r="H38" s="59">
        <f t="shared" si="9"/>
        <v>0</v>
      </c>
      <c r="I38" s="59"/>
      <c r="J38" s="59"/>
      <c r="K38" s="113">
        <f t="shared" si="10"/>
        <v>0</v>
      </c>
      <c r="L38" s="99">
        <v>562000</v>
      </c>
      <c r="M38" s="64">
        <v>562000</v>
      </c>
      <c r="N38" s="56">
        <f t="shared" ref="N38:N69" si="24">SUM(M38:M38)</f>
        <v>562000</v>
      </c>
      <c r="O38" s="64"/>
      <c r="P38" s="97">
        <v>226000</v>
      </c>
      <c r="Q38" s="55">
        <v>226000</v>
      </c>
      <c r="R38" s="56">
        <f t="shared" ref="R38:R69" si="25">SUM(Q38:Q38)</f>
        <v>226000</v>
      </c>
      <c r="S38" s="55"/>
      <c r="T38" s="98"/>
      <c r="U38" s="97">
        <v>144000</v>
      </c>
      <c r="V38" s="97">
        <v>48000</v>
      </c>
      <c r="W38" s="55">
        <v>80000</v>
      </c>
      <c r="X38" s="55">
        <v>32000</v>
      </c>
      <c r="Y38" s="55">
        <v>80000</v>
      </c>
      <c r="Z38" s="56">
        <f t="shared" ref="Z38:Z69" si="26">SUM(W38:Y38)</f>
        <v>192000</v>
      </c>
      <c r="AA38" s="97">
        <v>48000</v>
      </c>
      <c r="AB38" s="55">
        <v>32000</v>
      </c>
      <c r="AC38" s="55">
        <v>16000</v>
      </c>
      <c r="AD38" s="56">
        <f t="shared" si="11"/>
        <v>48000</v>
      </c>
      <c r="AE38" s="97">
        <v>48000</v>
      </c>
      <c r="AF38" s="96">
        <v>11000</v>
      </c>
      <c r="AG38" s="98">
        <v>28000</v>
      </c>
      <c r="AH38" s="55">
        <v>6300</v>
      </c>
      <c r="AI38" s="98">
        <v>24500</v>
      </c>
      <c r="AJ38" s="56">
        <f t="shared" si="12"/>
        <v>58800</v>
      </c>
      <c r="AK38" s="96">
        <v>140000</v>
      </c>
      <c r="AL38" s="57">
        <v>84000</v>
      </c>
      <c r="AM38" s="57">
        <v>147000</v>
      </c>
      <c r="AN38" s="58">
        <f t="shared" si="13"/>
        <v>231000</v>
      </c>
      <c r="AO38" s="59">
        <f t="shared" si="14"/>
        <v>-91000</v>
      </c>
      <c r="AP38" s="59">
        <v>91000</v>
      </c>
      <c r="AQ38" s="59"/>
      <c r="AR38" s="60">
        <f t="shared" si="15"/>
        <v>140000</v>
      </c>
      <c r="AS38" s="61">
        <f t="shared" ref="AS38:AS69" si="27">SUM(B38,D38,L38,P38,U38,V38,AA38,AF38,AE38,AK38)</f>
        <v>1227000</v>
      </c>
      <c r="AT38" s="58">
        <f t="shared" si="16"/>
        <v>1226800</v>
      </c>
      <c r="AU38" s="62">
        <f t="shared" si="17"/>
        <v>-200</v>
      </c>
      <c r="AV38" s="74">
        <f t="shared" si="18"/>
        <v>0</v>
      </c>
      <c r="AW38" s="62">
        <v>157000</v>
      </c>
      <c r="AX38" s="62">
        <v>2625000</v>
      </c>
      <c r="AY38" s="62">
        <v>24000</v>
      </c>
      <c r="AZ38" s="62">
        <v>495000</v>
      </c>
      <c r="BA38" s="59">
        <v>-200</v>
      </c>
      <c r="BB38" s="59"/>
      <c r="BC38" s="59">
        <f t="shared" si="19"/>
        <v>0</v>
      </c>
      <c r="BD38" s="76">
        <f t="shared" si="20"/>
        <v>-200</v>
      </c>
      <c r="BE38" s="59"/>
      <c r="BF38" s="59"/>
      <c r="BG38" s="59"/>
      <c r="BH38" s="81">
        <f t="shared" si="21"/>
        <v>0</v>
      </c>
      <c r="BI38" s="79">
        <f t="shared" si="22"/>
        <v>-200</v>
      </c>
      <c r="BJ38" s="71">
        <f t="shared" si="23"/>
        <v>0</v>
      </c>
      <c r="BK38" s="120" t="s">
        <v>226</v>
      </c>
    </row>
    <row r="39" spans="1:63" ht="18" customHeight="1">
      <c r="A39" s="4" t="s">
        <v>56</v>
      </c>
      <c r="B39" s="96"/>
      <c r="C39" s="65"/>
      <c r="D39" s="96"/>
      <c r="E39" s="94"/>
      <c r="F39" s="94">
        <v>95000</v>
      </c>
      <c r="G39" s="111">
        <f t="shared" si="8"/>
        <v>95000</v>
      </c>
      <c r="H39" s="59">
        <f t="shared" si="9"/>
        <v>-95000</v>
      </c>
      <c r="I39" s="59">
        <v>95000</v>
      </c>
      <c r="J39" s="59"/>
      <c r="K39" s="113">
        <f t="shared" si="10"/>
        <v>0</v>
      </c>
      <c r="L39" s="99">
        <v>562000</v>
      </c>
      <c r="M39" s="64">
        <v>562000</v>
      </c>
      <c r="N39" s="56">
        <f t="shared" si="24"/>
        <v>562000</v>
      </c>
      <c r="O39" s="64"/>
      <c r="P39" s="97">
        <v>226000</v>
      </c>
      <c r="Q39" s="55">
        <v>226000</v>
      </c>
      <c r="R39" s="56">
        <f t="shared" si="25"/>
        <v>226000</v>
      </c>
      <c r="S39" s="55"/>
      <c r="T39" s="98"/>
      <c r="U39" s="97">
        <v>72000</v>
      </c>
      <c r="V39" s="97">
        <v>0</v>
      </c>
      <c r="W39" s="55">
        <v>30000</v>
      </c>
      <c r="X39" s="55">
        <v>12000</v>
      </c>
      <c r="Y39" s="55">
        <v>30000</v>
      </c>
      <c r="Z39" s="56">
        <f t="shared" si="26"/>
        <v>72000</v>
      </c>
      <c r="AA39" s="97"/>
      <c r="AB39" s="55"/>
      <c r="AC39" s="55"/>
      <c r="AD39" s="56">
        <f t="shared" si="11"/>
        <v>0</v>
      </c>
      <c r="AE39" s="97">
        <v>12000</v>
      </c>
      <c r="AF39" s="96">
        <v>22000</v>
      </c>
      <c r="AG39" s="98">
        <v>7000</v>
      </c>
      <c r="AH39" s="55">
        <v>12600</v>
      </c>
      <c r="AI39" s="98">
        <v>14000</v>
      </c>
      <c r="AJ39" s="56">
        <f t="shared" si="12"/>
        <v>33600</v>
      </c>
      <c r="AK39" s="96">
        <v>98000</v>
      </c>
      <c r="AL39" s="57">
        <v>0</v>
      </c>
      <c r="AM39" s="57">
        <v>0</v>
      </c>
      <c r="AN39" s="58">
        <f t="shared" si="13"/>
        <v>0</v>
      </c>
      <c r="AO39" s="59">
        <f t="shared" si="14"/>
        <v>98000</v>
      </c>
      <c r="AP39" s="59"/>
      <c r="AQ39" s="59">
        <v>98000</v>
      </c>
      <c r="AR39" s="60">
        <f t="shared" si="15"/>
        <v>0</v>
      </c>
      <c r="AS39" s="61">
        <f t="shared" si="27"/>
        <v>992000</v>
      </c>
      <c r="AT39" s="58">
        <f t="shared" si="16"/>
        <v>893600</v>
      </c>
      <c r="AU39" s="62">
        <f t="shared" si="17"/>
        <v>-98400</v>
      </c>
      <c r="AV39" s="74">
        <f t="shared" si="18"/>
        <v>98000</v>
      </c>
      <c r="AW39" s="62">
        <v>142000</v>
      </c>
      <c r="AX39" s="62">
        <v>1344000</v>
      </c>
      <c r="AY39" s="62">
        <v>7000</v>
      </c>
      <c r="AZ39" s="62">
        <v>270000</v>
      </c>
      <c r="BA39" s="59">
        <v>-98400</v>
      </c>
      <c r="BB39" s="59"/>
      <c r="BC39" s="59">
        <f t="shared" si="19"/>
        <v>98000</v>
      </c>
      <c r="BD39" s="76">
        <f t="shared" si="20"/>
        <v>-400</v>
      </c>
      <c r="BE39" s="59"/>
      <c r="BF39" s="59"/>
      <c r="BG39" s="59"/>
      <c r="BH39" s="81">
        <f t="shared" si="21"/>
        <v>0</v>
      </c>
      <c r="BI39" s="79">
        <f t="shared" si="22"/>
        <v>-98400</v>
      </c>
      <c r="BJ39" s="71">
        <f t="shared" si="23"/>
        <v>0</v>
      </c>
      <c r="BK39" s="120" t="s">
        <v>227</v>
      </c>
    </row>
    <row r="40" spans="1:63" ht="18" customHeight="1">
      <c r="A40" s="5" t="s">
        <v>118</v>
      </c>
      <c r="B40" s="96"/>
      <c r="C40" s="65"/>
      <c r="D40" s="96">
        <v>600000</v>
      </c>
      <c r="E40" s="94">
        <v>400000</v>
      </c>
      <c r="F40" s="94">
        <v>95000</v>
      </c>
      <c r="G40" s="111">
        <f t="shared" si="8"/>
        <v>495000</v>
      </c>
      <c r="H40" s="59">
        <f t="shared" si="9"/>
        <v>105000</v>
      </c>
      <c r="I40" s="59"/>
      <c r="J40" s="59">
        <v>105000</v>
      </c>
      <c r="K40" s="113">
        <f t="shared" si="10"/>
        <v>495000</v>
      </c>
      <c r="L40" s="99">
        <v>562000</v>
      </c>
      <c r="M40" s="64">
        <v>562000</v>
      </c>
      <c r="N40" s="56">
        <f t="shared" si="24"/>
        <v>562000</v>
      </c>
      <c r="O40" s="55"/>
      <c r="P40" s="97">
        <v>226000</v>
      </c>
      <c r="Q40" s="55">
        <v>226000</v>
      </c>
      <c r="R40" s="56">
        <f t="shared" si="25"/>
        <v>226000</v>
      </c>
      <c r="S40" s="55"/>
      <c r="T40" s="98"/>
      <c r="U40" s="97">
        <v>72000</v>
      </c>
      <c r="V40" s="97">
        <v>0</v>
      </c>
      <c r="W40" s="55">
        <v>30000</v>
      </c>
      <c r="X40" s="55">
        <v>12000</v>
      </c>
      <c r="Y40" s="55">
        <v>30000</v>
      </c>
      <c r="Z40" s="56">
        <f t="shared" si="26"/>
        <v>72000</v>
      </c>
      <c r="AA40" s="97"/>
      <c r="AB40" s="55"/>
      <c r="AC40" s="55"/>
      <c r="AD40" s="56">
        <f t="shared" si="11"/>
        <v>0</v>
      </c>
      <c r="AE40" s="97">
        <v>12000</v>
      </c>
      <c r="AF40" s="96">
        <v>11000</v>
      </c>
      <c r="AG40" s="98">
        <v>7000</v>
      </c>
      <c r="AH40" s="55">
        <v>6300</v>
      </c>
      <c r="AI40" s="98">
        <v>9500</v>
      </c>
      <c r="AJ40" s="56">
        <f t="shared" si="12"/>
        <v>22800</v>
      </c>
      <c r="AK40" s="96">
        <v>112000</v>
      </c>
      <c r="AL40" s="57">
        <v>0</v>
      </c>
      <c r="AM40" s="57">
        <v>0</v>
      </c>
      <c r="AN40" s="58">
        <f t="shared" si="13"/>
        <v>0</v>
      </c>
      <c r="AO40" s="59">
        <f t="shared" si="14"/>
        <v>112000</v>
      </c>
      <c r="AP40" s="59"/>
      <c r="AQ40" s="59">
        <v>112000</v>
      </c>
      <c r="AR40" s="60">
        <f t="shared" si="15"/>
        <v>0</v>
      </c>
      <c r="AS40" s="61">
        <f t="shared" si="27"/>
        <v>1595000</v>
      </c>
      <c r="AT40" s="58">
        <f t="shared" si="16"/>
        <v>1377800</v>
      </c>
      <c r="AU40" s="62">
        <f t="shared" si="17"/>
        <v>-217200</v>
      </c>
      <c r="AV40" s="74">
        <f t="shared" si="18"/>
        <v>217000</v>
      </c>
      <c r="AW40" s="62">
        <v>240000</v>
      </c>
      <c r="AX40" s="62">
        <v>1074000</v>
      </c>
      <c r="AY40" s="62">
        <v>7000</v>
      </c>
      <c r="AZ40" s="62">
        <v>244000</v>
      </c>
      <c r="BA40" s="59">
        <v>-217200</v>
      </c>
      <c r="BB40" s="59"/>
      <c r="BC40" s="59">
        <f t="shared" si="19"/>
        <v>217000</v>
      </c>
      <c r="BD40" s="76">
        <f t="shared" si="20"/>
        <v>-200</v>
      </c>
      <c r="BE40" s="59"/>
      <c r="BF40" s="59"/>
      <c r="BG40" s="59"/>
      <c r="BH40" s="81">
        <f t="shared" si="21"/>
        <v>0</v>
      </c>
      <c r="BI40" s="79">
        <f t="shared" si="22"/>
        <v>-217200</v>
      </c>
      <c r="BJ40" s="71">
        <f t="shared" si="23"/>
        <v>0</v>
      </c>
      <c r="BK40" s="120" t="s">
        <v>228</v>
      </c>
    </row>
    <row r="41" spans="1:63" ht="18" customHeight="1">
      <c r="A41" s="5" t="s">
        <v>57</v>
      </c>
      <c r="B41" s="96"/>
      <c r="C41" s="65"/>
      <c r="D41" s="96">
        <v>600000</v>
      </c>
      <c r="E41" s="94">
        <v>400000</v>
      </c>
      <c r="F41" s="94">
        <v>95000</v>
      </c>
      <c r="G41" s="111">
        <f t="shared" si="8"/>
        <v>495000</v>
      </c>
      <c r="H41" s="59">
        <f t="shared" si="9"/>
        <v>105000</v>
      </c>
      <c r="I41" s="59"/>
      <c r="J41" s="59">
        <v>105000</v>
      </c>
      <c r="K41" s="113">
        <f t="shared" si="10"/>
        <v>495000</v>
      </c>
      <c r="L41" s="99">
        <v>562000</v>
      </c>
      <c r="M41" s="64">
        <v>562000</v>
      </c>
      <c r="N41" s="56">
        <f t="shared" si="24"/>
        <v>562000</v>
      </c>
      <c r="O41" s="55"/>
      <c r="P41" s="97">
        <v>226000</v>
      </c>
      <c r="Q41" s="55">
        <v>226000</v>
      </c>
      <c r="R41" s="56">
        <f t="shared" si="25"/>
        <v>226000</v>
      </c>
      <c r="S41" s="55"/>
      <c r="T41" s="98"/>
      <c r="U41" s="97">
        <v>72000</v>
      </c>
      <c r="V41" s="97">
        <v>0</v>
      </c>
      <c r="W41" s="55">
        <v>30000</v>
      </c>
      <c r="X41" s="55">
        <v>12000</v>
      </c>
      <c r="Y41" s="55">
        <v>30000</v>
      </c>
      <c r="Z41" s="56">
        <f t="shared" si="26"/>
        <v>72000</v>
      </c>
      <c r="AA41" s="97"/>
      <c r="AB41" s="55"/>
      <c r="AC41" s="55"/>
      <c r="AD41" s="56">
        <f t="shared" si="11"/>
        <v>0</v>
      </c>
      <c r="AE41" s="97">
        <v>12000</v>
      </c>
      <c r="AF41" s="96">
        <v>11000</v>
      </c>
      <c r="AG41" s="98">
        <v>7000</v>
      </c>
      <c r="AH41" s="55">
        <v>6300</v>
      </c>
      <c r="AI41" s="98">
        <v>9500</v>
      </c>
      <c r="AJ41" s="56">
        <f t="shared" si="12"/>
        <v>22800</v>
      </c>
      <c r="AK41" s="96">
        <v>56000</v>
      </c>
      <c r="AL41" s="57">
        <v>0</v>
      </c>
      <c r="AM41" s="57">
        <v>0</v>
      </c>
      <c r="AN41" s="58">
        <f t="shared" si="13"/>
        <v>0</v>
      </c>
      <c r="AO41" s="59">
        <f t="shared" si="14"/>
        <v>56000</v>
      </c>
      <c r="AP41" s="59"/>
      <c r="AQ41" s="59">
        <v>56000</v>
      </c>
      <c r="AR41" s="60">
        <f t="shared" si="15"/>
        <v>0</v>
      </c>
      <c r="AS41" s="61">
        <f t="shared" si="27"/>
        <v>1539000</v>
      </c>
      <c r="AT41" s="58">
        <f t="shared" si="16"/>
        <v>1377800</v>
      </c>
      <c r="AU41" s="62">
        <f t="shared" si="17"/>
        <v>-161200</v>
      </c>
      <c r="AV41" s="74">
        <f t="shared" si="18"/>
        <v>161000</v>
      </c>
      <c r="AW41" s="62">
        <v>240000</v>
      </c>
      <c r="AX41" s="62">
        <v>1057000</v>
      </c>
      <c r="AY41" s="62">
        <v>7000</v>
      </c>
      <c r="AZ41" s="62">
        <v>244000</v>
      </c>
      <c r="BA41" s="59">
        <v>-161200</v>
      </c>
      <c r="BB41" s="59"/>
      <c r="BC41" s="59">
        <f t="shared" si="19"/>
        <v>161000</v>
      </c>
      <c r="BD41" s="76">
        <f t="shared" si="20"/>
        <v>-200</v>
      </c>
      <c r="BE41" s="59"/>
      <c r="BF41" s="59"/>
      <c r="BG41" s="59"/>
      <c r="BH41" s="81">
        <f t="shared" si="21"/>
        <v>0</v>
      </c>
      <c r="BI41" s="79">
        <f t="shared" si="22"/>
        <v>-161200</v>
      </c>
      <c r="BJ41" s="71">
        <f t="shared" si="23"/>
        <v>0</v>
      </c>
      <c r="BK41" s="120" t="s">
        <v>229</v>
      </c>
    </row>
    <row r="42" spans="1:63" ht="18" customHeight="1">
      <c r="A42" s="5" t="s">
        <v>58</v>
      </c>
      <c r="B42" s="96"/>
      <c r="C42" s="65"/>
      <c r="D42" s="96">
        <v>600000</v>
      </c>
      <c r="E42" s="94">
        <v>400000</v>
      </c>
      <c r="F42" s="94">
        <v>95000</v>
      </c>
      <c r="G42" s="111">
        <f t="shared" si="8"/>
        <v>495000</v>
      </c>
      <c r="H42" s="59">
        <f t="shared" si="9"/>
        <v>105000</v>
      </c>
      <c r="I42" s="59"/>
      <c r="J42" s="59">
        <v>105000</v>
      </c>
      <c r="K42" s="113">
        <f t="shared" si="10"/>
        <v>495000</v>
      </c>
      <c r="L42" s="99"/>
      <c r="M42" s="64"/>
      <c r="N42" s="56">
        <f t="shared" si="24"/>
        <v>0</v>
      </c>
      <c r="O42" s="55"/>
      <c r="P42" s="97"/>
      <c r="Q42" s="55"/>
      <c r="R42" s="56">
        <f t="shared" si="25"/>
        <v>0</v>
      </c>
      <c r="S42" s="55"/>
      <c r="T42" s="98"/>
      <c r="U42" s="97">
        <v>72000</v>
      </c>
      <c r="V42" s="97">
        <v>0</v>
      </c>
      <c r="W42" s="55">
        <v>30000</v>
      </c>
      <c r="X42" s="55">
        <v>12000</v>
      </c>
      <c r="Y42" s="55">
        <v>30000</v>
      </c>
      <c r="Z42" s="56">
        <f t="shared" si="26"/>
        <v>72000</v>
      </c>
      <c r="AA42" s="97"/>
      <c r="AB42" s="55"/>
      <c r="AC42" s="55"/>
      <c r="AD42" s="56">
        <f t="shared" si="11"/>
        <v>0</v>
      </c>
      <c r="AE42" s="97">
        <v>0</v>
      </c>
      <c r="AF42" s="96">
        <v>0</v>
      </c>
      <c r="AG42" s="98"/>
      <c r="AH42" s="55"/>
      <c r="AI42" s="98"/>
      <c r="AJ42" s="56">
        <f t="shared" si="12"/>
        <v>0</v>
      </c>
      <c r="AK42" s="96">
        <v>0</v>
      </c>
      <c r="AL42" s="57"/>
      <c r="AM42" s="57"/>
      <c r="AN42" s="58">
        <f t="shared" si="13"/>
        <v>0</v>
      </c>
      <c r="AO42" s="59">
        <f t="shared" si="14"/>
        <v>0</v>
      </c>
      <c r="AP42" s="59"/>
      <c r="AQ42" s="59"/>
      <c r="AR42" s="60">
        <f t="shared" si="15"/>
        <v>0</v>
      </c>
      <c r="AS42" s="61">
        <f t="shared" si="27"/>
        <v>672000</v>
      </c>
      <c r="AT42" s="58">
        <f t="shared" si="16"/>
        <v>567000</v>
      </c>
      <c r="AU42" s="62">
        <f t="shared" si="17"/>
        <v>-105000</v>
      </c>
      <c r="AV42" s="74">
        <f t="shared" si="18"/>
        <v>105000</v>
      </c>
      <c r="AW42" s="62">
        <v>106000</v>
      </c>
      <c r="AX42" s="62">
        <v>1070000</v>
      </c>
      <c r="AY42" s="62">
        <v>6000</v>
      </c>
      <c r="AZ42" s="62">
        <v>237000</v>
      </c>
      <c r="BA42" s="59">
        <v>-105000</v>
      </c>
      <c r="BB42" s="59"/>
      <c r="BC42" s="59">
        <f t="shared" si="19"/>
        <v>105000</v>
      </c>
      <c r="BD42" s="76">
        <f t="shared" si="20"/>
        <v>0</v>
      </c>
      <c r="BE42" s="59"/>
      <c r="BF42" s="59"/>
      <c r="BG42" s="59"/>
      <c r="BH42" s="81">
        <f t="shared" si="21"/>
        <v>0</v>
      </c>
      <c r="BI42" s="79">
        <f t="shared" si="22"/>
        <v>-105000</v>
      </c>
      <c r="BJ42" s="71">
        <f t="shared" si="23"/>
        <v>0</v>
      </c>
      <c r="BK42" s="120" t="s">
        <v>221</v>
      </c>
    </row>
    <row r="43" spans="1:63" ht="18" customHeight="1">
      <c r="A43" s="4" t="s">
        <v>59</v>
      </c>
      <c r="B43" s="96"/>
      <c r="C43" s="65"/>
      <c r="D43" s="96"/>
      <c r="E43" s="94"/>
      <c r="F43" s="94"/>
      <c r="G43" s="111">
        <f t="shared" si="8"/>
        <v>0</v>
      </c>
      <c r="H43" s="59">
        <f t="shared" si="9"/>
        <v>0</v>
      </c>
      <c r="I43" s="59"/>
      <c r="J43" s="59"/>
      <c r="K43" s="113">
        <f t="shared" si="10"/>
        <v>0</v>
      </c>
      <c r="L43" s="99"/>
      <c r="M43" s="64"/>
      <c r="N43" s="56">
        <f t="shared" si="24"/>
        <v>0</v>
      </c>
      <c r="O43" s="55"/>
      <c r="P43" s="97"/>
      <c r="Q43" s="55"/>
      <c r="R43" s="56">
        <f t="shared" si="25"/>
        <v>0</v>
      </c>
      <c r="S43" s="55"/>
      <c r="T43" s="98"/>
      <c r="U43" s="97">
        <v>72000</v>
      </c>
      <c r="V43" s="97">
        <v>0</v>
      </c>
      <c r="W43" s="55">
        <v>30000</v>
      </c>
      <c r="X43" s="55">
        <v>12000</v>
      </c>
      <c r="Y43" s="55">
        <v>30000</v>
      </c>
      <c r="Z43" s="56">
        <f t="shared" si="26"/>
        <v>72000</v>
      </c>
      <c r="AA43" s="97"/>
      <c r="AB43" s="55"/>
      <c r="AC43" s="55"/>
      <c r="AD43" s="56">
        <f t="shared" si="11"/>
        <v>0</v>
      </c>
      <c r="AE43" s="97">
        <v>0</v>
      </c>
      <c r="AF43" s="96">
        <v>0</v>
      </c>
      <c r="AG43" s="98"/>
      <c r="AH43" s="55"/>
      <c r="AI43" s="98"/>
      <c r="AJ43" s="56">
        <f t="shared" si="12"/>
        <v>0</v>
      </c>
      <c r="AK43" s="96">
        <v>0</v>
      </c>
      <c r="AL43" s="57"/>
      <c r="AM43" s="57"/>
      <c r="AN43" s="58">
        <f t="shared" si="13"/>
        <v>0</v>
      </c>
      <c r="AO43" s="59">
        <f t="shared" si="14"/>
        <v>0</v>
      </c>
      <c r="AP43" s="59"/>
      <c r="AQ43" s="59"/>
      <c r="AR43" s="60">
        <f t="shared" si="15"/>
        <v>0</v>
      </c>
      <c r="AS43" s="61">
        <f t="shared" si="27"/>
        <v>72000</v>
      </c>
      <c r="AT43" s="58">
        <f t="shared" si="16"/>
        <v>72000</v>
      </c>
      <c r="AU43" s="62">
        <f t="shared" si="17"/>
        <v>0</v>
      </c>
      <c r="AV43" s="74">
        <f t="shared" si="18"/>
        <v>0</v>
      </c>
      <c r="AW43" s="62">
        <v>6000</v>
      </c>
      <c r="AX43" s="62">
        <v>1213000</v>
      </c>
      <c r="AY43" s="62">
        <v>6000</v>
      </c>
      <c r="AZ43" s="62">
        <v>237000</v>
      </c>
      <c r="BA43" s="59"/>
      <c r="BB43" s="59"/>
      <c r="BC43" s="59">
        <f t="shared" si="19"/>
        <v>0</v>
      </c>
      <c r="BD43" s="76">
        <f t="shared" si="20"/>
        <v>0</v>
      </c>
      <c r="BE43" s="59"/>
      <c r="BF43" s="59"/>
      <c r="BG43" s="59"/>
      <c r="BH43" s="81">
        <f t="shared" si="21"/>
        <v>0</v>
      </c>
      <c r="BI43" s="79">
        <f t="shared" si="22"/>
        <v>0</v>
      </c>
      <c r="BJ43" s="71">
        <f t="shared" si="23"/>
        <v>0</v>
      </c>
      <c r="BK43" s="120"/>
    </row>
    <row r="44" spans="1:63" ht="18" customHeight="1">
      <c r="A44" s="4" t="s">
        <v>60</v>
      </c>
      <c r="B44" s="96"/>
      <c r="C44" s="65"/>
      <c r="D44" s="96"/>
      <c r="E44" s="94"/>
      <c r="F44" s="94"/>
      <c r="G44" s="111">
        <f t="shared" si="8"/>
        <v>0</v>
      </c>
      <c r="H44" s="59">
        <f t="shared" si="9"/>
        <v>0</v>
      </c>
      <c r="I44" s="59"/>
      <c r="J44" s="59"/>
      <c r="K44" s="113">
        <f t="shared" si="10"/>
        <v>0</v>
      </c>
      <c r="L44" s="99">
        <v>562000</v>
      </c>
      <c r="M44" s="64">
        <v>562000</v>
      </c>
      <c r="N44" s="56">
        <f t="shared" si="24"/>
        <v>562000</v>
      </c>
      <c r="O44" s="64"/>
      <c r="P44" s="97">
        <v>226000</v>
      </c>
      <c r="Q44" s="55">
        <v>226000</v>
      </c>
      <c r="R44" s="56">
        <f t="shared" si="25"/>
        <v>226000</v>
      </c>
      <c r="S44" s="55"/>
      <c r="T44" s="98"/>
      <c r="U44" s="97">
        <v>120000</v>
      </c>
      <c r="V44" s="97">
        <v>48000</v>
      </c>
      <c r="W44" s="55">
        <v>70000</v>
      </c>
      <c r="X44" s="55">
        <v>28000</v>
      </c>
      <c r="Y44" s="55">
        <v>65000</v>
      </c>
      <c r="Z44" s="56">
        <f t="shared" si="26"/>
        <v>163000</v>
      </c>
      <c r="AA44" s="97">
        <v>23000</v>
      </c>
      <c r="AB44" s="55">
        <v>15200</v>
      </c>
      <c r="AC44" s="55">
        <v>7600</v>
      </c>
      <c r="AD44" s="56">
        <f t="shared" si="11"/>
        <v>22800</v>
      </c>
      <c r="AE44" s="97">
        <v>60000</v>
      </c>
      <c r="AF44" s="96">
        <v>11000</v>
      </c>
      <c r="AG44" s="98">
        <v>35000</v>
      </c>
      <c r="AH44" s="55">
        <v>6300</v>
      </c>
      <c r="AI44" s="98">
        <v>29500</v>
      </c>
      <c r="AJ44" s="56">
        <f t="shared" si="12"/>
        <v>70800</v>
      </c>
      <c r="AK44" s="96">
        <v>280000</v>
      </c>
      <c r="AL44" s="57">
        <v>126000</v>
      </c>
      <c r="AM44" s="57">
        <v>147000</v>
      </c>
      <c r="AN44" s="58">
        <f t="shared" si="13"/>
        <v>273000</v>
      </c>
      <c r="AO44" s="59">
        <f t="shared" si="14"/>
        <v>7000</v>
      </c>
      <c r="AP44" s="59"/>
      <c r="AQ44" s="59">
        <v>7000</v>
      </c>
      <c r="AR44" s="60">
        <f t="shared" si="15"/>
        <v>273000</v>
      </c>
      <c r="AS44" s="61">
        <f t="shared" si="27"/>
        <v>1330000</v>
      </c>
      <c r="AT44" s="58">
        <f t="shared" si="16"/>
        <v>1317600</v>
      </c>
      <c r="AU44" s="62">
        <f t="shared" si="17"/>
        <v>-12400</v>
      </c>
      <c r="AV44" s="74">
        <f t="shared" si="18"/>
        <v>7000</v>
      </c>
      <c r="AW44" s="62">
        <v>154000</v>
      </c>
      <c r="AX44" s="62">
        <v>2184000</v>
      </c>
      <c r="AY44" s="62">
        <v>20000</v>
      </c>
      <c r="AZ44" s="62">
        <v>407000</v>
      </c>
      <c r="BA44" s="59">
        <v>-12400</v>
      </c>
      <c r="BB44" s="59"/>
      <c r="BC44" s="59">
        <f t="shared" si="19"/>
        <v>7000</v>
      </c>
      <c r="BD44" s="76">
        <f t="shared" si="20"/>
        <v>-5400</v>
      </c>
      <c r="BE44" s="59"/>
      <c r="BF44" s="59"/>
      <c r="BG44" s="59"/>
      <c r="BH44" s="81">
        <f t="shared" si="21"/>
        <v>0</v>
      </c>
      <c r="BI44" s="79">
        <f t="shared" si="22"/>
        <v>-12400</v>
      </c>
      <c r="BJ44" s="71">
        <f t="shared" si="23"/>
        <v>0</v>
      </c>
      <c r="BK44" s="120" t="s">
        <v>230</v>
      </c>
    </row>
    <row r="45" spans="1:63" ht="18" customHeight="1">
      <c r="A45" s="5" t="s">
        <v>61</v>
      </c>
      <c r="B45" s="96"/>
      <c r="C45" s="65"/>
      <c r="D45" s="96"/>
      <c r="E45" s="94"/>
      <c r="F45" s="94"/>
      <c r="G45" s="111">
        <f t="shared" si="8"/>
        <v>0</v>
      </c>
      <c r="H45" s="59">
        <f t="shared" si="9"/>
        <v>0</v>
      </c>
      <c r="I45" s="59"/>
      <c r="J45" s="59"/>
      <c r="K45" s="113">
        <f t="shared" si="10"/>
        <v>0</v>
      </c>
      <c r="L45" s="99">
        <v>562000</v>
      </c>
      <c r="M45" s="64">
        <v>562000</v>
      </c>
      <c r="N45" s="56">
        <f t="shared" si="24"/>
        <v>562000</v>
      </c>
      <c r="O45" s="64"/>
      <c r="P45" s="97">
        <v>226000</v>
      </c>
      <c r="Q45" s="55">
        <v>226000</v>
      </c>
      <c r="R45" s="56">
        <f t="shared" si="25"/>
        <v>226000</v>
      </c>
      <c r="S45" s="55"/>
      <c r="T45" s="98"/>
      <c r="U45" s="97">
        <v>72000</v>
      </c>
      <c r="V45" s="97">
        <v>0</v>
      </c>
      <c r="W45" s="55">
        <v>30000</v>
      </c>
      <c r="X45" s="55">
        <v>12000</v>
      </c>
      <c r="Y45" s="55">
        <v>30000</v>
      </c>
      <c r="Z45" s="56">
        <f t="shared" si="26"/>
        <v>72000</v>
      </c>
      <c r="AA45" s="97"/>
      <c r="AB45" s="55"/>
      <c r="AC45" s="55"/>
      <c r="AD45" s="56">
        <f t="shared" si="11"/>
        <v>0</v>
      </c>
      <c r="AE45" s="97">
        <v>12000</v>
      </c>
      <c r="AF45" s="96">
        <v>22000</v>
      </c>
      <c r="AG45" s="98">
        <v>6236</v>
      </c>
      <c r="AH45" s="55">
        <v>11338</v>
      </c>
      <c r="AI45" s="98">
        <v>14000</v>
      </c>
      <c r="AJ45" s="56">
        <f t="shared" si="12"/>
        <v>31574</v>
      </c>
      <c r="AK45" s="96">
        <v>168000</v>
      </c>
      <c r="AL45" s="57">
        <v>0</v>
      </c>
      <c r="AM45" s="57">
        <v>0</v>
      </c>
      <c r="AN45" s="58">
        <f t="shared" si="13"/>
        <v>0</v>
      </c>
      <c r="AO45" s="59">
        <f t="shared" si="14"/>
        <v>168000</v>
      </c>
      <c r="AP45" s="59"/>
      <c r="AQ45" s="59">
        <v>168000</v>
      </c>
      <c r="AR45" s="60">
        <f t="shared" si="15"/>
        <v>0</v>
      </c>
      <c r="AS45" s="61">
        <f t="shared" si="27"/>
        <v>1062000</v>
      </c>
      <c r="AT45" s="58">
        <f t="shared" si="16"/>
        <v>891574</v>
      </c>
      <c r="AU45" s="62">
        <f t="shared" si="17"/>
        <v>-170426</v>
      </c>
      <c r="AV45" s="74">
        <f t="shared" si="18"/>
        <v>168000</v>
      </c>
      <c r="AW45" s="62">
        <v>142000</v>
      </c>
      <c r="AX45" s="62">
        <v>1326000</v>
      </c>
      <c r="AY45" s="62">
        <v>7000</v>
      </c>
      <c r="AZ45" s="62">
        <v>264000</v>
      </c>
      <c r="BA45" s="59">
        <v>-142000</v>
      </c>
      <c r="BB45" s="59">
        <v>-21426</v>
      </c>
      <c r="BC45" s="59">
        <f t="shared" si="19"/>
        <v>168000</v>
      </c>
      <c r="BD45" s="76">
        <f t="shared" si="20"/>
        <v>4574</v>
      </c>
      <c r="BE45" s="59">
        <v>-7000</v>
      </c>
      <c r="BF45" s="59"/>
      <c r="BG45" s="59"/>
      <c r="BH45" s="81">
        <f t="shared" si="21"/>
        <v>-7000</v>
      </c>
      <c r="BI45" s="79">
        <f t="shared" si="22"/>
        <v>-170426</v>
      </c>
      <c r="BJ45" s="71">
        <f t="shared" si="23"/>
        <v>0</v>
      </c>
      <c r="BK45" s="120" t="s">
        <v>231</v>
      </c>
    </row>
    <row r="46" spans="1:63" ht="18" customHeight="1">
      <c r="A46" s="4" t="s">
        <v>62</v>
      </c>
      <c r="B46" s="96"/>
      <c r="C46" s="65"/>
      <c r="D46" s="96"/>
      <c r="E46" s="94"/>
      <c r="F46" s="94"/>
      <c r="G46" s="111">
        <f t="shared" si="8"/>
        <v>0</v>
      </c>
      <c r="H46" s="59">
        <f t="shared" si="9"/>
        <v>0</v>
      </c>
      <c r="I46" s="59"/>
      <c r="J46" s="59"/>
      <c r="K46" s="113">
        <f t="shared" si="10"/>
        <v>0</v>
      </c>
      <c r="L46" s="99">
        <v>562000</v>
      </c>
      <c r="M46" s="64">
        <v>562000</v>
      </c>
      <c r="N46" s="56">
        <f t="shared" si="24"/>
        <v>562000</v>
      </c>
      <c r="O46" s="64"/>
      <c r="P46" s="97">
        <v>226000</v>
      </c>
      <c r="Q46" s="55">
        <v>226000</v>
      </c>
      <c r="R46" s="56">
        <f t="shared" si="25"/>
        <v>226000</v>
      </c>
      <c r="S46" s="55"/>
      <c r="T46" s="98"/>
      <c r="U46" s="97">
        <v>108000</v>
      </c>
      <c r="V46" s="97">
        <v>0</v>
      </c>
      <c r="W46" s="55">
        <v>45000</v>
      </c>
      <c r="X46" s="55">
        <v>18000</v>
      </c>
      <c r="Y46" s="55">
        <v>40000</v>
      </c>
      <c r="Z46" s="56">
        <f t="shared" si="26"/>
        <v>103000</v>
      </c>
      <c r="AA46" s="97"/>
      <c r="AB46" s="55"/>
      <c r="AC46" s="55"/>
      <c r="AD46" s="56">
        <f t="shared" si="11"/>
        <v>0</v>
      </c>
      <c r="AE46" s="97">
        <v>12000</v>
      </c>
      <c r="AF46" s="96">
        <v>22000</v>
      </c>
      <c r="AG46" s="98">
        <v>7000</v>
      </c>
      <c r="AH46" s="55">
        <v>12600</v>
      </c>
      <c r="AI46" s="98">
        <v>14000</v>
      </c>
      <c r="AJ46" s="56">
        <f t="shared" si="12"/>
        <v>33600</v>
      </c>
      <c r="AK46" s="96">
        <v>224000</v>
      </c>
      <c r="AL46" s="57">
        <v>0</v>
      </c>
      <c r="AM46" s="57">
        <v>0</v>
      </c>
      <c r="AN46" s="58">
        <f t="shared" si="13"/>
        <v>0</v>
      </c>
      <c r="AO46" s="59">
        <f t="shared" si="14"/>
        <v>224000</v>
      </c>
      <c r="AP46" s="59"/>
      <c r="AQ46" s="59">
        <v>224000</v>
      </c>
      <c r="AR46" s="60">
        <f t="shared" si="15"/>
        <v>0</v>
      </c>
      <c r="AS46" s="61">
        <f t="shared" si="27"/>
        <v>1154000</v>
      </c>
      <c r="AT46" s="58">
        <f t="shared" si="16"/>
        <v>924600</v>
      </c>
      <c r="AU46" s="62">
        <f t="shared" si="17"/>
        <v>-229400</v>
      </c>
      <c r="AV46" s="74">
        <f t="shared" si="18"/>
        <v>224000</v>
      </c>
      <c r="AW46" s="62">
        <v>145000</v>
      </c>
      <c r="AX46" s="62">
        <v>1981000</v>
      </c>
      <c r="AY46" s="62">
        <v>10000</v>
      </c>
      <c r="AZ46" s="62">
        <v>373000</v>
      </c>
      <c r="BA46" s="59">
        <v>-145000</v>
      </c>
      <c r="BB46" s="59">
        <v>-74400</v>
      </c>
      <c r="BC46" s="59">
        <f t="shared" si="19"/>
        <v>224000</v>
      </c>
      <c r="BD46" s="76">
        <f t="shared" si="20"/>
        <v>4600</v>
      </c>
      <c r="BE46" s="59">
        <v>-10000</v>
      </c>
      <c r="BF46" s="59"/>
      <c r="BG46" s="59"/>
      <c r="BH46" s="81">
        <f t="shared" si="21"/>
        <v>-10000</v>
      </c>
      <c r="BI46" s="79">
        <f t="shared" si="22"/>
        <v>-229400</v>
      </c>
      <c r="BJ46" s="71">
        <f t="shared" si="23"/>
        <v>0</v>
      </c>
      <c r="BK46" s="120" t="s">
        <v>232</v>
      </c>
    </row>
    <row r="47" spans="1:63" ht="18" customHeight="1">
      <c r="A47" s="4" t="s">
        <v>63</v>
      </c>
      <c r="B47" s="96"/>
      <c r="C47" s="65"/>
      <c r="D47" s="96"/>
      <c r="E47" s="94"/>
      <c r="F47" s="94"/>
      <c r="G47" s="111">
        <f t="shared" si="8"/>
        <v>0</v>
      </c>
      <c r="H47" s="59">
        <f t="shared" si="9"/>
        <v>0</v>
      </c>
      <c r="I47" s="59"/>
      <c r="J47" s="59"/>
      <c r="K47" s="113">
        <f t="shared" si="10"/>
        <v>0</v>
      </c>
      <c r="L47" s="99">
        <v>562000</v>
      </c>
      <c r="M47" s="64">
        <v>562000</v>
      </c>
      <c r="N47" s="56">
        <f t="shared" si="24"/>
        <v>562000</v>
      </c>
      <c r="O47" s="64"/>
      <c r="P47" s="97">
        <v>226000</v>
      </c>
      <c r="Q47" s="55">
        <v>226000</v>
      </c>
      <c r="R47" s="56">
        <f t="shared" si="25"/>
        <v>226000</v>
      </c>
      <c r="S47" s="55"/>
      <c r="T47" s="98"/>
      <c r="U47" s="97">
        <v>144000</v>
      </c>
      <c r="V47" s="97">
        <v>48000</v>
      </c>
      <c r="W47" s="55">
        <v>80000</v>
      </c>
      <c r="X47" s="55">
        <v>32000</v>
      </c>
      <c r="Y47" s="55">
        <v>80000</v>
      </c>
      <c r="Z47" s="56">
        <f t="shared" si="26"/>
        <v>192000</v>
      </c>
      <c r="AA47" s="97">
        <v>23000</v>
      </c>
      <c r="AB47" s="55">
        <v>15200</v>
      </c>
      <c r="AC47" s="55">
        <v>7600</v>
      </c>
      <c r="AD47" s="56">
        <f t="shared" si="11"/>
        <v>22800</v>
      </c>
      <c r="AE47" s="97">
        <v>24000</v>
      </c>
      <c r="AF47" s="96">
        <v>22000</v>
      </c>
      <c r="AG47" s="98">
        <v>13710</v>
      </c>
      <c r="AH47" s="55">
        <v>12600</v>
      </c>
      <c r="AI47" s="98">
        <v>19000</v>
      </c>
      <c r="AJ47" s="56">
        <f t="shared" si="12"/>
        <v>45310</v>
      </c>
      <c r="AK47" s="96">
        <v>420000</v>
      </c>
      <c r="AL47" s="57">
        <v>196000</v>
      </c>
      <c r="AM47" s="57">
        <v>210000</v>
      </c>
      <c r="AN47" s="58">
        <f t="shared" si="13"/>
        <v>406000</v>
      </c>
      <c r="AO47" s="59">
        <f t="shared" si="14"/>
        <v>14000</v>
      </c>
      <c r="AP47" s="59"/>
      <c r="AQ47" s="59">
        <v>14000</v>
      </c>
      <c r="AR47" s="60">
        <f t="shared" si="15"/>
        <v>406000</v>
      </c>
      <c r="AS47" s="61">
        <f t="shared" si="27"/>
        <v>1469000</v>
      </c>
      <c r="AT47" s="58">
        <f t="shared" si="16"/>
        <v>1454110</v>
      </c>
      <c r="AU47" s="62">
        <f t="shared" si="17"/>
        <v>-14890</v>
      </c>
      <c r="AV47" s="74">
        <f t="shared" si="18"/>
        <v>14000</v>
      </c>
      <c r="AW47" s="62">
        <v>155000</v>
      </c>
      <c r="AX47" s="62">
        <v>2349000</v>
      </c>
      <c r="AY47" s="62">
        <v>19000</v>
      </c>
      <c r="AZ47" s="62">
        <v>438000</v>
      </c>
      <c r="BA47" s="59">
        <v>-14890</v>
      </c>
      <c r="BB47" s="59"/>
      <c r="BC47" s="59">
        <f t="shared" si="19"/>
        <v>14000</v>
      </c>
      <c r="BD47" s="76">
        <f t="shared" si="20"/>
        <v>-890</v>
      </c>
      <c r="BE47" s="59"/>
      <c r="BF47" s="59"/>
      <c r="BG47" s="59"/>
      <c r="BH47" s="81">
        <f t="shared" si="21"/>
        <v>0</v>
      </c>
      <c r="BI47" s="79">
        <f t="shared" si="22"/>
        <v>-14890</v>
      </c>
      <c r="BJ47" s="71">
        <f t="shared" si="23"/>
        <v>0</v>
      </c>
      <c r="BK47" s="120" t="s">
        <v>238</v>
      </c>
    </row>
    <row r="48" spans="1:63" ht="18" customHeight="1">
      <c r="A48" s="4" t="s">
        <v>64</v>
      </c>
      <c r="B48" s="96"/>
      <c r="C48" s="65"/>
      <c r="D48" s="96"/>
      <c r="E48" s="94"/>
      <c r="F48" s="94"/>
      <c r="G48" s="111">
        <f t="shared" si="8"/>
        <v>0</v>
      </c>
      <c r="H48" s="59">
        <f t="shared" si="9"/>
        <v>0</v>
      </c>
      <c r="I48" s="59"/>
      <c r="J48" s="59"/>
      <c r="K48" s="113">
        <f t="shared" si="10"/>
        <v>0</v>
      </c>
      <c r="L48" s="99">
        <v>562000</v>
      </c>
      <c r="M48" s="64">
        <v>562000</v>
      </c>
      <c r="N48" s="56">
        <f t="shared" si="24"/>
        <v>562000</v>
      </c>
      <c r="O48" s="64"/>
      <c r="P48" s="97">
        <v>226000</v>
      </c>
      <c r="Q48" s="55">
        <v>226000</v>
      </c>
      <c r="R48" s="56">
        <f t="shared" si="25"/>
        <v>226000</v>
      </c>
      <c r="S48" s="55"/>
      <c r="T48" s="98"/>
      <c r="U48" s="97">
        <v>72000</v>
      </c>
      <c r="V48" s="97">
        <v>0</v>
      </c>
      <c r="W48" s="55">
        <v>30000</v>
      </c>
      <c r="X48" s="55">
        <v>12000</v>
      </c>
      <c r="Y48" s="55">
        <v>30000</v>
      </c>
      <c r="Z48" s="56">
        <f t="shared" si="26"/>
        <v>72000</v>
      </c>
      <c r="AA48" s="97"/>
      <c r="AB48" s="55"/>
      <c r="AC48" s="55"/>
      <c r="AD48" s="56">
        <f t="shared" si="11"/>
        <v>0</v>
      </c>
      <c r="AE48" s="97">
        <v>12000</v>
      </c>
      <c r="AF48" s="96">
        <v>22000</v>
      </c>
      <c r="AG48" s="98">
        <v>7000</v>
      </c>
      <c r="AH48" s="55">
        <v>12600</v>
      </c>
      <c r="AI48" s="98">
        <v>14000</v>
      </c>
      <c r="AJ48" s="56">
        <f t="shared" si="12"/>
        <v>33600</v>
      </c>
      <c r="AK48" s="96">
        <v>98000</v>
      </c>
      <c r="AL48" s="57">
        <v>0</v>
      </c>
      <c r="AM48" s="57">
        <v>0</v>
      </c>
      <c r="AN48" s="58">
        <f t="shared" si="13"/>
        <v>0</v>
      </c>
      <c r="AO48" s="59">
        <f t="shared" si="14"/>
        <v>98000</v>
      </c>
      <c r="AP48" s="59"/>
      <c r="AQ48" s="59">
        <v>98000</v>
      </c>
      <c r="AR48" s="60">
        <f t="shared" si="15"/>
        <v>0</v>
      </c>
      <c r="AS48" s="61">
        <f t="shared" si="27"/>
        <v>992000</v>
      </c>
      <c r="AT48" s="58">
        <f t="shared" si="16"/>
        <v>893600</v>
      </c>
      <c r="AU48" s="62">
        <f t="shared" si="17"/>
        <v>-98400</v>
      </c>
      <c r="AV48" s="74">
        <f t="shared" si="18"/>
        <v>98000</v>
      </c>
      <c r="AW48" s="62">
        <v>142000</v>
      </c>
      <c r="AX48" s="62">
        <v>1118000</v>
      </c>
      <c r="AY48" s="62">
        <v>7000</v>
      </c>
      <c r="AZ48" s="62">
        <v>230000</v>
      </c>
      <c r="BA48" s="59">
        <v>-98400</v>
      </c>
      <c r="BB48" s="59"/>
      <c r="BC48" s="59">
        <f t="shared" si="19"/>
        <v>98000</v>
      </c>
      <c r="BD48" s="76">
        <f t="shared" si="20"/>
        <v>-400</v>
      </c>
      <c r="BE48" s="59"/>
      <c r="BF48" s="59"/>
      <c r="BG48" s="59"/>
      <c r="BH48" s="81">
        <f t="shared" si="21"/>
        <v>0</v>
      </c>
      <c r="BI48" s="79">
        <f t="shared" si="22"/>
        <v>-98400</v>
      </c>
      <c r="BJ48" s="71">
        <f t="shared" si="23"/>
        <v>0</v>
      </c>
      <c r="BK48" s="120" t="s">
        <v>227</v>
      </c>
    </row>
    <row r="49" spans="1:63" ht="18" customHeight="1">
      <c r="A49" s="4" t="s">
        <v>65</v>
      </c>
      <c r="B49" s="96"/>
      <c r="C49" s="65"/>
      <c r="D49" s="96">
        <v>600000</v>
      </c>
      <c r="E49" s="94">
        <v>400000</v>
      </c>
      <c r="F49" s="94">
        <v>95000</v>
      </c>
      <c r="G49" s="111">
        <f t="shared" si="8"/>
        <v>495000</v>
      </c>
      <c r="H49" s="59">
        <f t="shared" si="9"/>
        <v>105000</v>
      </c>
      <c r="I49" s="59"/>
      <c r="J49" s="59">
        <v>105000</v>
      </c>
      <c r="K49" s="113">
        <f t="shared" si="10"/>
        <v>495000</v>
      </c>
      <c r="L49" s="99"/>
      <c r="M49" s="64"/>
      <c r="N49" s="56">
        <f t="shared" si="24"/>
        <v>0</v>
      </c>
      <c r="O49" s="55"/>
      <c r="P49" s="97"/>
      <c r="Q49" s="55"/>
      <c r="R49" s="56">
        <f t="shared" si="25"/>
        <v>0</v>
      </c>
      <c r="S49" s="55"/>
      <c r="T49" s="98"/>
      <c r="U49" s="97">
        <v>72000</v>
      </c>
      <c r="V49" s="97">
        <v>0</v>
      </c>
      <c r="W49" s="55">
        <v>30000</v>
      </c>
      <c r="X49" s="55">
        <v>12000</v>
      </c>
      <c r="Y49" s="55">
        <v>30000</v>
      </c>
      <c r="Z49" s="56">
        <f t="shared" si="26"/>
        <v>72000</v>
      </c>
      <c r="AA49" s="97"/>
      <c r="AB49" s="55"/>
      <c r="AC49" s="55"/>
      <c r="AD49" s="56">
        <f t="shared" si="11"/>
        <v>0</v>
      </c>
      <c r="AE49" s="97">
        <v>0</v>
      </c>
      <c r="AF49" s="96">
        <v>0</v>
      </c>
      <c r="AG49" s="98"/>
      <c r="AH49" s="55"/>
      <c r="AI49" s="98"/>
      <c r="AJ49" s="56">
        <f t="shared" si="12"/>
        <v>0</v>
      </c>
      <c r="AK49" s="96">
        <v>0</v>
      </c>
      <c r="AL49" s="57"/>
      <c r="AM49" s="57"/>
      <c r="AN49" s="58">
        <f t="shared" si="13"/>
        <v>0</v>
      </c>
      <c r="AO49" s="59">
        <f t="shared" si="14"/>
        <v>0</v>
      </c>
      <c r="AP49" s="59"/>
      <c r="AQ49" s="59"/>
      <c r="AR49" s="60">
        <f t="shared" si="15"/>
        <v>0</v>
      </c>
      <c r="AS49" s="61">
        <f t="shared" si="27"/>
        <v>672000</v>
      </c>
      <c r="AT49" s="58">
        <f t="shared" si="16"/>
        <v>567000</v>
      </c>
      <c r="AU49" s="62">
        <f t="shared" si="17"/>
        <v>-105000</v>
      </c>
      <c r="AV49" s="74">
        <f t="shared" si="18"/>
        <v>105000</v>
      </c>
      <c r="AW49" s="62">
        <v>106000</v>
      </c>
      <c r="AX49" s="62">
        <v>932000</v>
      </c>
      <c r="AY49" s="62">
        <v>6000</v>
      </c>
      <c r="AZ49" s="62">
        <v>212000</v>
      </c>
      <c r="BA49" s="59">
        <v>-105000</v>
      </c>
      <c r="BB49" s="59"/>
      <c r="BC49" s="59">
        <f t="shared" si="19"/>
        <v>105000</v>
      </c>
      <c r="BD49" s="76">
        <f t="shared" si="20"/>
        <v>0</v>
      </c>
      <c r="BE49" s="59"/>
      <c r="BF49" s="59"/>
      <c r="BG49" s="59"/>
      <c r="BH49" s="81">
        <f t="shared" si="21"/>
        <v>0</v>
      </c>
      <c r="BI49" s="79">
        <f t="shared" si="22"/>
        <v>-105000</v>
      </c>
      <c r="BJ49" s="71">
        <f t="shared" si="23"/>
        <v>0</v>
      </c>
      <c r="BK49" s="120" t="s">
        <v>221</v>
      </c>
    </row>
    <row r="50" spans="1:63" ht="18" customHeight="1">
      <c r="A50" s="4" t="s">
        <v>66</v>
      </c>
      <c r="B50" s="96"/>
      <c r="C50" s="65"/>
      <c r="D50" s="96">
        <v>600000</v>
      </c>
      <c r="E50" s="94">
        <v>400000</v>
      </c>
      <c r="F50" s="94">
        <v>95000</v>
      </c>
      <c r="G50" s="111">
        <f t="shared" si="8"/>
        <v>495000</v>
      </c>
      <c r="H50" s="59">
        <f t="shared" si="9"/>
        <v>105000</v>
      </c>
      <c r="I50" s="59"/>
      <c r="J50" s="59">
        <v>105000</v>
      </c>
      <c r="K50" s="113">
        <f t="shared" si="10"/>
        <v>495000</v>
      </c>
      <c r="L50" s="99"/>
      <c r="M50" s="64"/>
      <c r="N50" s="56">
        <f t="shared" si="24"/>
        <v>0</v>
      </c>
      <c r="O50" s="55"/>
      <c r="P50" s="97"/>
      <c r="Q50" s="55"/>
      <c r="R50" s="56">
        <f t="shared" si="25"/>
        <v>0</v>
      </c>
      <c r="S50" s="55"/>
      <c r="T50" s="98"/>
      <c r="U50" s="97">
        <v>72000</v>
      </c>
      <c r="V50" s="97">
        <v>0</v>
      </c>
      <c r="W50" s="55">
        <v>30000</v>
      </c>
      <c r="X50" s="55">
        <v>12000</v>
      </c>
      <c r="Y50" s="55">
        <v>30000</v>
      </c>
      <c r="Z50" s="56">
        <f t="shared" si="26"/>
        <v>72000</v>
      </c>
      <c r="AA50" s="97"/>
      <c r="AB50" s="55"/>
      <c r="AC50" s="55"/>
      <c r="AD50" s="56">
        <f t="shared" si="11"/>
        <v>0</v>
      </c>
      <c r="AE50" s="97">
        <v>0</v>
      </c>
      <c r="AF50" s="96">
        <v>0</v>
      </c>
      <c r="AG50" s="98"/>
      <c r="AH50" s="55"/>
      <c r="AI50" s="98"/>
      <c r="AJ50" s="56">
        <f t="shared" si="12"/>
        <v>0</v>
      </c>
      <c r="AK50" s="96">
        <v>0</v>
      </c>
      <c r="AL50" s="57"/>
      <c r="AM50" s="57"/>
      <c r="AN50" s="58">
        <f t="shared" si="13"/>
        <v>0</v>
      </c>
      <c r="AO50" s="59">
        <f t="shared" si="14"/>
        <v>0</v>
      </c>
      <c r="AP50" s="59"/>
      <c r="AQ50" s="59"/>
      <c r="AR50" s="60">
        <f t="shared" si="15"/>
        <v>0</v>
      </c>
      <c r="AS50" s="61">
        <f t="shared" si="27"/>
        <v>672000</v>
      </c>
      <c r="AT50" s="58">
        <f t="shared" si="16"/>
        <v>567000</v>
      </c>
      <c r="AU50" s="62">
        <f t="shared" si="17"/>
        <v>-105000</v>
      </c>
      <c r="AV50" s="74">
        <f t="shared" si="18"/>
        <v>105000</v>
      </c>
      <c r="AW50" s="62">
        <v>106000</v>
      </c>
      <c r="AX50" s="62">
        <v>991000</v>
      </c>
      <c r="AY50" s="62">
        <v>6000</v>
      </c>
      <c r="AZ50" s="62">
        <v>223000</v>
      </c>
      <c r="BA50" s="59">
        <v>-105000</v>
      </c>
      <c r="BB50" s="59"/>
      <c r="BC50" s="59">
        <f t="shared" si="19"/>
        <v>105000</v>
      </c>
      <c r="BD50" s="76">
        <f t="shared" si="20"/>
        <v>0</v>
      </c>
      <c r="BE50" s="59"/>
      <c r="BF50" s="59"/>
      <c r="BG50" s="59"/>
      <c r="BH50" s="81">
        <f t="shared" si="21"/>
        <v>0</v>
      </c>
      <c r="BI50" s="79">
        <f t="shared" si="22"/>
        <v>-105000</v>
      </c>
      <c r="BJ50" s="71">
        <f t="shared" si="23"/>
        <v>0</v>
      </c>
      <c r="BK50" s="120" t="s">
        <v>221</v>
      </c>
    </row>
    <row r="51" spans="1:63" ht="18" customHeight="1">
      <c r="A51" s="4" t="s">
        <v>67</v>
      </c>
      <c r="B51" s="96"/>
      <c r="C51" s="65"/>
      <c r="D51" s="96">
        <v>600000</v>
      </c>
      <c r="E51" s="94">
        <v>400000</v>
      </c>
      <c r="F51" s="94">
        <v>95000</v>
      </c>
      <c r="G51" s="111">
        <f t="shared" si="8"/>
        <v>495000</v>
      </c>
      <c r="H51" s="59">
        <f t="shared" si="9"/>
        <v>105000</v>
      </c>
      <c r="I51" s="59"/>
      <c r="J51" s="59">
        <v>105000</v>
      </c>
      <c r="K51" s="113">
        <f t="shared" si="10"/>
        <v>495000</v>
      </c>
      <c r="L51" s="99">
        <v>562000</v>
      </c>
      <c r="M51" s="64">
        <v>562000</v>
      </c>
      <c r="N51" s="56">
        <f t="shared" si="24"/>
        <v>562000</v>
      </c>
      <c r="O51" s="64"/>
      <c r="P51" s="97">
        <v>226000</v>
      </c>
      <c r="Q51" s="55">
        <v>226000</v>
      </c>
      <c r="R51" s="56">
        <f t="shared" si="25"/>
        <v>226000</v>
      </c>
      <c r="S51" s="55"/>
      <c r="T51" s="98"/>
      <c r="U51" s="97">
        <v>72000</v>
      </c>
      <c r="V51" s="97">
        <v>0</v>
      </c>
      <c r="W51" s="55">
        <v>30000</v>
      </c>
      <c r="X51" s="55">
        <v>12000</v>
      </c>
      <c r="Y51" s="55">
        <v>30000</v>
      </c>
      <c r="Z51" s="56">
        <f t="shared" si="26"/>
        <v>72000</v>
      </c>
      <c r="AA51" s="97"/>
      <c r="AB51" s="55"/>
      <c r="AC51" s="55"/>
      <c r="AD51" s="56">
        <f t="shared" si="11"/>
        <v>0</v>
      </c>
      <c r="AE51" s="97">
        <v>12000</v>
      </c>
      <c r="AF51" s="96">
        <v>11000</v>
      </c>
      <c r="AG51" s="98">
        <v>6645</v>
      </c>
      <c r="AH51" s="55">
        <v>6300</v>
      </c>
      <c r="AI51" s="98">
        <v>9500</v>
      </c>
      <c r="AJ51" s="56">
        <f t="shared" si="12"/>
        <v>22445</v>
      </c>
      <c r="AK51" s="96">
        <v>42000</v>
      </c>
      <c r="AL51" s="57">
        <v>21000</v>
      </c>
      <c r="AM51" s="57">
        <v>14000</v>
      </c>
      <c r="AN51" s="58">
        <f t="shared" si="13"/>
        <v>35000</v>
      </c>
      <c r="AO51" s="59">
        <f t="shared" si="14"/>
        <v>7000</v>
      </c>
      <c r="AP51" s="59"/>
      <c r="AQ51" s="59">
        <v>7000</v>
      </c>
      <c r="AR51" s="60">
        <f t="shared" si="15"/>
        <v>35000</v>
      </c>
      <c r="AS51" s="61">
        <f t="shared" si="27"/>
        <v>1525000</v>
      </c>
      <c r="AT51" s="58">
        <f t="shared" si="16"/>
        <v>1412445</v>
      </c>
      <c r="AU51" s="62">
        <f t="shared" si="17"/>
        <v>-112555</v>
      </c>
      <c r="AV51" s="74">
        <f t="shared" si="18"/>
        <v>112000</v>
      </c>
      <c r="AW51" s="62">
        <v>240000</v>
      </c>
      <c r="AX51" s="62">
        <v>958000</v>
      </c>
      <c r="AY51" s="62">
        <v>7000</v>
      </c>
      <c r="AZ51" s="62">
        <v>223000</v>
      </c>
      <c r="BA51" s="59">
        <v>-112555</v>
      </c>
      <c r="BB51" s="59"/>
      <c r="BC51" s="59">
        <f t="shared" si="19"/>
        <v>112000</v>
      </c>
      <c r="BD51" s="76">
        <f t="shared" si="20"/>
        <v>-555</v>
      </c>
      <c r="BE51" s="59"/>
      <c r="BF51" s="59"/>
      <c r="BG51" s="59"/>
      <c r="BH51" s="81">
        <f t="shared" si="21"/>
        <v>0</v>
      </c>
      <c r="BI51" s="79">
        <f t="shared" si="22"/>
        <v>-112555</v>
      </c>
      <c r="BJ51" s="71">
        <f t="shared" si="23"/>
        <v>0</v>
      </c>
      <c r="BK51" s="120" t="s">
        <v>233</v>
      </c>
    </row>
    <row r="52" spans="1:63" ht="18" customHeight="1">
      <c r="A52" s="4" t="s">
        <v>68</v>
      </c>
      <c r="B52" s="96"/>
      <c r="C52" s="65"/>
      <c r="D52" s="96"/>
      <c r="E52" s="94"/>
      <c r="F52" s="94"/>
      <c r="G52" s="111">
        <f t="shared" si="8"/>
        <v>0</v>
      </c>
      <c r="H52" s="59">
        <f t="shared" si="9"/>
        <v>0</v>
      </c>
      <c r="I52" s="59"/>
      <c r="J52" s="59"/>
      <c r="K52" s="113">
        <f t="shared" si="10"/>
        <v>0</v>
      </c>
      <c r="L52" s="99">
        <v>562000</v>
      </c>
      <c r="M52" s="64">
        <v>562000</v>
      </c>
      <c r="N52" s="56">
        <f t="shared" si="24"/>
        <v>562000</v>
      </c>
      <c r="O52" s="64"/>
      <c r="P52" s="97">
        <v>226000</v>
      </c>
      <c r="Q52" s="55">
        <v>226000</v>
      </c>
      <c r="R52" s="56">
        <f t="shared" si="25"/>
        <v>226000</v>
      </c>
      <c r="S52" s="55"/>
      <c r="T52" s="98"/>
      <c r="U52" s="97">
        <v>72000</v>
      </c>
      <c r="V52" s="97">
        <v>0</v>
      </c>
      <c r="W52" s="55">
        <v>30000</v>
      </c>
      <c r="X52" s="55">
        <v>12000</v>
      </c>
      <c r="Y52" s="55">
        <v>30000</v>
      </c>
      <c r="Z52" s="56">
        <f t="shared" si="26"/>
        <v>72000</v>
      </c>
      <c r="AA52" s="97"/>
      <c r="AB52" s="55"/>
      <c r="AC52" s="55"/>
      <c r="AD52" s="56">
        <f t="shared" si="11"/>
        <v>0</v>
      </c>
      <c r="AE52" s="97">
        <v>12000</v>
      </c>
      <c r="AF52" s="96">
        <v>22000</v>
      </c>
      <c r="AG52" s="98">
        <v>7000</v>
      </c>
      <c r="AH52" s="55">
        <v>12600</v>
      </c>
      <c r="AI52" s="98">
        <v>14000</v>
      </c>
      <c r="AJ52" s="56">
        <f t="shared" si="12"/>
        <v>33600</v>
      </c>
      <c r="AK52" s="96">
        <v>280000</v>
      </c>
      <c r="AL52" s="57">
        <v>91000</v>
      </c>
      <c r="AM52" s="57">
        <v>77000</v>
      </c>
      <c r="AN52" s="58">
        <f t="shared" si="13"/>
        <v>168000</v>
      </c>
      <c r="AO52" s="59">
        <f t="shared" si="14"/>
        <v>112000</v>
      </c>
      <c r="AP52" s="59"/>
      <c r="AQ52" s="59">
        <v>112000</v>
      </c>
      <c r="AR52" s="60">
        <f t="shared" si="15"/>
        <v>168000</v>
      </c>
      <c r="AS52" s="61">
        <f t="shared" si="27"/>
        <v>1174000</v>
      </c>
      <c r="AT52" s="58">
        <f t="shared" si="16"/>
        <v>1061600</v>
      </c>
      <c r="AU52" s="62">
        <f t="shared" si="17"/>
        <v>-112400</v>
      </c>
      <c r="AV52" s="74">
        <f t="shared" si="18"/>
        <v>112000</v>
      </c>
      <c r="AW52" s="62">
        <v>142000</v>
      </c>
      <c r="AX52" s="62">
        <v>1276000</v>
      </c>
      <c r="AY52" s="62">
        <v>7000</v>
      </c>
      <c r="AZ52" s="62">
        <v>259000</v>
      </c>
      <c r="BA52" s="59">
        <v>-112400</v>
      </c>
      <c r="BB52" s="59"/>
      <c r="BC52" s="59">
        <f t="shared" si="19"/>
        <v>112000</v>
      </c>
      <c r="BD52" s="76">
        <f t="shared" si="20"/>
        <v>-400</v>
      </c>
      <c r="BE52" s="59"/>
      <c r="BF52" s="59"/>
      <c r="BG52" s="59"/>
      <c r="BH52" s="81">
        <f t="shared" si="21"/>
        <v>0</v>
      </c>
      <c r="BI52" s="79">
        <f t="shared" si="22"/>
        <v>-112400</v>
      </c>
      <c r="BJ52" s="71">
        <f t="shared" si="23"/>
        <v>0</v>
      </c>
      <c r="BK52" s="120" t="s">
        <v>234</v>
      </c>
    </row>
    <row r="53" spans="1:63" ht="18" customHeight="1">
      <c r="A53" s="4" t="s">
        <v>69</v>
      </c>
      <c r="B53" s="96"/>
      <c r="C53" s="65"/>
      <c r="D53" s="96"/>
      <c r="E53" s="94"/>
      <c r="F53" s="94"/>
      <c r="G53" s="111">
        <f t="shared" si="8"/>
        <v>0</v>
      </c>
      <c r="H53" s="59">
        <f t="shared" si="9"/>
        <v>0</v>
      </c>
      <c r="I53" s="59"/>
      <c r="J53" s="59"/>
      <c r="K53" s="113">
        <f t="shared" si="10"/>
        <v>0</v>
      </c>
      <c r="L53" s="99">
        <v>562000</v>
      </c>
      <c r="M53" s="64">
        <v>562000</v>
      </c>
      <c r="N53" s="56">
        <f t="shared" si="24"/>
        <v>562000</v>
      </c>
      <c r="O53" s="64"/>
      <c r="P53" s="97">
        <v>226000</v>
      </c>
      <c r="Q53" s="55">
        <v>226000</v>
      </c>
      <c r="R53" s="56">
        <f t="shared" si="25"/>
        <v>226000</v>
      </c>
      <c r="S53" s="55"/>
      <c r="T53" s="98"/>
      <c r="U53" s="97">
        <v>72000</v>
      </c>
      <c r="V53" s="97">
        <v>0</v>
      </c>
      <c r="W53" s="55">
        <v>30000</v>
      </c>
      <c r="X53" s="55">
        <v>12000</v>
      </c>
      <c r="Y53" s="55">
        <v>30000</v>
      </c>
      <c r="Z53" s="56">
        <f t="shared" si="26"/>
        <v>72000</v>
      </c>
      <c r="AA53" s="97"/>
      <c r="AB53" s="55"/>
      <c r="AC53" s="55"/>
      <c r="AD53" s="56">
        <f t="shared" si="11"/>
        <v>0</v>
      </c>
      <c r="AE53" s="97">
        <v>12000</v>
      </c>
      <c r="AF53" s="96">
        <v>22000</v>
      </c>
      <c r="AG53" s="98">
        <v>7000</v>
      </c>
      <c r="AH53" s="55">
        <v>11617</v>
      </c>
      <c r="AI53" s="98">
        <v>14000</v>
      </c>
      <c r="AJ53" s="56">
        <f t="shared" si="12"/>
        <v>32617</v>
      </c>
      <c r="AK53" s="96">
        <v>126000</v>
      </c>
      <c r="AL53" s="57">
        <v>0</v>
      </c>
      <c r="AM53" s="57">
        <v>0</v>
      </c>
      <c r="AN53" s="58">
        <f t="shared" si="13"/>
        <v>0</v>
      </c>
      <c r="AO53" s="59">
        <f t="shared" si="14"/>
        <v>126000</v>
      </c>
      <c r="AP53" s="59"/>
      <c r="AQ53" s="59">
        <v>126000</v>
      </c>
      <c r="AR53" s="60">
        <f t="shared" si="15"/>
        <v>0</v>
      </c>
      <c r="AS53" s="61">
        <f t="shared" si="27"/>
        <v>1020000</v>
      </c>
      <c r="AT53" s="58">
        <f t="shared" si="16"/>
        <v>892617</v>
      </c>
      <c r="AU53" s="62">
        <f t="shared" si="17"/>
        <v>-127383</v>
      </c>
      <c r="AV53" s="74">
        <f t="shared" si="18"/>
        <v>126000</v>
      </c>
      <c r="AW53" s="62">
        <v>142000</v>
      </c>
      <c r="AX53" s="62">
        <v>1159000</v>
      </c>
      <c r="AY53" s="62">
        <v>7000</v>
      </c>
      <c r="AZ53" s="62">
        <v>237000</v>
      </c>
      <c r="BA53" s="59">
        <v>-127383</v>
      </c>
      <c r="BB53" s="59"/>
      <c r="BC53" s="59">
        <f t="shared" si="19"/>
        <v>126000</v>
      </c>
      <c r="BD53" s="76">
        <f t="shared" si="20"/>
        <v>-1383</v>
      </c>
      <c r="BE53" s="59"/>
      <c r="BF53" s="59"/>
      <c r="BG53" s="59"/>
      <c r="BH53" s="81">
        <f t="shared" si="21"/>
        <v>0</v>
      </c>
      <c r="BI53" s="79">
        <f t="shared" si="22"/>
        <v>-127383</v>
      </c>
      <c r="BJ53" s="71">
        <f t="shared" si="23"/>
        <v>0</v>
      </c>
      <c r="BK53" s="120" t="s">
        <v>235</v>
      </c>
    </row>
    <row r="54" spans="1:63" ht="18" customHeight="1">
      <c r="A54" s="4" t="s">
        <v>119</v>
      </c>
      <c r="B54" s="96"/>
      <c r="C54" s="65"/>
      <c r="D54" s="96"/>
      <c r="E54" s="94"/>
      <c r="F54" s="94"/>
      <c r="G54" s="111">
        <f t="shared" si="8"/>
        <v>0</v>
      </c>
      <c r="H54" s="59">
        <f t="shared" si="9"/>
        <v>0</v>
      </c>
      <c r="I54" s="59"/>
      <c r="J54" s="59"/>
      <c r="K54" s="113">
        <f t="shared" si="10"/>
        <v>0</v>
      </c>
      <c r="L54" s="99">
        <v>562000</v>
      </c>
      <c r="M54" s="64">
        <v>562000</v>
      </c>
      <c r="N54" s="56">
        <f t="shared" si="24"/>
        <v>562000</v>
      </c>
      <c r="O54" s="55"/>
      <c r="P54" s="97">
        <v>226000</v>
      </c>
      <c r="Q54" s="55">
        <v>226000</v>
      </c>
      <c r="R54" s="56">
        <f t="shared" si="25"/>
        <v>226000</v>
      </c>
      <c r="S54" s="55"/>
      <c r="T54" s="98"/>
      <c r="U54" s="97">
        <v>84000</v>
      </c>
      <c r="V54" s="97">
        <v>0</v>
      </c>
      <c r="W54" s="55">
        <v>35000</v>
      </c>
      <c r="X54" s="55">
        <v>14000</v>
      </c>
      <c r="Y54" s="55">
        <v>35000</v>
      </c>
      <c r="Z54" s="56">
        <f t="shared" si="26"/>
        <v>84000</v>
      </c>
      <c r="AA54" s="97"/>
      <c r="AB54" s="55"/>
      <c r="AC54" s="55"/>
      <c r="AD54" s="56">
        <f t="shared" si="11"/>
        <v>0</v>
      </c>
      <c r="AE54" s="97">
        <v>96000</v>
      </c>
      <c r="AF54" s="96">
        <v>11000</v>
      </c>
      <c r="AG54" s="98">
        <v>22660</v>
      </c>
      <c r="AH54" s="55">
        <v>6300</v>
      </c>
      <c r="AI54" s="98">
        <v>14000</v>
      </c>
      <c r="AJ54" s="56">
        <f t="shared" si="12"/>
        <v>42960</v>
      </c>
      <c r="AK54" s="96">
        <v>350000</v>
      </c>
      <c r="AL54" s="57">
        <v>63000</v>
      </c>
      <c r="AM54" s="57">
        <v>70000</v>
      </c>
      <c r="AN54" s="58">
        <f t="shared" si="13"/>
        <v>133000</v>
      </c>
      <c r="AO54" s="59">
        <f t="shared" si="14"/>
        <v>217000</v>
      </c>
      <c r="AP54" s="59"/>
      <c r="AQ54" s="59">
        <v>217000</v>
      </c>
      <c r="AR54" s="60">
        <f t="shared" si="15"/>
        <v>133000</v>
      </c>
      <c r="AS54" s="61">
        <f t="shared" si="27"/>
        <v>1329000</v>
      </c>
      <c r="AT54" s="58">
        <f t="shared" si="16"/>
        <v>1047960</v>
      </c>
      <c r="AU54" s="62">
        <f t="shared" si="17"/>
        <v>-281040</v>
      </c>
      <c r="AV54" s="74">
        <f t="shared" si="18"/>
        <v>217000</v>
      </c>
      <c r="AW54" s="62">
        <v>148000</v>
      </c>
      <c r="AX54" s="62">
        <v>1251000</v>
      </c>
      <c r="AY54" s="62">
        <v>15000</v>
      </c>
      <c r="AZ54" s="62">
        <v>252000</v>
      </c>
      <c r="BA54" s="59">
        <v>-148000</v>
      </c>
      <c r="BB54" s="59">
        <v>-118040</v>
      </c>
      <c r="BC54" s="59">
        <f t="shared" si="19"/>
        <v>217000</v>
      </c>
      <c r="BD54" s="76">
        <f t="shared" si="20"/>
        <v>-49040</v>
      </c>
      <c r="BE54" s="59">
        <v>-15000</v>
      </c>
      <c r="BF54" s="59"/>
      <c r="BG54" s="59"/>
      <c r="BH54" s="81">
        <f t="shared" si="21"/>
        <v>-15000</v>
      </c>
      <c r="BI54" s="79">
        <f t="shared" si="22"/>
        <v>-281040</v>
      </c>
      <c r="BJ54" s="71">
        <f t="shared" si="23"/>
        <v>0</v>
      </c>
      <c r="BK54" s="120" t="s">
        <v>236</v>
      </c>
    </row>
    <row r="55" spans="1:63" ht="18" customHeight="1">
      <c r="A55" s="4" t="s">
        <v>120</v>
      </c>
      <c r="B55" s="96"/>
      <c r="C55" s="65"/>
      <c r="D55" s="96">
        <v>600000</v>
      </c>
      <c r="E55" s="94">
        <v>400000</v>
      </c>
      <c r="F55" s="94">
        <v>95000</v>
      </c>
      <c r="G55" s="111">
        <f t="shared" si="8"/>
        <v>495000</v>
      </c>
      <c r="H55" s="59">
        <f t="shared" si="9"/>
        <v>105000</v>
      </c>
      <c r="I55" s="59"/>
      <c r="J55" s="59">
        <v>105000</v>
      </c>
      <c r="K55" s="113">
        <f t="shared" si="10"/>
        <v>495000</v>
      </c>
      <c r="L55" s="99"/>
      <c r="M55" s="64"/>
      <c r="N55" s="56">
        <f t="shared" si="24"/>
        <v>0</v>
      </c>
      <c r="O55" s="55"/>
      <c r="P55" s="97"/>
      <c r="Q55" s="55"/>
      <c r="R55" s="56">
        <f t="shared" si="25"/>
        <v>0</v>
      </c>
      <c r="S55" s="55"/>
      <c r="T55" s="98"/>
      <c r="U55" s="97">
        <v>72000</v>
      </c>
      <c r="V55" s="97">
        <v>0</v>
      </c>
      <c r="W55" s="55">
        <v>30000</v>
      </c>
      <c r="X55" s="55">
        <v>12000</v>
      </c>
      <c r="Y55" s="55">
        <v>30000</v>
      </c>
      <c r="Z55" s="56">
        <f t="shared" si="26"/>
        <v>72000</v>
      </c>
      <c r="AA55" s="97"/>
      <c r="AB55" s="55"/>
      <c r="AC55" s="55"/>
      <c r="AD55" s="56">
        <f t="shared" si="11"/>
        <v>0</v>
      </c>
      <c r="AE55" s="97">
        <v>0</v>
      </c>
      <c r="AF55" s="96">
        <v>0</v>
      </c>
      <c r="AG55" s="98"/>
      <c r="AH55" s="55"/>
      <c r="AI55" s="98"/>
      <c r="AJ55" s="56">
        <f t="shared" si="12"/>
        <v>0</v>
      </c>
      <c r="AK55" s="96">
        <v>0</v>
      </c>
      <c r="AL55" s="57"/>
      <c r="AM55" s="57"/>
      <c r="AN55" s="58">
        <f t="shared" si="13"/>
        <v>0</v>
      </c>
      <c r="AO55" s="59">
        <f t="shared" si="14"/>
        <v>0</v>
      </c>
      <c r="AP55" s="59"/>
      <c r="AQ55" s="59"/>
      <c r="AR55" s="60">
        <f t="shared" si="15"/>
        <v>0</v>
      </c>
      <c r="AS55" s="61">
        <f t="shared" si="27"/>
        <v>672000</v>
      </c>
      <c r="AT55" s="58">
        <f t="shared" si="16"/>
        <v>567000</v>
      </c>
      <c r="AU55" s="62">
        <f t="shared" si="17"/>
        <v>-105000</v>
      </c>
      <c r="AV55" s="74">
        <f t="shared" si="18"/>
        <v>105000</v>
      </c>
      <c r="AW55" s="62">
        <v>106000</v>
      </c>
      <c r="AX55" s="62">
        <v>897000</v>
      </c>
      <c r="AY55" s="62">
        <v>6000</v>
      </c>
      <c r="AZ55" s="62">
        <v>204000</v>
      </c>
      <c r="BA55" s="59">
        <v>-105000</v>
      </c>
      <c r="BB55" s="59"/>
      <c r="BC55" s="59">
        <f t="shared" si="19"/>
        <v>105000</v>
      </c>
      <c r="BD55" s="76">
        <f t="shared" si="20"/>
        <v>0</v>
      </c>
      <c r="BE55" s="59"/>
      <c r="BF55" s="59"/>
      <c r="BG55" s="59"/>
      <c r="BH55" s="81">
        <f t="shared" si="21"/>
        <v>0</v>
      </c>
      <c r="BI55" s="79">
        <f t="shared" si="22"/>
        <v>-105000</v>
      </c>
      <c r="BJ55" s="71">
        <f t="shared" si="23"/>
        <v>0</v>
      </c>
      <c r="BK55" s="120" t="s">
        <v>221</v>
      </c>
    </row>
    <row r="56" spans="1:63" ht="18" customHeight="1">
      <c r="A56" s="4" t="s">
        <v>70</v>
      </c>
      <c r="B56" s="96"/>
      <c r="C56" s="65"/>
      <c r="D56" s="96">
        <v>600000</v>
      </c>
      <c r="E56" s="94">
        <v>400000</v>
      </c>
      <c r="F56" s="94">
        <v>95000</v>
      </c>
      <c r="G56" s="111">
        <f t="shared" si="8"/>
        <v>495000</v>
      </c>
      <c r="H56" s="59">
        <f t="shared" si="9"/>
        <v>105000</v>
      </c>
      <c r="I56" s="59"/>
      <c r="J56" s="59">
        <v>105000</v>
      </c>
      <c r="K56" s="113">
        <f t="shared" si="10"/>
        <v>495000</v>
      </c>
      <c r="L56" s="99">
        <v>562000</v>
      </c>
      <c r="M56" s="64">
        <v>562000</v>
      </c>
      <c r="N56" s="56">
        <f t="shared" si="24"/>
        <v>562000</v>
      </c>
      <c r="O56" s="55"/>
      <c r="P56" s="97">
        <v>227000</v>
      </c>
      <c r="Q56" s="114">
        <f>226000-4851</f>
        <v>221149</v>
      </c>
      <c r="R56" s="56">
        <f t="shared" si="25"/>
        <v>221149</v>
      </c>
      <c r="S56" s="55"/>
      <c r="T56" s="98"/>
      <c r="U56" s="97">
        <v>72000</v>
      </c>
      <c r="V56" s="97">
        <v>0</v>
      </c>
      <c r="W56" s="55">
        <v>30000</v>
      </c>
      <c r="X56" s="55">
        <v>12000</v>
      </c>
      <c r="Y56" s="55">
        <v>30000</v>
      </c>
      <c r="Z56" s="56">
        <f t="shared" si="26"/>
        <v>72000</v>
      </c>
      <c r="AA56" s="97"/>
      <c r="AB56" s="55"/>
      <c r="AC56" s="55"/>
      <c r="AD56" s="56">
        <f t="shared" si="11"/>
        <v>0</v>
      </c>
      <c r="AE56" s="97">
        <v>12000</v>
      </c>
      <c r="AF56" s="96">
        <v>11000</v>
      </c>
      <c r="AG56" s="98">
        <v>6512</v>
      </c>
      <c r="AH56" s="55">
        <v>6135</v>
      </c>
      <c r="AI56" s="98">
        <v>9500</v>
      </c>
      <c r="AJ56" s="56">
        <f t="shared" si="12"/>
        <v>22147</v>
      </c>
      <c r="AK56" s="96">
        <v>56000</v>
      </c>
      <c r="AL56" s="57">
        <v>0</v>
      </c>
      <c r="AM56" s="57">
        <v>0</v>
      </c>
      <c r="AN56" s="58">
        <f t="shared" si="13"/>
        <v>0</v>
      </c>
      <c r="AO56" s="59">
        <f t="shared" si="14"/>
        <v>56000</v>
      </c>
      <c r="AP56" s="59"/>
      <c r="AQ56" s="59">
        <v>56000</v>
      </c>
      <c r="AR56" s="60">
        <f t="shared" si="15"/>
        <v>0</v>
      </c>
      <c r="AS56" s="61">
        <f t="shared" si="27"/>
        <v>1540000</v>
      </c>
      <c r="AT56" s="58">
        <f t="shared" si="16"/>
        <v>1372296</v>
      </c>
      <c r="AU56" s="62">
        <f t="shared" si="17"/>
        <v>-167704</v>
      </c>
      <c r="AV56" s="74">
        <f t="shared" si="18"/>
        <v>161000</v>
      </c>
      <c r="AW56" s="62">
        <v>240000</v>
      </c>
      <c r="AX56" s="62">
        <v>745000</v>
      </c>
      <c r="AY56" s="62">
        <v>7000</v>
      </c>
      <c r="AZ56" s="62">
        <v>196000</v>
      </c>
      <c r="BA56" s="59">
        <v>-167704</v>
      </c>
      <c r="BB56" s="59"/>
      <c r="BC56" s="59">
        <f t="shared" si="19"/>
        <v>161000</v>
      </c>
      <c r="BD56" s="76">
        <f t="shared" si="20"/>
        <v>-6704</v>
      </c>
      <c r="BE56" s="59"/>
      <c r="BF56" s="59"/>
      <c r="BG56" s="59"/>
      <c r="BH56" s="81">
        <f t="shared" si="21"/>
        <v>0</v>
      </c>
      <c r="BI56" s="79">
        <f t="shared" si="22"/>
        <v>-167704</v>
      </c>
      <c r="BJ56" s="71">
        <f t="shared" si="23"/>
        <v>0</v>
      </c>
      <c r="BK56" s="120" t="s">
        <v>251</v>
      </c>
    </row>
    <row r="57" spans="1:63" ht="18" customHeight="1">
      <c r="A57" s="4" t="s">
        <v>71</v>
      </c>
      <c r="B57" s="96"/>
      <c r="C57" s="65"/>
      <c r="D57" s="96">
        <v>600000</v>
      </c>
      <c r="E57" s="94">
        <v>400000</v>
      </c>
      <c r="F57" s="94">
        <v>95000</v>
      </c>
      <c r="G57" s="111">
        <f t="shared" si="8"/>
        <v>495000</v>
      </c>
      <c r="H57" s="59">
        <f t="shared" si="9"/>
        <v>105000</v>
      </c>
      <c r="I57" s="59"/>
      <c r="J57" s="59">
        <v>105000</v>
      </c>
      <c r="K57" s="113">
        <f t="shared" si="10"/>
        <v>495000</v>
      </c>
      <c r="L57" s="99">
        <v>562000</v>
      </c>
      <c r="M57" s="64">
        <v>562000</v>
      </c>
      <c r="N57" s="56">
        <f t="shared" si="24"/>
        <v>562000</v>
      </c>
      <c r="O57" s="64"/>
      <c r="P57" s="97">
        <v>227000</v>
      </c>
      <c r="Q57" s="114">
        <f>226000-119819</f>
        <v>106181</v>
      </c>
      <c r="R57" s="56">
        <f t="shared" si="25"/>
        <v>106181</v>
      </c>
      <c r="S57" s="55"/>
      <c r="T57" s="98"/>
      <c r="U57" s="97">
        <v>72000</v>
      </c>
      <c r="V57" s="97">
        <v>0</v>
      </c>
      <c r="W57" s="55">
        <v>30000</v>
      </c>
      <c r="X57" s="55">
        <v>12000</v>
      </c>
      <c r="Y57" s="55">
        <v>30000</v>
      </c>
      <c r="Z57" s="56">
        <f t="shared" si="26"/>
        <v>72000</v>
      </c>
      <c r="AA57" s="97"/>
      <c r="AB57" s="55"/>
      <c r="AC57" s="55"/>
      <c r="AD57" s="56">
        <f t="shared" si="11"/>
        <v>0</v>
      </c>
      <c r="AE57" s="97">
        <v>12000</v>
      </c>
      <c r="AF57" s="96">
        <v>11000</v>
      </c>
      <c r="AG57" s="98">
        <v>6903</v>
      </c>
      <c r="AH57" s="55">
        <v>5955</v>
      </c>
      <c r="AI57" s="98">
        <v>9500</v>
      </c>
      <c r="AJ57" s="56">
        <f t="shared" si="12"/>
        <v>22358</v>
      </c>
      <c r="AK57" s="96">
        <v>210000</v>
      </c>
      <c r="AL57" s="57">
        <v>0</v>
      </c>
      <c r="AM57" s="57">
        <v>0</v>
      </c>
      <c r="AN57" s="58">
        <f t="shared" si="13"/>
        <v>0</v>
      </c>
      <c r="AO57" s="59">
        <f t="shared" si="14"/>
        <v>210000</v>
      </c>
      <c r="AP57" s="59"/>
      <c r="AQ57" s="59">
        <v>210000</v>
      </c>
      <c r="AR57" s="60">
        <f t="shared" si="15"/>
        <v>0</v>
      </c>
      <c r="AS57" s="61">
        <f t="shared" si="27"/>
        <v>1694000</v>
      </c>
      <c r="AT57" s="58">
        <f t="shared" si="16"/>
        <v>1257539</v>
      </c>
      <c r="AU57" s="62">
        <f t="shared" si="17"/>
        <v>-436461</v>
      </c>
      <c r="AV57" s="74">
        <f t="shared" si="18"/>
        <v>315000</v>
      </c>
      <c r="AW57" s="62">
        <v>240000</v>
      </c>
      <c r="AX57" s="62">
        <v>1008000</v>
      </c>
      <c r="AY57" s="62">
        <v>7000</v>
      </c>
      <c r="AZ57" s="62">
        <v>238000</v>
      </c>
      <c r="BA57" s="59">
        <v>-240000</v>
      </c>
      <c r="BB57" s="59">
        <v>-189461</v>
      </c>
      <c r="BC57" s="59">
        <f t="shared" si="19"/>
        <v>315000</v>
      </c>
      <c r="BD57" s="76">
        <f t="shared" si="20"/>
        <v>-114461</v>
      </c>
      <c r="BE57" s="59">
        <v>-7000</v>
      </c>
      <c r="BF57" s="59"/>
      <c r="BG57" s="59"/>
      <c r="BH57" s="81">
        <f t="shared" si="21"/>
        <v>-7000</v>
      </c>
      <c r="BI57" s="79">
        <f t="shared" si="22"/>
        <v>-436461</v>
      </c>
      <c r="BJ57" s="71">
        <f t="shared" si="23"/>
        <v>0</v>
      </c>
      <c r="BK57" s="120" t="s">
        <v>237</v>
      </c>
    </row>
    <row r="58" spans="1:63" ht="18" customHeight="1">
      <c r="A58" s="5" t="s">
        <v>72</v>
      </c>
      <c r="B58" s="96"/>
      <c r="C58" s="65"/>
      <c r="D58" s="96"/>
      <c r="E58" s="94"/>
      <c r="F58" s="94">
        <v>95000</v>
      </c>
      <c r="G58" s="111">
        <f t="shared" si="8"/>
        <v>95000</v>
      </c>
      <c r="H58" s="59">
        <f t="shared" si="9"/>
        <v>-95000</v>
      </c>
      <c r="I58" s="59">
        <v>95000</v>
      </c>
      <c r="J58" s="59"/>
      <c r="K58" s="113">
        <f t="shared" si="10"/>
        <v>0</v>
      </c>
      <c r="L58" s="99">
        <v>562000</v>
      </c>
      <c r="M58" s="64">
        <v>562000</v>
      </c>
      <c r="N58" s="56">
        <f t="shared" si="24"/>
        <v>562000</v>
      </c>
      <c r="O58" s="64"/>
      <c r="P58" s="97">
        <v>324000</v>
      </c>
      <c r="Q58" s="55">
        <v>324000</v>
      </c>
      <c r="R58" s="56">
        <f t="shared" si="25"/>
        <v>324000</v>
      </c>
      <c r="S58" s="55"/>
      <c r="T58" s="98"/>
      <c r="U58" s="97">
        <v>204000</v>
      </c>
      <c r="V58" s="97">
        <v>96000</v>
      </c>
      <c r="W58" s="55">
        <v>125000</v>
      </c>
      <c r="X58" s="55">
        <v>50000</v>
      </c>
      <c r="Y58" s="55">
        <v>125000</v>
      </c>
      <c r="Z58" s="56">
        <f t="shared" si="26"/>
        <v>300000</v>
      </c>
      <c r="AA58" s="97">
        <v>71000</v>
      </c>
      <c r="AB58" s="55">
        <v>47200</v>
      </c>
      <c r="AC58" s="55">
        <v>23600</v>
      </c>
      <c r="AD58" s="56">
        <f t="shared" si="11"/>
        <v>70800</v>
      </c>
      <c r="AE58" s="97">
        <v>96000</v>
      </c>
      <c r="AF58" s="96">
        <v>32000</v>
      </c>
      <c r="AG58" s="98">
        <v>56000</v>
      </c>
      <c r="AH58" s="55">
        <v>12600</v>
      </c>
      <c r="AI58" s="98">
        <v>49000</v>
      </c>
      <c r="AJ58" s="56">
        <f t="shared" si="12"/>
        <v>117600</v>
      </c>
      <c r="AK58" s="96">
        <v>364000</v>
      </c>
      <c r="AL58" s="57">
        <v>161000</v>
      </c>
      <c r="AM58" s="57">
        <v>112000</v>
      </c>
      <c r="AN58" s="58">
        <f t="shared" si="13"/>
        <v>273000</v>
      </c>
      <c r="AO58" s="59">
        <f t="shared" si="14"/>
        <v>91000</v>
      </c>
      <c r="AP58" s="59"/>
      <c r="AQ58" s="59">
        <v>91000</v>
      </c>
      <c r="AR58" s="60">
        <f t="shared" si="15"/>
        <v>273000</v>
      </c>
      <c r="AS58" s="61">
        <f t="shared" si="27"/>
        <v>1749000</v>
      </c>
      <c r="AT58" s="58">
        <f t="shared" si="16"/>
        <v>1647400</v>
      </c>
      <c r="AU58" s="62">
        <f t="shared" si="17"/>
        <v>-101600</v>
      </c>
      <c r="AV58" s="74">
        <f t="shared" si="18"/>
        <v>91000</v>
      </c>
      <c r="AW58" s="62">
        <v>192000</v>
      </c>
      <c r="AX58" s="62">
        <v>3980000</v>
      </c>
      <c r="AY58" s="62">
        <v>38000</v>
      </c>
      <c r="AZ58" s="62">
        <v>772000</v>
      </c>
      <c r="BA58" s="59">
        <v>-101600</v>
      </c>
      <c r="BB58" s="59"/>
      <c r="BC58" s="59">
        <f t="shared" si="19"/>
        <v>91000</v>
      </c>
      <c r="BD58" s="76">
        <f t="shared" si="20"/>
        <v>-10600</v>
      </c>
      <c r="BE58" s="59"/>
      <c r="BF58" s="59"/>
      <c r="BG58" s="59"/>
      <c r="BH58" s="81">
        <f t="shared" si="21"/>
        <v>0</v>
      </c>
      <c r="BI58" s="79">
        <f t="shared" si="22"/>
        <v>-101600</v>
      </c>
      <c r="BJ58" s="71">
        <f t="shared" si="23"/>
        <v>0</v>
      </c>
      <c r="BK58" s="120" t="s">
        <v>239</v>
      </c>
    </row>
    <row r="59" spans="1:63" ht="18" customHeight="1">
      <c r="A59" s="4" t="s">
        <v>73</v>
      </c>
      <c r="B59" s="96"/>
      <c r="C59" s="65"/>
      <c r="D59" s="96">
        <v>600000</v>
      </c>
      <c r="E59" s="94">
        <v>400000</v>
      </c>
      <c r="F59" s="94">
        <v>95000</v>
      </c>
      <c r="G59" s="111">
        <f t="shared" si="8"/>
        <v>495000</v>
      </c>
      <c r="H59" s="59">
        <f t="shared" si="9"/>
        <v>105000</v>
      </c>
      <c r="I59" s="59"/>
      <c r="J59" s="59">
        <v>105000</v>
      </c>
      <c r="K59" s="113">
        <f t="shared" si="10"/>
        <v>495000</v>
      </c>
      <c r="L59" s="99">
        <v>562000</v>
      </c>
      <c r="M59" s="64">
        <v>562000</v>
      </c>
      <c r="N59" s="56">
        <f t="shared" si="24"/>
        <v>562000</v>
      </c>
      <c r="O59" s="64"/>
      <c r="P59" s="97">
        <v>227000</v>
      </c>
      <c r="Q59" s="55">
        <v>226000</v>
      </c>
      <c r="R59" s="56">
        <f t="shared" si="25"/>
        <v>226000</v>
      </c>
      <c r="S59" s="55"/>
      <c r="T59" s="98"/>
      <c r="U59" s="97">
        <v>72000</v>
      </c>
      <c r="V59" s="97">
        <v>0</v>
      </c>
      <c r="W59" s="55">
        <v>30000</v>
      </c>
      <c r="X59" s="55">
        <v>12000</v>
      </c>
      <c r="Y59" s="55">
        <v>30000</v>
      </c>
      <c r="Z59" s="56">
        <f t="shared" si="26"/>
        <v>72000</v>
      </c>
      <c r="AA59" s="97"/>
      <c r="AB59" s="55"/>
      <c r="AC59" s="55"/>
      <c r="AD59" s="56">
        <f t="shared" si="11"/>
        <v>0</v>
      </c>
      <c r="AE59" s="97">
        <v>12000</v>
      </c>
      <c r="AF59" s="96">
        <v>22000</v>
      </c>
      <c r="AG59" s="98">
        <v>6701</v>
      </c>
      <c r="AH59" s="55">
        <v>12480</v>
      </c>
      <c r="AI59" s="98">
        <v>14000</v>
      </c>
      <c r="AJ59" s="56">
        <f t="shared" si="12"/>
        <v>33181</v>
      </c>
      <c r="AK59" s="96">
        <v>154000</v>
      </c>
      <c r="AL59" s="57">
        <v>0</v>
      </c>
      <c r="AM59" s="57">
        <v>0</v>
      </c>
      <c r="AN59" s="58">
        <f t="shared" si="13"/>
        <v>0</v>
      </c>
      <c r="AO59" s="59">
        <f t="shared" si="14"/>
        <v>154000</v>
      </c>
      <c r="AP59" s="59"/>
      <c r="AQ59" s="59">
        <v>154000</v>
      </c>
      <c r="AR59" s="60">
        <f t="shared" si="15"/>
        <v>0</v>
      </c>
      <c r="AS59" s="61">
        <f t="shared" si="27"/>
        <v>1649000</v>
      </c>
      <c r="AT59" s="58">
        <f t="shared" si="16"/>
        <v>1388181</v>
      </c>
      <c r="AU59" s="62">
        <f t="shared" si="17"/>
        <v>-260819</v>
      </c>
      <c r="AV59" s="74">
        <f t="shared" si="18"/>
        <v>259000</v>
      </c>
      <c r="AW59" s="62">
        <v>242000</v>
      </c>
      <c r="AX59" s="62">
        <v>1041000</v>
      </c>
      <c r="AY59" s="62">
        <v>7000</v>
      </c>
      <c r="AZ59" s="62">
        <v>234000</v>
      </c>
      <c r="BA59" s="59">
        <v>-242000</v>
      </c>
      <c r="BB59" s="59">
        <v>-11819</v>
      </c>
      <c r="BC59" s="59">
        <f t="shared" si="19"/>
        <v>259000</v>
      </c>
      <c r="BD59" s="76">
        <f t="shared" si="20"/>
        <v>5181</v>
      </c>
      <c r="BE59" s="59">
        <v>-7000</v>
      </c>
      <c r="BF59" s="59"/>
      <c r="BG59" s="59"/>
      <c r="BH59" s="81">
        <f t="shared" si="21"/>
        <v>-7000</v>
      </c>
      <c r="BI59" s="79">
        <f t="shared" si="22"/>
        <v>-260819</v>
      </c>
      <c r="BJ59" s="71">
        <f t="shared" si="23"/>
        <v>0</v>
      </c>
      <c r="BK59" s="120" t="s">
        <v>240</v>
      </c>
    </row>
    <row r="60" spans="1:63" ht="18" customHeight="1">
      <c r="A60" s="5" t="s">
        <v>121</v>
      </c>
      <c r="B60" s="96"/>
      <c r="C60" s="65"/>
      <c r="D60" s="96">
        <v>600000</v>
      </c>
      <c r="E60" s="94">
        <v>400000</v>
      </c>
      <c r="F60" s="94">
        <v>95000</v>
      </c>
      <c r="G60" s="111">
        <f t="shared" si="8"/>
        <v>495000</v>
      </c>
      <c r="H60" s="59">
        <f t="shared" si="9"/>
        <v>105000</v>
      </c>
      <c r="I60" s="59"/>
      <c r="J60" s="59">
        <v>105000</v>
      </c>
      <c r="K60" s="113">
        <f t="shared" si="10"/>
        <v>495000</v>
      </c>
      <c r="L60" s="99">
        <v>562000</v>
      </c>
      <c r="M60" s="64">
        <v>562000</v>
      </c>
      <c r="N60" s="56">
        <f t="shared" si="24"/>
        <v>562000</v>
      </c>
      <c r="O60" s="55"/>
      <c r="P60" s="97">
        <v>227000</v>
      </c>
      <c r="Q60" s="55">
        <v>226000</v>
      </c>
      <c r="R60" s="56">
        <f t="shared" si="25"/>
        <v>226000</v>
      </c>
      <c r="S60" s="55"/>
      <c r="T60" s="98"/>
      <c r="U60" s="97">
        <v>72000</v>
      </c>
      <c r="V60" s="97">
        <v>0</v>
      </c>
      <c r="W60" s="55">
        <v>30000</v>
      </c>
      <c r="X60" s="55">
        <v>12000</v>
      </c>
      <c r="Y60" s="55">
        <v>30000</v>
      </c>
      <c r="Z60" s="56">
        <f t="shared" si="26"/>
        <v>72000</v>
      </c>
      <c r="AA60" s="97"/>
      <c r="AB60" s="55"/>
      <c r="AC60" s="55"/>
      <c r="AD60" s="56">
        <f t="shared" si="11"/>
        <v>0</v>
      </c>
      <c r="AE60" s="97">
        <v>48000</v>
      </c>
      <c r="AF60" s="96">
        <v>11000</v>
      </c>
      <c r="AG60" s="98">
        <v>28000</v>
      </c>
      <c r="AH60" s="55">
        <v>6151</v>
      </c>
      <c r="AI60" s="98">
        <v>24500</v>
      </c>
      <c r="AJ60" s="56">
        <f t="shared" si="12"/>
        <v>58651</v>
      </c>
      <c r="AK60" s="96">
        <v>112000</v>
      </c>
      <c r="AL60" s="57">
        <v>63000</v>
      </c>
      <c r="AM60" s="57">
        <v>105000</v>
      </c>
      <c r="AN60" s="58">
        <f t="shared" si="13"/>
        <v>168000</v>
      </c>
      <c r="AO60" s="59">
        <f t="shared" si="14"/>
        <v>-56000</v>
      </c>
      <c r="AP60" s="59">
        <v>56000</v>
      </c>
      <c r="AQ60" s="59"/>
      <c r="AR60" s="60">
        <f t="shared" si="15"/>
        <v>112000</v>
      </c>
      <c r="AS60" s="61">
        <f t="shared" si="27"/>
        <v>1632000</v>
      </c>
      <c r="AT60" s="58">
        <f t="shared" si="16"/>
        <v>1525651</v>
      </c>
      <c r="AU60" s="62">
        <f t="shared" si="17"/>
        <v>-106349</v>
      </c>
      <c r="AV60" s="74">
        <f t="shared" si="18"/>
        <v>105000</v>
      </c>
      <c r="AW60" s="62">
        <v>243000</v>
      </c>
      <c r="AX60" s="62">
        <v>1081000</v>
      </c>
      <c r="AY60" s="62">
        <v>10000</v>
      </c>
      <c r="AZ60" s="62">
        <v>246000</v>
      </c>
      <c r="BA60" s="59">
        <v>-106349</v>
      </c>
      <c r="BB60" s="59"/>
      <c r="BC60" s="59">
        <f t="shared" si="19"/>
        <v>105000</v>
      </c>
      <c r="BD60" s="76">
        <f t="shared" si="20"/>
        <v>-1349</v>
      </c>
      <c r="BE60" s="59"/>
      <c r="BF60" s="59"/>
      <c r="BG60" s="59"/>
      <c r="BH60" s="81">
        <f t="shared" si="21"/>
        <v>0</v>
      </c>
      <c r="BI60" s="79">
        <f t="shared" si="22"/>
        <v>-106349</v>
      </c>
      <c r="BJ60" s="71">
        <f t="shared" si="23"/>
        <v>0</v>
      </c>
      <c r="BK60" s="120" t="s">
        <v>242</v>
      </c>
    </row>
    <row r="61" spans="1:63" ht="18" customHeight="1">
      <c r="A61" s="4" t="s">
        <v>74</v>
      </c>
      <c r="B61" s="96"/>
      <c r="C61" s="65"/>
      <c r="D61" s="96">
        <v>600000</v>
      </c>
      <c r="E61" s="94">
        <v>400000</v>
      </c>
      <c r="F61" s="94">
        <v>95000</v>
      </c>
      <c r="G61" s="111">
        <f t="shared" si="8"/>
        <v>495000</v>
      </c>
      <c r="H61" s="59">
        <f t="shared" si="9"/>
        <v>105000</v>
      </c>
      <c r="I61" s="59"/>
      <c r="J61" s="59">
        <v>105000</v>
      </c>
      <c r="K61" s="113">
        <f t="shared" si="10"/>
        <v>495000</v>
      </c>
      <c r="L61" s="99"/>
      <c r="M61" s="64"/>
      <c r="N61" s="56">
        <f t="shared" si="24"/>
        <v>0</v>
      </c>
      <c r="O61" s="55"/>
      <c r="P61" s="97"/>
      <c r="Q61" s="55"/>
      <c r="R61" s="56">
        <f t="shared" si="25"/>
        <v>0</v>
      </c>
      <c r="S61" s="55"/>
      <c r="T61" s="98"/>
      <c r="U61" s="97">
        <v>72000</v>
      </c>
      <c r="V61" s="97">
        <v>0</v>
      </c>
      <c r="W61" s="55">
        <v>30000</v>
      </c>
      <c r="X61" s="55">
        <v>12000</v>
      </c>
      <c r="Y61" s="55">
        <v>30000</v>
      </c>
      <c r="Z61" s="56">
        <f t="shared" si="26"/>
        <v>72000</v>
      </c>
      <c r="AA61" s="97"/>
      <c r="AB61" s="55"/>
      <c r="AC61" s="55"/>
      <c r="AD61" s="56">
        <f t="shared" si="11"/>
        <v>0</v>
      </c>
      <c r="AE61" s="97">
        <v>0</v>
      </c>
      <c r="AF61" s="96">
        <v>0</v>
      </c>
      <c r="AG61" s="98"/>
      <c r="AH61" s="55"/>
      <c r="AI61" s="98"/>
      <c r="AJ61" s="56">
        <f t="shared" si="12"/>
        <v>0</v>
      </c>
      <c r="AK61" s="96">
        <v>0</v>
      </c>
      <c r="AL61" s="57"/>
      <c r="AM61" s="57"/>
      <c r="AN61" s="58">
        <f t="shared" si="13"/>
        <v>0</v>
      </c>
      <c r="AO61" s="59">
        <f t="shared" si="14"/>
        <v>0</v>
      </c>
      <c r="AP61" s="59"/>
      <c r="AQ61" s="59"/>
      <c r="AR61" s="60">
        <f t="shared" si="15"/>
        <v>0</v>
      </c>
      <c r="AS61" s="61">
        <f t="shared" si="27"/>
        <v>672000</v>
      </c>
      <c r="AT61" s="58">
        <f t="shared" si="16"/>
        <v>567000</v>
      </c>
      <c r="AU61" s="62">
        <f t="shared" si="17"/>
        <v>-105000</v>
      </c>
      <c r="AV61" s="74">
        <f t="shared" si="18"/>
        <v>105000</v>
      </c>
      <c r="AW61" s="62">
        <v>106000</v>
      </c>
      <c r="AX61" s="62">
        <v>771000</v>
      </c>
      <c r="AY61" s="62">
        <v>6000</v>
      </c>
      <c r="AZ61" s="62">
        <v>188000</v>
      </c>
      <c r="BA61" s="59">
        <v>-105000</v>
      </c>
      <c r="BB61" s="59"/>
      <c r="BC61" s="59">
        <f t="shared" si="19"/>
        <v>105000</v>
      </c>
      <c r="BD61" s="76">
        <f t="shared" si="20"/>
        <v>0</v>
      </c>
      <c r="BE61" s="59"/>
      <c r="BF61" s="59"/>
      <c r="BG61" s="59"/>
      <c r="BH61" s="81">
        <f t="shared" si="21"/>
        <v>0</v>
      </c>
      <c r="BI61" s="79">
        <f t="shared" si="22"/>
        <v>-105000</v>
      </c>
      <c r="BJ61" s="71">
        <f t="shared" si="23"/>
        <v>0</v>
      </c>
      <c r="BK61" s="120" t="s">
        <v>221</v>
      </c>
    </row>
    <row r="62" spans="1:63" ht="18" customHeight="1">
      <c r="A62" s="4" t="s">
        <v>75</v>
      </c>
      <c r="B62" s="96"/>
      <c r="C62" s="65"/>
      <c r="D62" s="96">
        <v>600000</v>
      </c>
      <c r="E62" s="94">
        <v>400000</v>
      </c>
      <c r="F62" s="94">
        <v>95000</v>
      </c>
      <c r="G62" s="111">
        <f t="shared" si="8"/>
        <v>495000</v>
      </c>
      <c r="H62" s="59">
        <f t="shared" si="9"/>
        <v>105000</v>
      </c>
      <c r="I62" s="59"/>
      <c r="J62" s="59">
        <v>105000</v>
      </c>
      <c r="K62" s="113">
        <f t="shared" si="10"/>
        <v>495000</v>
      </c>
      <c r="L62" s="99">
        <v>562000</v>
      </c>
      <c r="M62" s="64">
        <v>562000</v>
      </c>
      <c r="N62" s="56">
        <f t="shared" si="24"/>
        <v>562000</v>
      </c>
      <c r="O62" s="55"/>
      <c r="P62" s="97">
        <v>227000</v>
      </c>
      <c r="Q62" s="55">
        <v>226000</v>
      </c>
      <c r="R62" s="56">
        <f t="shared" si="25"/>
        <v>226000</v>
      </c>
      <c r="S62" s="55"/>
      <c r="T62" s="98"/>
      <c r="U62" s="97">
        <v>72000</v>
      </c>
      <c r="V62" s="97">
        <v>0</v>
      </c>
      <c r="W62" s="55">
        <v>30000</v>
      </c>
      <c r="X62" s="55">
        <v>12000</v>
      </c>
      <c r="Y62" s="55">
        <v>30000</v>
      </c>
      <c r="Z62" s="56">
        <f t="shared" si="26"/>
        <v>72000</v>
      </c>
      <c r="AA62" s="97"/>
      <c r="AB62" s="55"/>
      <c r="AC62" s="55"/>
      <c r="AD62" s="56">
        <f t="shared" si="11"/>
        <v>0</v>
      </c>
      <c r="AE62" s="97">
        <v>12000</v>
      </c>
      <c r="AF62" s="96">
        <v>11000</v>
      </c>
      <c r="AG62" s="98">
        <v>7000</v>
      </c>
      <c r="AH62" s="55">
        <v>5970</v>
      </c>
      <c r="AI62" s="98">
        <v>14000</v>
      </c>
      <c r="AJ62" s="56">
        <f t="shared" si="12"/>
        <v>26970</v>
      </c>
      <c r="AK62" s="96">
        <v>98000</v>
      </c>
      <c r="AL62" s="57">
        <v>0</v>
      </c>
      <c r="AM62" s="57">
        <v>0</v>
      </c>
      <c r="AN62" s="58">
        <f t="shared" si="13"/>
        <v>0</v>
      </c>
      <c r="AO62" s="59">
        <f t="shared" si="14"/>
        <v>98000</v>
      </c>
      <c r="AP62" s="59"/>
      <c r="AQ62" s="59">
        <v>98000</v>
      </c>
      <c r="AR62" s="60">
        <f t="shared" si="15"/>
        <v>0</v>
      </c>
      <c r="AS62" s="61">
        <f t="shared" si="27"/>
        <v>1582000</v>
      </c>
      <c r="AT62" s="58">
        <f t="shared" si="16"/>
        <v>1381970</v>
      </c>
      <c r="AU62" s="62">
        <f t="shared" si="17"/>
        <v>-200030</v>
      </c>
      <c r="AV62" s="74">
        <f t="shared" si="18"/>
        <v>203000</v>
      </c>
      <c r="AW62" s="62">
        <v>240000</v>
      </c>
      <c r="AX62" s="62">
        <v>921000</v>
      </c>
      <c r="AY62" s="62">
        <v>7000</v>
      </c>
      <c r="AZ62" s="62">
        <v>222000</v>
      </c>
      <c r="BA62" s="59">
        <v>-200030</v>
      </c>
      <c r="BB62" s="59"/>
      <c r="BC62" s="59">
        <f t="shared" si="19"/>
        <v>203000</v>
      </c>
      <c r="BD62" s="76">
        <f t="shared" si="20"/>
        <v>2970</v>
      </c>
      <c r="BE62" s="59"/>
      <c r="BF62" s="59"/>
      <c r="BG62" s="59"/>
      <c r="BH62" s="81">
        <f t="shared" si="21"/>
        <v>0</v>
      </c>
      <c r="BI62" s="79">
        <f t="shared" si="22"/>
        <v>-200030</v>
      </c>
      <c r="BJ62" s="71">
        <f t="shared" si="23"/>
        <v>0</v>
      </c>
      <c r="BK62" s="120" t="s">
        <v>245</v>
      </c>
    </row>
    <row r="63" spans="1:63" ht="18" customHeight="1">
      <c r="A63" s="4" t="s">
        <v>76</v>
      </c>
      <c r="B63" s="96"/>
      <c r="C63" s="65"/>
      <c r="D63" s="96">
        <v>600000</v>
      </c>
      <c r="E63" s="94">
        <v>400000</v>
      </c>
      <c r="F63" s="94">
        <v>95000</v>
      </c>
      <c r="G63" s="111">
        <f t="shared" si="8"/>
        <v>495000</v>
      </c>
      <c r="H63" s="59">
        <f t="shared" si="9"/>
        <v>105000</v>
      </c>
      <c r="I63" s="59"/>
      <c r="J63" s="59">
        <v>105000</v>
      </c>
      <c r="K63" s="113">
        <f t="shared" si="10"/>
        <v>495000</v>
      </c>
      <c r="L63" s="99">
        <v>562000</v>
      </c>
      <c r="M63" s="64">
        <v>562000</v>
      </c>
      <c r="N63" s="56">
        <f t="shared" si="24"/>
        <v>562000</v>
      </c>
      <c r="O63" s="64"/>
      <c r="P63" s="97">
        <v>227000</v>
      </c>
      <c r="Q63" s="55">
        <v>226000</v>
      </c>
      <c r="R63" s="56">
        <f t="shared" si="25"/>
        <v>226000</v>
      </c>
      <c r="S63" s="55"/>
      <c r="T63" s="98"/>
      <c r="U63" s="97">
        <v>72000</v>
      </c>
      <c r="V63" s="97">
        <v>0</v>
      </c>
      <c r="W63" s="55">
        <v>30000</v>
      </c>
      <c r="X63" s="55">
        <v>12000</v>
      </c>
      <c r="Y63" s="55">
        <v>30000</v>
      </c>
      <c r="Z63" s="56">
        <f t="shared" si="26"/>
        <v>72000</v>
      </c>
      <c r="AA63" s="97"/>
      <c r="AB63" s="55"/>
      <c r="AC63" s="55"/>
      <c r="AD63" s="56">
        <f t="shared" si="11"/>
        <v>0</v>
      </c>
      <c r="AE63" s="97">
        <v>12000</v>
      </c>
      <c r="AF63" s="96">
        <v>22000</v>
      </c>
      <c r="AG63" s="98">
        <v>7000</v>
      </c>
      <c r="AH63" s="55">
        <v>12600</v>
      </c>
      <c r="AI63" s="98">
        <v>14000</v>
      </c>
      <c r="AJ63" s="56">
        <f t="shared" si="12"/>
        <v>33600</v>
      </c>
      <c r="AK63" s="96">
        <v>98000</v>
      </c>
      <c r="AL63" s="57">
        <v>42000</v>
      </c>
      <c r="AM63" s="57">
        <v>63000</v>
      </c>
      <c r="AN63" s="58">
        <f t="shared" si="13"/>
        <v>105000</v>
      </c>
      <c r="AO63" s="59">
        <f t="shared" si="14"/>
        <v>-7000</v>
      </c>
      <c r="AP63" s="59">
        <v>7000</v>
      </c>
      <c r="AQ63" s="59"/>
      <c r="AR63" s="60">
        <f t="shared" si="15"/>
        <v>98000</v>
      </c>
      <c r="AS63" s="61">
        <f t="shared" si="27"/>
        <v>1593000</v>
      </c>
      <c r="AT63" s="58">
        <f t="shared" si="16"/>
        <v>1486600</v>
      </c>
      <c r="AU63" s="62">
        <f t="shared" si="17"/>
        <v>-106400</v>
      </c>
      <c r="AV63" s="74">
        <f t="shared" si="18"/>
        <v>105000</v>
      </c>
      <c r="AW63" s="62">
        <v>242000</v>
      </c>
      <c r="AX63" s="62">
        <v>990000</v>
      </c>
      <c r="AY63" s="62">
        <v>7000</v>
      </c>
      <c r="AZ63" s="62">
        <v>220000</v>
      </c>
      <c r="BA63" s="59">
        <v>-106400</v>
      </c>
      <c r="BB63" s="59"/>
      <c r="BC63" s="59">
        <f t="shared" si="19"/>
        <v>105000</v>
      </c>
      <c r="BD63" s="76">
        <f t="shared" si="20"/>
        <v>-1400</v>
      </c>
      <c r="BE63" s="59"/>
      <c r="BF63" s="59"/>
      <c r="BG63" s="59"/>
      <c r="BH63" s="81">
        <f t="shared" si="21"/>
        <v>0</v>
      </c>
      <c r="BI63" s="79">
        <f t="shared" si="22"/>
        <v>-106400</v>
      </c>
      <c r="BJ63" s="71">
        <f t="shared" si="23"/>
        <v>0</v>
      </c>
      <c r="BK63" s="120" t="s">
        <v>243</v>
      </c>
    </row>
    <row r="64" spans="1:63" ht="18" customHeight="1">
      <c r="A64" s="4" t="s">
        <v>77</v>
      </c>
      <c r="B64" s="96"/>
      <c r="C64" s="65"/>
      <c r="D64" s="96">
        <v>600000</v>
      </c>
      <c r="E64" s="94">
        <v>400000</v>
      </c>
      <c r="F64" s="94">
        <v>95000</v>
      </c>
      <c r="G64" s="111">
        <f t="shared" si="8"/>
        <v>495000</v>
      </c>
      <c r="H64" s="59">
        <f t="shared" si="9"/>
        <v>105000</v>
      </c>
      <c r="I64" s="59"/>
      <c r="J64" s="59">
        <v>105000</v>
      </c>
      <c r="K64" s="113">
        <f t="shared" si="10"/>
        <v>495000</v>
      </c>
      <c r="L64" s="99"/>
      <c r="M64" s="64"/>
      <c r="N64" s="56">
        <f t="shared" si="24"/>
        <v>0</v>
      </c>
      <c r="O64" s="64"/>
      <c r="P64" s="97"/>
      <c r="Q64" s="64"/>
      <c r="R64" s="56">
        <f t="shared" si="25"/>
        <v>0</v>
      </c>
      <c r="S64" s="55"/>
      <c r="T64" s="98"/>
      <c r="U64" s="97">
        <v>72000</v>
      </c>
      <c r="V64" s="97">
        <v>0</v>
      </c>
      <c r="W64" s="55">
        <v>30000</v>
      </c>
      <c r="X64" s="55">
        <v>12000</v>
      </c>
      <c r="Y64" s="55">
        <v>30000</v>
      </c>
      <c r="Z64" s="56">
        <f t="shared" si="26"/>
        <v>72000</v>
      </c>
      <c r="AA64" s="97"/>
      <c r="AB64" s="55"/>
      <c r="AC64" s="55"/>
      <c r="AD64" s="56">
        <f t="shared" si="11"/>
        <v>0</v>
      </c>
      <c r="AE64" s="97">
        <v>0</v>
      </c>
      <c r="AF64" s="96">
        <v>0</v>
      </c>
      <c r="AG64" s="98"/>
      <c r="AH64" s="55"/>
      <c r="AI64" s="98"/>
      <c r="AJ64" s="56">
        <f t="shared" si="12"/>
        <v>0</v>
      </c>
      <c r="AK64" s="96">
        <v>0</v>
      </c>
      <c r="AL64" s="57"/>
      <c r="AM64" s="57"/>
      <c r="AN64" s="58">
        <f t="shared" si="13"/>
        <v>0</v>
      </c>
      <c r="AO64" s="59">
        <f t="shared" si="14"/>
        <v>0</v>
      </c>
      <c r="AP64" s="59"/>
      <c r="AQ64" s="59"/>
      <c r="AR64" s="60">
        <f t="shared" si="15"/>
        <v>0</v>
      </c>
      <c r="AS64" s="61">
        <f t="shared" si="27"/>
        <v>672000</v>
      </c>
      <c r="AT64" s="58">
        <f t="shared" si="16"/>
        <v>567000</v>
      </c>
      <c r="AU64" s="62">
        <f t="shared" si="17"/>
        <v>-105000</v>
      </c>
      <c r="AV64" s="74">
        <f t="shared" si="18"/>
        <v>105000</v>
      </c>
      <c r="AW64" s="62">
        <v>106000</v>
      </c>
      <c r="AX64" s="62">
        <v>958000</v>
      </c>
      <c r="AY64" s="62">
        <v>6000</v>
      </c>
      <c r="AZ64" s="62">
        <v>219000</v>
      </c>
      <c r="BA64" s="59">
        <v>-105000</v>
      </c>
      <c r="BB64" s="59"/>
      <c r="BC64" s="59">
        <f t="shared" si="19"/>
        <v>105000</v>
      </c>
      <c r="BD64" s="76">
        <f t="shared" si="20"/>
        <v>0</v>
      </c>
      <c r="BE64" s="59"/>
      <c r="BF64" s="59"/>
      <c r="BG64" s="59"/>
      <c r="BH64" s="81">
        <f t="shared" si="21"/>
        <v>0</v>
      </c>
      <c r="BI64" s="79">
        <f t="shared" si="22"/>
        <v>-105000</v>
      </c>
      <c r="BJ64" s="71">
        <f t="shared" si="23"/>
        <v>0</v>
      </c>
      <c r="BK64" s="120" t="s">
        <v>221</v>
      </c>
    </row>
    <row r="65" spans="1:63" ht="18" customHeight="1">
      <c r="A65" s="4" t="s">
        <v>122</v>
      </c>
      <c r="B65" s="96"/>
      <c r="C65" s="65"/>
      <c r="D65" s="96"/>
      <c r="E65" s="94"/>
      <c r="F65" s="94"/>
      <c r="G65" s="111">
        <f t="shared" si="8"/>
        <v>0</v>
      </c>
      <c r="H65" s="59">
        <f t="shared" si="9"/>
        <v>0</v>
      </c>
      <c r="I65" s="59"/>
      <c r="J65" s="59"/>
      <c r="K65" s="113">
        <f t="shared" si="10"/>
        <v>0</v>
      </c>
      <c r="L65" s="99">
        <v>562000</v>
      </c>
      <c r="M65" s="64">
        <v>562000</v>
      </c>
      <c r="N65" s="56">
        <f t="shared" si="24"/>
        <v>562000</v>
      </c>
      <c r="O65" s="64"/>
      <c r="P65" s="97">
        <v>324000</v>
      </c>
      <c r="Q65" s="55">
        <v>324000</v>
      </c>
      <c r="R65" s="56">
        <f t="shared" si="25"/>
        <v>324000</v>
      </c>
      <c r="S65" s="55"/>
      <c r="T65" s="98"/>
      <c r="U65" s="97">
        <v>216000</v>
      </c>
      <c r="V65" s="97">
        <v>0</v>
      </c>
      <c r="W65" s="55">
        <v>90000</v>
      </c>
      <c r="X65" s="55">
        <v>36000</v>
      </c>
      <c r="Y65" s="55">
        <v>85000</v>
      </c>
      <c r="Z65" s="56">
        <f t="shared" si="26"/>
        <v>211000</v>
      </c>
      <c r="AA65" s="97"/>
      <c r="AB65" s="55"/>
      <c r="AC65" s="55"/>
      <c r="AD65" s="56">
        <f t="shared" si="11"/>
        <v>0</v>
      </c>
      <c r="AE65" s="97">
        <v>24000</v>
      </c>
      <c r="AF65" s="96">
        <v>32000</v>
      </c>
      <c r="AG65" s="98">
        <v>14000</v>
      </c>
      <c r="AH65" s="55">
        <v>18000</v>
      </c>
      <c r="AI65" s="98">
        <v>23500</v>
      </c>
      <c r="AJ65" s="56">
        <f t="shared" si="12"/>
        <v>55500</v>
      </c>
      <c r="AK65" s="96">
        <v>420000</v>
      </c>
      <c r="AL65" s="57">
        <v>203000</v>
      </c>
      <c r="AM65" s="57">
        <v>245000</v>
      </c>
      <c r="AN65" s="58">
        <f t="shared" si="13"/>
        <v>448000</v>
      </c>
      <c r="AO65" s="59">
        <f t="shared" si="14"/>
        <v>-28000</v>
      </c>
      <c r="AP65" s="59">
        <v>28000</v>
      </c>
      <c r="AQ65" s="59"/>
      <c r="AR65" s="60">
        <f t="shared" si="15"/>
        <v>420000</v>
      </c>
      <c r="AS65" s="61">
        <f t="shared" si="27"/>
        <v>1578000</v>
      </c>
      <c r="AT65" s="58">
        <f t="shared" si="16"/>
        <v>1572500</v>
      </c>
      <c r="AU65" s="62">
        <f t="shared" si="17"/>
        <v>-5500</v>
      </c>
      <c r="AV65" s="74">
        <f t="shared" si="18"/>
        <v>0</v>
      </c>
      <c r="AW65" s="62">
        <v>96000</v>
      </c>
      <c r="AX65" s="62">
        <v>3087000</v>
      </c>
      <c r="AY65" s="62">
        <v>96000</v>
      </c>
      <c r="AZ65" s="62">
        <v>4000</v>
      </c>
      <c r="BA65" s="59">
        <v>-5500</v>
      </c>
      <c r="BB65" s="59"/>
      <c r="BC65" s="59">
        <f t="shared" si="19"/>
        <v>0</v>
      </c>
      <c r="BD65" s="76">
        <f t="shared" si="20"/>
        <v>-5500</v>
      </c>
      <c r="BE65" s="59"/>
      <c r="BF65" s="59"/>
      <c r="BG65" s="59"/>
      <c r="BH65" s="81">
        <f t="shared" si="21"/>
        <v>0</v>
      </c>
      <c r="BI65" s="79">
        <f t="shared" si="22"/>
        <v>-5500</v>
      </c>
      <c r="BJ65" s="71">
        <f t="shared" si="23"/>
        <v>0</v>
      </c>
      <c r="BK65" s="120" t="s">
        <v>244</v>
      </c>
    </row>
    <row r="66" spans="1:63" ht="18" customHeight="1">
      <c r="A66" s="4" t="s">
        <v>78</v>
      </c>
      <c r="B66" s="96"/>
      <c r="C66" s="65"/>
      <c r="D66" s="96">
        <v>600000</v>
      </c>
      <c r="E66" s="94">
        <v>400000</v>
      </c>
      <c r="F66" s="94">
        <v>95000</v>
      </c>
      <c r="G66" s="111">
        <f t="shared" si="8"/>
        <v>495000</v>
      </c>
      <c r="H66" s="59">
        <f t="shared" si="9"/>
        <v>105000</v>
      </c>
      <c r="I66" s="59"/>
      <c r="J66" s="59">
        <v>105000</v>
      </c>
      <c r="K66" s="113">
        <f t="shared" si="10"/>
        <v>495000</v>
      </c>
      <c r="L66" s="99">
        <v>562000</v>
      </c>
      <c r="M66" s="64">
        <v>562000</v>
      </c>
      <c r="N66" s="56">
        <f t="shared" si="24"/>
        <v>562000</v>
      </c>
      <c r="O66" s="64"/>
      <c r="P66" s="97">
        <v>227000</v>
      </c>
      <c r="Q66" s="55">
        <v>226000</v>
      </c>
      <c r="R66" s="56">
        <f t="shared" si="25"/>
        <v>226000</v>
      </c>
      <c r="S66" s="55"/>
      <c r="T66" s="98"/>
      <c r="U66" s="97">
        <v>72000</v>
      </c>
      <c r="V66" s="97">
        <v>0</v>
      </c>
      <c r="W66" s="55">
        <v>30000</v>
      </c>
      <c r="X66" s="55">
        <v>12000</v>
      </c>
      <c r="Y66" s="55">
        <v>30000</v>
      </c>
      <c r="Z66" s="56">
        <f t="shared" si="26"/>
        <v>72000</v>
      </c>
      <c r="AA66" s="97"/>
      <c r="AB66" s="55"/>
      <c r="AC66" s="55"/>
      <c r="AD66" s="56">
        <f t="shared" si="11"/>
        <v>0</v>
      </c>
      <c r="AE66" s="97">
        <v>12000</v>
      </c>
      <c r="AF66" s="96">
        <v>11000</v>
      </c>
      <c r="AG66" s="98">
        <v>6714</v>
      </c>
      <c r="AH66" s="55">
        <v>5670</v>
      </c>
      <c r="AI66" s="98">
        <v>9500</v>
      </c>
      <c r="AJ66" s="56">
        <f t="shared" si="12"/>
        <v>21884</v>
      </c>
      <c r="AK66" s="96">
        <v>98000</v>
      </c>
      <c r="AL66" s="57">
        <v>0</v>
      </c>
      <c r="AM66" s="57">
        <v>0</v>
      </c>
      <c r="AN66" s="58">
        <f t="shared" si="13"/>
        <v>0</v>
      </c>
      <c r="AO66" s="59">
        <f t="shared" si="14"/>
        <v>98000</v>
      </c>
      <c r="AP66" s="59"/>
      <c r="AQ66" s="59">
        <v>98000</v>
      </c>
      <c r="AR66" s="60">
        <f t="shared" si="15"/>
        <v>0</v>
      </c>
      <c r="AS66" s="61">
        <f t="shared" si="27"/>
        <v>1582000</v>
      </c>
      <c r="AT66" s="58">
        <f t="shared" si="16"/>
        <v>1376884</v>
      </c>
      <c r="AU66" s="62">
        <f t="shared" si="17"/>
        <v>-205116</v>
      </c>
      <c r="AV66" s="74">
        <f t="shared" si="18"/>
        <v>203000</v>
      </c>
      <c r="AW66" s="62">
        <v>240000</v>
      </c>
      <c r="AX66" s="62">
        <v>946000</v>
      </c>
      <c r="AY66" s="62">
        <v>7000</v>
      </c>
      <c r="AZ66" s="62">
        <v>227000</v>
      </c>
      <c r="BA66" s="59">
        <v>-205116</v>
      </c>
      <c r="BB66" s="59"/>
      <c r="BC66" s="59">
        <f t="shared" si="19"/>
        <v>203000</v>
      </c>
      <c r="BD66" s="76">
        <f t="shared" si="20"/>
        <v>-2116</v>
      </c>
      <c r="BE66" s="59"/>
      <c r="BF66" s="59"/>
      <c r="BG66" s="59"/>
      <c r="BH66" s="81">
        <f t="shared" si="21"/>
        <v>0</v>
      </c>
      <c r="BI66" s="79">
        <f t="shared" si="22"/>
        <v>-205116</v>
      </c>
      <c r="BJ66" s="71">
        <f t="shared" si="23"/>
        <v>0</v>
      </c>
      <c r="BK66" s="120" t="s">
        <v>246</v>
      </c>
    </row>
    <row r="67" spans="1:63" ht="18" customHeight="1">
      <c r="A67" s="4" t="s">
        <v>79</v>
      </c>
      <c r="B67" s="96"/>
      <c r="C67" s="65"/>
      <c r="D67" s="96"/>
      <c r="E67" s="94"/>
      <c r="F67" s="94">
        <v>95000</v>
      </c>
      <c r="G67" s="111">
        <f t="shared" si="8"/>
        <v>95000</v>
      </c>
      <c r="H67" s="59">
        <f t="shared" si="9"/>
        <v>-95000</v>
      </c>
      <c r="I67" s="59">
        <v>95000</v>
      </c>
      <c r="J67" s="59"/>
      <c r="K67" s="113">
        <f t="shared" si="10"/>
        <v>0</v>
      </c>
      <c r="L67" s="99">
        <v>562000</v>
      </c>
      <c r="M67" s="64">
        <v>562000</v>
      </c>
      <c r="N67" s="56">
        <f t="shared" si="24"/>
        <v>562000</v>
      </c>
      <c r="O67" s="55"/>
      <c r="P67" s="97">
        <v>227000</v>
      </c>
      <c r="Q67" s="55">
        <v>226000</v>
      </c>
      <c r="R67" s="56">
        <f t="shared" si="25"/>
        <v>226000</v>
      </c>
      <c r="S67" s="55"/>
      <c r="T67" s="98"/>
      <c r="U67" s="97">
        <v>72000</v>
      </c>
      <c r="V67" s="97">
        <v>0</v>
      </c>
      <c r="W67" s="55">
        <v>30000</v>
      </c>
      <c r="X67" s="55">
        <v>12000</v>
      </c>
      <c r="Y67" s="55">
        <v>30000</v>
      </c>
      <c r="Z67" s="56">
        <f t="shared" si="26"/>
        <v>72000</v>
      </c>
      <c r="AA67" s="97"/>
      <c r="AB67" s="55"/>
      <c r="AC67" s="55"/>
      <c r="AD67" s="56">
        <f t="shared" si="11"/>
        <v>0</v>
      </c>
      <c r="AE67" s="97">
        <v>12000</v>
      </c>
      <c r="AF67" s="96">
        <v>11000</v>
      </c>
      <c r="AG67" s="98">
        <v>7000</v>
      </c>
      <c r="AH67" s="55">
        <v>6300</v>
      </c>
      <c r="AI67" s="98">
        <v>9500</v>
      </c>
      <c r="AJ67" s="56">
        <f t="shared" si="12"/>
        <v>22800</v>
      </c>
      <c r="AK67" s="96">
        <v>98000</v>
      </c>
      <c r="AL67" s="57">
        <v>0</v>
      </c>
      <c r="AM67" s="57">
        <v>0</v>
      </c>
      <c r="AN67" s="58">
        <f t="shared" si="13"/>
        <v>0</v>
      </c>
      <c r="AO67" s="59">
        <f t="shared" si="14"/>
        <v>98000</v>
      </c>
      <c r="AP67" s="59"/>
      <c r="AQ67" s="59">
        <v>98000</v>
      </c>
      <c r="AR67" s="60">
        <f t="shared" si="15"/>
        <v>0</v>
      </c>
      <c r="AS67" s="61">
        <f t="shared" si="27"/>
        <v>982000</v>
      </c>
      <c r="AT67" s="58">
        <f t="shared" si="16"/>
        <v>882800</v>
      </c>
      <c r="AU67" s="62">
        <f t="shared" si="17"/>
        <v>-99200</v>
      </c>
      <c r="AV67" s="74">
        <f t="shared" si="18"/>
        <v>98000</v>
      </c>
      <c r="AW67" s="62">
        <v>140000</v>
      </c>
      <c r="AX67" s="62">
        <v>1109000</v>
      </c>
      <c r="AY67" s="62">
        <v>7000</v>
      </c>
      <c r="AZ67" s="62">
        <v>238000</v>
      </c>
      <c r="BA67" s="59">
        <v>-99200</v>
      </c>
      <c r="BB67" s="59"/>
      <c r="BC67" s="59">
        <f t="shared" si="19"/>
        <v>98000</v>
      </c>
      <c r="BD67" s="76">
        <f t="shared" si="20"/>
        <v>-1200</v>
      </c>
      <c r="BE67" s="59"/>
      <c r="BF67" s="59"/>
      <c r="BG67" s="59"/>
      <c r="BH67" s="81">
        <f t="shared" si="21"/>
        <v>0</v>
      </c>
      <c r="BI67" s="79">
        <f t="shared" si="22"/>
        <v>-99200</v>
      </c>
      <c r="BJ67" s="71">
        <f t="shared" si="23"/>
        <v>0</v>
      </c>
      <c r="BK67" s="120" t="s">
        <v>248</v>
      </c>
    </row>
    <row r="68" spans="1:63" ht="18" customHeight="1">
      <c r="A68" s="5" t="s">
        <v>80</v>
      </c>
      <c r="B68" s="96"/>
      <c r="C68" s="65"/>
      <c r="D68" s="96"/>
      <c r="E68" s="94"/>
      <c r="F68" s="94"/>
      <c r="G68" s="111">
        <f t="shared" si="8"/>
        <v>0</v>
      </c>
      <c r="H68" s="59">
        <f t="shared" si="9"/>
        <v>0</v>
      </c>
      <c r="I68" s="59"/>
      <c r="J68" s="59"/>
      <c r="K68" s="113">
        <f t="shared" si="10"/>
        <v>0</v>
      </c>
      <c r="L68" s="99">
        <v>562000</v>
      </c>
      <c r="M68" s="64">
        <v>562000</v>
      </c>
      <c r="N68" s="56">
        <f t="shared" si="24"/>
        <v>562000</v>
      </c>
      <c r="O68" s="64"/>
      <c r="P68" s="97">
        <v>227000</v>
      </c>
      <c r="Q68" s="55">
        <v>226000</v>
      </c>
      <c r="R68" s="56">
        <f t="shared" si="25"/>
        <v>226000</v>
      </c>
      <c r="S68" s="55"/>
      <c r="T68" s="98"/>
      <c r="U68" s="97">
        <v>72000</v>
      </c>
      <c r="V68" s="97">
        <v>0</v>
      </c>
      <c r="W68" s="55">
        <v>30000</v>
      </c>
      <c r="X68" s="55">
        <v>12000</v>
      </c>
      <c r="Y68" s="55">
        <v>30000</v>
      </c>
      <c r="Z68" s="56">
        <f t="shared" si="26"/>
        <v>72000</v>
      </c>
      <c r="AA68" s="97"/>
      <c r="AB68" s="55"/>
      <c r="AC68" s="55"/>
      <c r="AD68" s="56">
        <f t="shared" si="11"/>
        <v>0</v>
      </c>
      <c r="AE68" s="97">
        <v>12000</v>
      </c>
      <c r="AF68" s="96">
        <v>21000</v>
      </c>
      <c r="AG68" s="98">
        <v>6903</v>
      </c>
      <c r="AH68" s="55">
        <v>12600</v>
      </c>
      <c r="AI68" s="98">
        <v>14000</v>
      </c>
      <c r="AJ68" s="56">
        <f t="shared" si="12"/>
        <v>33503</v>
      </c>
      <c r="AK68" s="96">
        <v>168000</v>
      </c>
      <c r="AL68" s="57">
        <v>63000</v>
      </c>
      <c r="AM68" s="57">
        <v>42000</v>
      </c>
      <c r="AN68" s="58">
        <f t="shared" si="13"/>
        <v>105000</v>
      </c>
      <c r="AO68" s="59">
        <f t="shared" si="14"/>
        <v>63000</v>
      </c>
      <c r="AP68" s="59"/>
      <c r="AQ68" s="59">
        <v>63000</v>
      </c>
      <c r="AR68" s="60">
        <f t="shared" si="15"/>
        <v>105000</v>
      </c>
      <c r="AS68" s="61">
        <f t="shared" si="27"/>
        <v>1062000</v>
      </c>
      <c r="AT68" s="58">
        <f t="shared" si="16"/>
        <v>998503</v>
      </c>
      <c r="AU68" s="62">
        <f t="shared" si="17"/>
        <v>-63497</v>
      </c>
      <c r="AV68" s="74">
        <f t="shared" si="18"/>
        <v>63000</v>
      </c>
      <c r="AW68" s="62">
        <v>142000</v>
      </c>
      <c r="AX68" s="62">
        <v>1188000</v>
      </c>
      <c r="AY68" s="62">
        <v>7000</v>
      </c>
      <c r="AZ68" s="62">
        <v>238000</v>
      </c>
      <c r="BA68" s="59">
        <v>-63497</v>
      </c>
      <c r="BB68" s="59"/>
      <c r="BC68" s="59">
        <f t="shared" si="19"/>
        <v>63000</v>
      </c>
      <c r="BD68" s="76">
        <f t="shared" si="20"/>
        <v>-497</v>
      </c>
      <c r="BE68" s="59"/>
      <c r="BF68" s="59"/>
      <c r="BG68" s="59"/>
      <c r="BH68" s="81">
        <f t="shared" si="21"/>
        <v>0</v>
      </c>
      <c r="BI68" s="79">
        <f t="shared" si="22"/>
        <v>-63497</v>
      </c>
      <c r="BJ68" s="71">
        <f t="shared" si="23"/>
        <v>0</v>
      </c>
      <c r="BK68" s="120" t="s">
        <v>247</v>
      </c>
    </row>
    <row r="69" spans="1:63" ht="18" customHeight="1">
      <c r="A69" s="4" t="s">
        <v>0</v>
      </c>
      <c r="B69" s="96"/>
      <c r="C69" s="65"/>
      <c r="D69" s="96"/>
      <c r="E69" s="94"/>
      <c r="F69" s="94"/>
      <c r="G69" s="111">
        <f t="shared" si="8"/>
        <v>0</v>
      </c>
      <c r="H69" s="59">
        <f t="shared" si="9"/>
        <v>0</v>
      </c>
      <c r="I69" s="59"/>
      <c r="J69" s="59"/>
      <c r="K69" s="113">
        <f t="shared" si="10"/>
        <v>0</v>
      </c>
      <c r="L69" s="99">
        <v>562000</v>
      </c>
      <c r="M69" s="64">
        <v>562000</v>
      </c>
      <c r="N69" s="56">
        <f t="shared" si="24"/>
        <v>562000</v>
      </c>
      <c r="O69" s="64"/>
      <c r="P69" s="97">
        <v>227000</v>
      </c>
      <c r="Q69" s="55">
        <v>226000</v>
      </c>
      <c r="R69" s="56">
        <f t="shared" si="25"/>
        <v>226000</v>
      </c>
      <c r="S69" s="55"/>
      <c r="T69" s="98"/>
      <c r="U69" s="97">
        <v>72000</v>
      </c>
      <c r="V69" s="97">
        <v>0</v>
      </c>
      <c r="W69" s="55">
        <v>30000</v>
      </c>
      <c r="X69" s="55">
        <v>12000</v>
      </c>
      <c r="Y69" s="55">
        <v>30000</v>
      </c>
      <c r="Z69" s="56">
        <f t="shared" si="26"/>
        <v>72000</v>
      </c>
      <c r="AA69" s="97"/>
      <c r="AB69" s="55"/>
      <c r="AC69" s="55"/>
      <c r="AD69" s="56">
        <f t="shared" si="11"/>
        <v>0</v>
      </c>
      <c r="AE69" s="97">
        <v>12000</v>
      </c>
      <c r="AF69" s="96">
        <v>21000</v>
      </c>
      <c r="AG69" s="98">
        <v>7000</v>
      </c>
      <c r="AH69" s="55">
        <v>5993</v>
      </c>
      <c r="AI69" s="98">
        <v>14000</v>
      </c>
      <c r="AJ69" s="56">
        <f t="shared" si="12"/>
        <v>26993</v>
      </c>
      <c r="AK69" s="96">
        <v>28000</v>
      </c>
      <c r="AL69" s="57">
        <v>0</v>
      </c>
      <c r="AM69" s="57">
        <v>0</v>
      </c>
      <c r="AN69" s="58">
        <f t="shared" ref="AN69:AN106" si="28">SUM(AL69:AM69)</f>
        <v>0</v>
      </c>
      <c r="AO69" s="59">
        <f t="shared" ref="AO69:AO106" si="29">AK69-AN69</f>
        <v>28000</v>
      </c>
      <c r="AP69" s="59"/>
      <c r="AQ69" s="59">
        <v>28000</v>
      </c>
      <c r="AR69" s="60">
        <f t="shared" ref="AR69:AR106" si="30">AK69-AQ69</f>
        <v>0</v>
      </c>
      <c r="AS69" s="61">
        <f t="shared" si="27"/>
        <v>922000</v>
      </c>
      <c r="AT69" s="58">
        <f t="shared" si="16"/>
        <v>886993</v>
      </c>
      <c r="AU69" s="62">
        <f t="shared" ref="AU69:AU106" si="31">AT69-AS69</f>
        <v>-35007</v>
      </c>
      <c r="AV69" s="74">
        <f t="shared" si="18"/>
        <v>28000</v>
      </c>
      <c r="AW69" s="62">
        <v>142000</v>
      </c>
      <c r="AX69" s="62">
        <v>1177000</v>
      </c>
      <c r="AY69" s="62">
        <v>7000</v>
      </c>
      <c r="AZ69" s="62">
        <v>241000</v>
      </c>
      <c r="BA69" s="59">
        <v>-35007</v>
      </c>
      <c r="BB69" s="59"/>
      <c r="BC69" s="59">
        <f t="shared" si="19"/>
        <v>28000</v>
      </c>
      <c r="BD69" s="76">
        <f t="shared" si="20"/>
        <v>-7007</v>
      </c>
      <c r="BE69" s="59"/>
      <c r="BF69" s="59"/>
      <c r="BG69" s="59"/>
      <c r="BH69" s="81">
        <f t="shared" si="21"/>
        <v>0</v>
      </c>
      <c r="BI69" s="79">
        <f t="shared" si="22"/>
        <v>-35007</v>
      </c>
      <c r="BJ69" s="71">
        <f t="shared" si="23"/>
        <v>0</v>
      </c>
      <c r="BK69" s="120" t="s">
        <v>249</v>
      </c>
    </row>
    <row r="70" spans="1:63" ht="18" customHeight="1">
      <c r="A70" s="4" t="s">
        <v>123</v>
      </c>
      <c r="B70" s="96"/>
      <c r="C70" s="65"/>
      <c r="D70" s="96"/>
      <c r="E70" s="94"/>
      <c r="F70" s="94"/>
      <c r="G70" s="111">
        <f t="shared" si="8"/>
        <v>0</v>
      </c>
      <c r="H70" s="59">
        <f t="shared" si="9"/>
        <v>0</v>
      </c>
      <c r="I70" s="59"/>
      <c r="J70" s="59"/>
      <c r="K70" s="113">
        <f t="shared" si="10"/>
        <v>0</v>
      </c>
      <c r="L70" s="99">
        <v>562000</v>
      </c>
      <c r="M70" s="64">
        <v>562000</v>
      </c>
      <c r="N70" s="56">
        <f t="shared" ref="N70:N101" si="32">SUM(M70:M70)</f>
        <v>562000</v>
      </c>
      <c r="O70" s="64"/>
      <c r="P70" s="97">
        <v>227000</v>
      </c>
      <c r="Q70" s="55">
        <v>226000</v>
      </c>
      <c r="R70" s="56">
        <f t="shared" ref="R70:R101" si="33">SUM(Q70:Q70)</f>
        <v>226000</v>
      </c>
      <c r="S70" s="55"/>
      <c r="T70" s="98"/>
      <c r="U70" s="97">
        <v>120000</v>
      </c>
      <c r="V70" s="97">
        <v>48000</v>
      </c>
      <c r="W70" s="55">
        <v>70000</v>
      </c>
      <c r="X70" s="55">
        <v>28000</v>
      </c>
      <c r="Y70" s="55">
        <v>65000</v>
      </c>
      <c r="Z70" s="56">
        <f t="shared" ref="Z70:Z101" si="34">SUM(W70:Y70)</f>
        <v>163000</v>
      </c>
      <c r="AA70" s="97"/>
      <c r="AB70" s="55"/>
      <c r="AC70" s="55"/>
      <c r="AD70" s="56">
        <f t="shared" ref="AD70:AD106" si="35">SUM(AB70:AC70)</f>
        <v>0</v>
      </c>
      <c r="AE70" s="97">
        <v>12000</v>
      </c>
      <c r="AF70" s="96">
        <v>21000</v>
      </c>
      <c r="AG70" s="98">
        <v>5265</v>
      </c>
      <c r="AH70" s="55">
        <v>7015</v>
      </c>
      <c r="AI70" s="98">
        <v>9500</v>
      </c>
      <c r="AJ70" s="56">
        <f t="shared" si="12"/>
        <v>21780</v>
      </c>
      <c r="AK70" s="96">
        <v>112000</v>
      </c>
      <c r="AL70" s="57">
        <v>49000</v>
      </c>
      <c r="AM70" s="57">
        <v>42000</v>
      </c>
      <c r="AN70" s="58">
        <f t="shared" si="28"/>
        <v>91000</v>
      </c>
      <c r="AO70" s="59">
        <f t="shared" si="29"/>
        <v>21000</v>
      </c>
      <c r="AP70" s="59"/>
      <c r="AQ70" s="59">
        <v>21000</v>
      </c>
      <c r="AR70" s="60">
        <f t="shared" si="30"/>
        <v>91000</v>
      </c>
      <c r="AS70" s="61">
        <f t="shared" ref="AS70:AS106" si="36">SUM(B70,D70,L70,P70,U70,V70,AA70,AF70,AE70,AK70)</f>
        <v>1102000</v>
      </c>
      <c r="AT70" s="58">
        <f t="shared" si="16"/>
        <v>1063780</v>
      </c>
      <c r="AU70" s="62">
        <f t="shared" si="31"/>
        <v>-38220</v>
      </c>
      <c r="AV70" s="74">
        <f t="shared" si="18"/>
        <v>21000</v>
      </c>
      <c r="AW70" s="62">
        <v>150000</v>
      </c>
      <c r="AX70" s="62">
        <v>1718000</v>
      </c>
      <c r="AY70" s="62">
        <v>15000</v>
      </c>
      <c r="AZ70" s="62">
        <v>324000</v>
      </c>
      <c r="BA70" s="59">
        <v>-38220</v>
      </c>
      <c r="BB70" s="59"/>
      <c r="BC70" s="59">
        <f t="shared" si="19"/>
        <v>21000</v>
      </c>
      <c r="BD70" s="76">
        <f t="shared" ref="BD70:BD106" si="37">SUM(BA70:BC70)</f>
        <v>-17220</v>
      </c>
      <c r="BE70" s="59"/>
      <c r="BF70" s="59"/>
      <c r="BG70" s="59"/>
      <c r="BH70" s="81">
        <f t="shared" ref="BH70:BH106" si="38">SUM(BE70:BG70)</f>
        <v>0</v>
      </c>
      <c r="BI70" s="79">
        <f t="shared" ref="BI70:BI106" si="39">BA70+BB70+BE70+BF70</f>
        <v>-38220</v>
      </c>
      <c r="BJ70" s="71">
        <f t="shared" si="23"/>
        <v>0</v>
      </c>
      <c r="BK70" s="120" t="s">
        <v>250</v>
      </c>
    </row>
    <row r="71" spans="1:63" ht="18" customHeight="1">
      <c r="A71" s="4" t="s">
        <v>124</v>
      </c>
      <c r="B71" s="96"/>
      <c r="C71" s="65"/>
      <c r="D71" s="96">
        <v>600000</v>
      </c>
      <c r="E71" s="94">
        <v>400000</v>
      </c>
      <c r="F71" s="94">
        <v>95000</v>
      </c>
      <c r="G71" s="111">
        <f t="shared" ref="G71:G106" si="40">SUM(E71:F71)</f>
        <v>495000</v>
      </c>
      <c r="H71" s="59">
        <f t="shared" ref="H71:H106" si="41">D71-G71</f>
        <v>105000</v>
      </c>
      <c r="I71" s="59"/>
      <c r="J71" s="59">
        <v>105000</v>
      </c>
      <c r="K71" s="113">
        <f t="shared" ref="K71:K106" si="42">D71-J71</f>
        <v>495000</v>
      </c>
      <c r="L71" s="99"/>
      <c r="M71" s="64"/>
      <c r="N71" s="56">
        <f t="shared" si="32"/>
        <v>0</v>
      </c>
      <c r="O71" s="55"/>
      <c r="P71" s="97"/>
      <c r="Q71" s="55"/>
      <c r="R71" s="56">
        <f t="shared" si="33"/>
        <v>0</v>
      </c>
      <c r="S71" s="55"/>
      <c r="T71" s="98"/>
      <c r="U71" s="97">
        <v>72000</v>
      </c>
      <c r="V71" s="97">
        <v>0</v>
      </c>
      <c r="W71" s="55">
        <v>30000</v>
      </c>
      <c r="X71" s="55">
        <v>12000</v>
      </c>
      <c r="Y71" s="55">
        <v>30000</v>
      </c>
      <c r="Z71" s="56">
        <f t="shared" si="34"/>
        <v>72000</v>
      </c>
      <c r="AA71" s="97"/>
      <c r="AB71" s="55"/>
      <c r="AC71" s="55"/>
      <c r="AD71" s="56">
        <f t="shared" si="35"/>
        <v>0</v>
      </c>
      <c r="AE71" s="97">
        <v>0</v>
      </c>
      <c r="AF71" s="96">
        <v>0</v>
      </c>
      <c r="AG71" s="98"/>
      <c r="AH71" s="55"/>
      <c r="AI71" s="98"/>
      <c r="AJ71" s="56">
        <f t="shared" ref="AJ71:AJ106" si="43">SUM(AG71:AI71)</f>
        <v>0</v>
      </c>
      <c r="AK71" s="96">
        <v>0</v>
      </c>
      <c r="AL71" s="57"/>
      <c r="AM71" s="57"/>
      <c r="AN71" s="58">
        <f t="shared" si="28"/>
        <v>0</v>
      </c>
      <c r="AO71" s="59">
        <f t="shared" si="29"/>
        <v>0</v>
      </c>
      <c r="AP71" s="59"/>
      <c r="AQ71" s="59"/>
      <c r="AR71" s="60">
        <f t="shared" si="30"/>
        <v>0</v>
      </c>
      <c r="AS71" s="61">
        <f t="shared" si="36"/>
        <v>672000</v>
      </c>
      <c r="AT71" s="58">
        <f t="shared" ref="AT71:AT106" si="44">SUM(C71,K71,N71,R71,Z71,AD71,AJ71,AR71)</f>
        <v>567000</v>
      </c>
      <c r="AU71" s="62">
        <f t="shared" si="31"/>
        <v>-105000</v>
      </c>
      <c r="AV71" s="74">
        <f t="shared" ref="AV71:AV106" si="45">SUM(J71,AQ71)</f>
        <v>105000</v>
      </c>
      <c r="AW71" s="62">
        <v>106000</v>
      </c>
      <c r="AX71" s="62">
        <v>881000</v>
      </c>
      <c r="AY71" s="62">
        <v>6000</v>
      </c>
      <c r="AZ71" s="62">
        <v>209000</v>
      </c>
      <c r="BA71" s="59">
        <v>-105000</v>
      </c>
      <c r="BB71" s="59"/>
      <c r="BC71" s="59">
        <f t="shared" ref="BC71:BC106" si="46">AV71</f>
        <v>105000</v>
      </c>
      <c r="BD71" s="76">
        <f t="shared" si="37"/>
        <v>0</v>
      </c>
      <c r="BE71" s="59"/>
      <c r="BF71" s="59"/>
      <c r="BG71" s="59"/>
      <c r="BH71" s="81">
        <f t="shared" si="38"/>
        <v>0</v>
      </c>
      <c r="BI71" s="79">
        <f t="shared" si="39"/>
        <v>-105000</v>
      </c>
      <c r="BJ71" s="71">
        <f t="shared" ref="BJ71:BJ106" si="47">AU71-BI71</f>
        <v>0</v>
      </c>
      <c r="BK71" s="120" t="s">
        <v>221</v>
      </c>
    </row>
    <row r="72" spans="1:63" ht="18" customHeight="1">
      <c r="A72" s="4" t="s">
        <v>81</v>
      </c>
      <c r="B72" s="96"/>
      <c r="C72" s="65"/>
      <c r="D72" s="96">
        <v>600000</v>
      </c>
      <c r="E72" s="94">
        <v>400000</v>
      </c>
      <c r="F72" s="94">
        <v>95000</v>
      </c>
      <c r="G72" s="111">
        <f t="shared" si="40"/>
        <v>495000</v>
      </c>
      <c r="H72" s="59">
        <f t="shared" si="41"/>
        <v>105000</v>
      </c>
      <c r="I72" s="59"/>
      <c r="J72" s="59">
        <v>105000</v>
      </c>
      <c r="K72" s="113">
        <f t="shared" si="42"/>
        <v>495000</v>
      </c>
      <c r="L72" s="99">
        <v>562000</v>
      </c>
      <c r="M72" s="64">
        <v>562000</v>
      </c>
      <c r="N72" s="56">
        <f t="shared" si="32"/>
        <v>562000</v>
      </c>
      <c r="O72" s="55"/>
      <c r="P72" s="97">
        <v>227000</v>
      </c>
      <c r="Q72" s="55">
        <v>226000</v>
      </c>
      <c r="R72" s="56">
        <f t="shared" si="33"/>
        <v>226000</v>
      </c>
      <c r="S72" s="55"/>
      <c r="T72" s="98"/>
      <c r="U72" s="97">
        <v>72000</v>
      </c>
      <c r="V72" s="97">
        <v>0</v>
      </c>
      <c r="W72" s="55">
        <v>30000</v>
      </c>
      <c r="X72" s="55">
        <v>12000</v>
      </c>
      <c r="Y72" s="55">
        <v>30000</v>
      </c>
      <c r="Z72" s="56">
        <f t="shared" si="34"/>
        <v>72000</v>
      </c>
      <c r="AA72" s="97"/>
      <c r="AB72" s="55"/>
      <c r="AC72" s="55"/>
      <c r="AD72" s="56">
        <f t="shared" si="35"/>
        <v>0</v>
      </c>
      <c r="AE72" s="97">
        <v>12000</v>
      </c>
      <c r="AF72" s="96">
        <v>11000</v>
      </c>
      <c r="AG72" s="98">
        <v>5154</v>
      </c>
      <c r="AH72" s="55">
        <v>5324</v>
      </c>
      <c r="AI72" s="98">
        <v>9500</v>
      </c>
      <c r="AJ72" s="56">
        <f t="shared" si="43"/>
        <v>19978</v>
      </c>
      <c r="AK72" s="96">
        <v>28000</v>
      </c>
      <c r="AL72" s="57">
        <v>0</v>
      </c>
      <c r="AM72" s="57">
        <v>0</v>
      </c>
      <c r="AN72" s="58">
        <f t="shared" si="28"/>
        <v>0</v>
      </c>
      <c r="AO72" s="59">
        <f t="shared" si="29"/>
        <v>28000</v>
      </c>
      <c r="AP72" s="59"/>
      <c r="AQ72" s="59">
        <v>28000</v>
      </c>
      <c r="AR72" s="60">
        <f t="shared" si="30"/>
        <v>0</v>
      </c>
      <c r="AS72" s="61">
        <f t="shared" si="36"/>
        <v>1512000</v>
      </c>
      <c r="AT72" s="58">
        <f t="shared" si="44"/>
        <v>1374978</v>
      </c>
      <c r="AU72" s="62">
        <f t="shared" si="31"/>
        <v>-137022</v>
      </c>
      <c r="AV72" s="74">
        <f t="shared" si="45"/>
        <v>133000</v>
      </c>
      <c r="AW72" s="62">
        <v>237000</v>
      </c>
      <c r="AX72" s="62">
        <v>789000</v>
      </c>
      <c r="AY72" s="62">
        <v>7000</v>
      </c>
      <c r="AZ72" s="62">
        <v>206000</v>
      </c>
      <c r="BA72" s="59">
        <v>-137022</v>
      </c>
      <c r="BB72" s="59"/>
      <c r="BC72" s="59">
        <f t="shared" si="46"/>
        <v>133000</v>
      </c>
      <c r="BD72" s="76">
        <f t="shared" si="37"/>
        <v>-4022</v>
      </c>
      <c r="BE72" s="59"/>
      <c r="BF72" s="59"/>
      <c r="BG72" s="59"/>
      <c r="BH72" s="81">
        <f t="shared" si="38"/>
        <v>0</v>
      </c>
      <c r="BI72" s="79">
        <f t="shared" si="39"/>
        <v>-137022</v>
      </c>
      <c r="BJ72" s="71">
        <f t="shared" si="47"/>
        <v>0</v>
      </c>
      <c r="BK72" s="120" t="s">
        <v>252</v>
      </c>
    </row>
    <row r="73" spans="1:63" ht="18" customHeight="1">
      <c r="A73" s="4" t="s">
        <v>82</v>
      </c>
      <c r="B73" s="96"/>
      <c r="C73" s="65"/>
      <c r="D73" s="96"/>
      <c r="E73" s="94"/>
      <c r="F73" s="94">
        <v>95000</v>
      </c>
      <c r="G73" s="111">
        <f t="shared" si="40"/>
        <v>95000</v>
      </c>
      <c r="H73" s="59">
        <f t="shared" si="41"/>
        <v>-95000</v>
      </c>
      <c r="I73" s="59">
        <v>95000</v>
      </c>
      <c r="J73" s="59"/>
      <c r="K73" s="113">
        <f t="shared" si="42"/>
        <v>0</v>
      </c>
      <c r="L73" s="99">
        <v>562000</v>
      </c>
      <c r="M73" s="64">
        <v>562000</v>
      </c>
      <c r="N73" s="56">
        <f t="shared" si="32"/>
        <v>562000</v>
      </c>
      <c r="O73" s="64"/>
      <c r="P73" s="97">
        <v>227000</v>
      </c>
      <c r="Q73" s="55">
        <v>226000</v>
      </c>
      <c r="R73" s="56">
        <f t="shared" si="33"/>
        <v>226000</v>
      </c>
      <c r="S73" s="55"/>
      <c r="T73" s="98"/>
      <c r="U73" s="97">
        <v>72000</v>
      </c>
      <c r="V73" s="97">
        <v>0</v>
      </c>
      <c r="W73" s="55">
        <v>30000</v>
      </c>
      <c r="X73" s="55">
        <v>12000</v>
      </c>
      <c r="Y73" s="55">
        <v>30000</v>
      </c>
      <c r="Z73" s="56">
        <f t="shared" si="34"/>
        <v>72000</v>
      </c>
      <c r="AA73" s="97"/>
      <c r="AB73" s="55"/>
      <c r="AC73" s="55"/>
      <c r="AD73" s="56">
        <f t="shared" si="35"/>
        <v>0</v>
      </c>
      <c r="AE73" s="97">
        <v>12000</v>
      </c>
      <c r="AF73" s="96">
        <v>11000</v>
      </c>
      <c r="AG73" s="98">
        <v>7000</v>
      </c>
      <c r="AH73" s="55">
        <v>5175</v>
      </c>
      <c r="AI73" s="98">
        <v>9500</v>
      </c>
      <c r="AJ73" s="56">
        <f t="shared" si="43"/>
        <v>21675</v>
      </c>
      <c r="AK73" s="96">
        <v>42000</v>
      </c>
      <c r="AL73" s="57">
        <v>0</v>
      </c>
      <c r="AM73" s="57">
        <v>0</v>
      </c>
      <c r="AN73" s="58">
        <f t="shared" si="28"/>
        <v>0</v>
      </c>
      <c r="AO73" s="59">
        <f t="shared" si="29"/>
        <v>42000</v>
      </c>
      <c r="AP73" s="59"/>
      <c r="AQ73" s="59">
        <v>42000</v>
      </c>
      <c r="AR73" s="60">
        <f t="shared" si="30"/>
        <v>0</v>
      </c>
      <c r="AS73" s="61">
        <f t="shared" si="36"/>
        <v>926000</v>
      </c>
      <c r="AT73" s="58">
        <f t="shared" si="44"/>
        <v>881675</v>
      </c>
      <c r="AU73" s="62">
        <f t="shared" si="31"/>
        <v>-44325</v>
      </c>
      <c r="AV73" s="74">
        <f t="shared" si="45"/>
        <v>42000</v>
      </c>
      <c r="AW73" s="62">
        <v>137000</v>
      </c>
      <c r="AX73" s="62">
        <v>1115000</v>
      </c>
      <c r="AY73" s="62">
        <v>7000</v>
      </c>
      <c r="AZ73" s="62">
        <v>238000</v>
      </c>
      <c r="BA73" s="59">
        <v>-44325</v>
      </c>
      <c r="BB73" s="59"/>
      <c r="BC73" s="59">
        <f t="shared" si="46"/>
        <v>42000</v>
      </c>
      <c r="BD73" s="76">
        <f t="shared" si="37"/>
        <v>-2325</v>
      </c>
      <c r="BE73" s="59"/>
      <c r="BF73" s="59"/>
      <c r="BG73" s="59"/>
      <c r="BH73" s="81">
        <f t="shared" si="38"/>
        <v>0</v>
      </c>
      <c r="BI73" s="79">
        <f t="shared" si="39"/>
        <v>-44325</v>
      </c>
      <c r="BJ73" s="71">
        <f t="shared" si="47"/>
        <v>0</v>
      </c>
      <c r="BK73" s="120" t="s">
        <v>253</v>
      </c>
    </row>
    <row r="74" spans="1:63" ht="18" customHeight="1">
      <c r="A74" s="4" t="s">
        <v>83</v>
      </c>
      <c r="B74" s="96"/>
      <c r="C74" s="65"/>
      <c r="D74" s="96"/>
      <c r="E74" s="94"/>
      <c r="F74" s="94"/>
      <c r="G74" s="111">
        <f t="shared" si="40"/>
        <v>0</v>
      </c>
      <c r="H74" s="59">
        <f t="shared" si="41"/>
        <v>0</v>
      </c>
      <c r="I74" s="59"/>
      <c r="J74" s="59"/>
      <c r="K74" s="113">
        <f t="shared" si="42"/>
        <v>0</v>
      </c>
      <c r="L74" s="99">
        <v>562000</v>
      </c>
      <c r="M74" s="64">
        <v>562000</v>
      </c>
      <c r="N74" s="56">
        <f t="shared" si="32"/>
        <v>562000</v>
      </c>
      <c r="O74" s="64"/>
      <c r="P74" s="97">
        <v>227000</v>
      </c>
      <c r="Q74" s="55">
        <v>226000</v>
      </c>
      <c r="R74" s="56">
        <f t="shared" si="33"/>
        <v>226000</v>
      </c>
      <c r="S74" s="55"/>
      <c r="T74" s="98"/>
      <c r="U74" s="97">
        <v>72000</v>
      </c>
      <c r="V74" s="97">
        <v>0</v>
      </c>
      <c r="W74" s="55">
        <v>30000</v>
      </c>
      <c r="X74" s="55">
        <v>12000</v>
      </c>
      <c r="Y74" s="55">
        <v>30000</v>
      </c>
      <c r="Z74" s="56">
        <f t="shared" si="34"/>
        <v>72000</v>
      </c>
      <c r="AA74" s="97"/>
      <c r="AB74" s="55"/>
      <c r="AC74" s="55"/>
      <c r="AD74" s="56">
        <f t="shared" si="35"/>
        <v>0</v>
      </c>
      <c r="AE74" s="97">
        <v>12000</v>
      </c>
      <c r="AF74" s="96">
        <v>21000</v>
      </c>
      <c r="AG74" s="98">
        <v>7000</v>
      </c>
      <c r="AH74" s="55">
        <v>12285</v>
      </c>
      <c r="AI74" s="98">
        <v>14000</v>
      </c>
      <c r="AJ74" s="56">
        <f t="shared" si="43"/>
        <v>33285</v>
      </c>
      <c r="AK74" s="96">
        <v>98000</v>
      </c>
      <c r="AL74" s="57">
        <v>35000</v>
      </c>
      <c r="AM74" s="57">
        <v>77000</v>
      </c>
      <c r="AN74" s="58">
        <f t="shared" si="28"/>
        <v>112000</v>
      </c>
      <c r="AO74" s="59">
        <f t="shared" si="29"/>
        <v>-14000</v>
      </c>
      <c r="AP74" s="59">
        <v>14000</v>
      </c>
      <c r="AQ74" s="59"/>
      <c r="AR74" s="60">
        <f t="shared" si="30"/>
        <v>98000</v>
      </c>
      <c r="AS74" s="61">
        <f t="shared" si="36"/>
        <v>992000</v>
      </c>
      <c r="AT74" s="58">
        <f t="shared" si="44"/>
        <v>991285</v>
      </c>
      <c r="AU74" s="62">
        <f t="shared" si="31"/>
        <v>-715</v>
      </c>
      <c r="AV74" s="74">
        <f t="shared" si="45"/>
        <v>0</v>
      </c>
      <c r="AW74" s="62">
        <v>142000</v>
      </c>
      <c r="AX74" s="62">
        <v>1075000</v>
      </c>
      <c r="AY74" s="62">
        <v>7000</v>
      </c>
      <c r="AZ74" s="62">
        <v>86000</v>
      </c>
      <c r="BA74" s="59">
        <v>-715</v>
      </c>
      <c r="BB74" s="59"/>
      <c r="BC74" s="59">
        <f t="shared" si="46"/>
        <v>0</v>
      </c>
      <c r="BD74" s="76">
        <f t="shared" si="37"/>
        <v>-715</v>
      </c>
      <c r="BE74" s="59"/>
      <c r="BF74" s="59"/>
      <c r="BG74" s="59"/>
      <c r="BH74" s="81">
        <f t="shared" si="38"/>
        <v>0</v>
      </c>
      <c r="BI74" s="79">
        <f t="shared" si="39"/>
        <v>-715</v>
      </c>
      <c r="BJ74" s="71">
        <f t="shared" si="47"/>
        <v>0</v>
      </c>
      <c r="BK74" s="120" t="s">
        <v>254</v>
      </c>
    </row>
    <row r="75" spans="1:63" ht="18" customHeight="1">
      <c r="A75" s="4" t="s">
        <v>84</v>
      </c>
      <c r="B75" s="96"/>
      <c r="C75" s="65"/>
      <c r="D75" s="96">
        <v>600000</v>
      </c>
      <c r="E75" s="94">
        <v>400000</v>
      </c>
      <c r="F75" s="94">
        <v>95000</v>
      </c>
      <c r="G75" s="111">
        <f t="shared" si="40"/>
        <v>495000</v>
      </c>
      <c r="H75" s="59">
        <f t="shared" si="41"/>
        <v>105000</v>
      </c>
      <c r="I75" s="59"/>
      <c r="J75" s="59">
        <v>105000</v>
      </c>
      <c r="K75" s="113">
        <f t="shared" si="42"/>
        <v>495000</v>
      </c>
      <c r="L75" s="99">
        <v>562000</v>
      </c>
      <c r="M75" s="64">
        <v>562000</v>
      </c>
      <c r="N75" s="56">
        <f t="shared" si="32"/>
        <v>562000</v>
      </c>
      <c r="O75" s="64"/>
      <c r="P75" s="97">
        <v>227000</v>
      </c>
      <c r="Q75" s="55">
        <v>226000</v>
      </c>
      <c r="R75" s="56">
        <f t="shared" si="33"/>
        <v>226000</v>
      </c>
      <c r="S75" s="55"/>
      <c r="T75" s="98"/>
      <c r="U75" s="97">
        <v>72000</v>
      </c>
      <c r="V75" s="97">
        <v>0</v>
      </c>
      <c r="W75" s="55">
        <v>30000</v>
      </c>
      <c r="X75" s="55">
        <v>12000</v>
      </c>
      <c r="Y75" s="55">
        <v>30000</v>
      </c>
      <c r="Z75" s="56">
        <f t="shared" si="34"/>
        <v>72000</v>
      </c>
      <c r="AA75" s="97"/>
      <c r="AB75" s="55"/>
      <c r="AC75" s="55"/>
      <c r="AD75" s="56">
        <f t="shared" si="35"/>
        <v>0</v>
      </c>
      <c r="AE75" s="97">
        <v>12000</v>
      </c>
      <c r="AF75" s="96">
        <v>21000</v>
      </c>
      <c r="AG75" s="98">
        <v>7000</v>
      </c>
      <c r="AH75" s="55">
        <v>12600</v>
      </c>
      <c r="AI75" s="98">
        <v>14000</v>
      </c>
      <c r="AJ75" s="56">
        <f t="shared" si="43"/>
        <v>33600</v>
      </c>
      <c r="AK75" s="96">
        <v>168000</v>
      </c>
      <c r="AL75" s="57">
        <v>0</v>
      </c>
      <c r="AM75" s="57">
        <v>0</v>
      </c>
      <c r="AN75" s="58">
        <f t="shared" si="28"/>
        <v>0</v>
      </c>
      <c r="AO75" s="59">
        <f t="shared" si="29"/>
        <v>168000</v>
      </c>
      <c r="AP75" s="59"/>
      <c r="AQ75" s="59">
        <v>168000</v>
      </c>
      <c r="AR75" s="60">
        <f t="shared" si="30"/>
        <v>0</v>
      </c>
      <c r="AS75" s="61">
        <f t="shared" si="36"/>
        <v>1662000</v>
      </c>
      <c r="AT75" s="58">
        <f t="shared" si="44"/>
        <v>1388600</v>
      </c>
      <c r="AU75" s="62">
        <f t="shared" si="31"/>
        <v>-273400</v>
      </c>
      <c r="AV75" s="74">
        <f t="shared" si="45"/>
        <v>273000</v>
      </c>
      <c r="AW75" s="62">
        <v>242000</v>
      </c>
      <c r="AX75" s="62">
        <v>939000</v>
      </c>
      <c r="AY75" s="62">
        <v>7000</v>
      </c>
      <c r="AZ75" s="62">
        <v>77000</v>
      </c>
      <c r="BA75" s="59">
        <v>-242000</v>
      </c>
      <c r="BB75" s="59">
        <v>-24400</v>
      </c>
      <c r="BC75" s="59">
        <f t="shared" si="46"/>
        <v>273000</v>
      </c>
      <c r="BD75" s="76">
        <f t="shared" si="37"/>
        <v>6600</v>
      </c>
      <c r="BE75" s="59">
        <v>-7000</v>
      </c>
      <c r="BF75" s="59"/>
      <c r="BG75" s="59"/>
      <c r="BH75" s="81">
        <f t="shared" si="38"/>
        <v>-7000</v>
      </c>
      <c r="BI75" s="79">
        <f t="shared" si="39"/>
        <v>-273400</v>
      </c>
      <c r="BJ75" s="71">
        <f t="shared" si="47"/>
        <v>0</v>
      </c>
      <c r="BK75" s="120" t="s">
        <v>255</v>
      </c>
    </row>
    <row r="76" spans="1:63" ht="18" customHeight="1">
      <c r="A76" s="4" t="s">
        <v>85</v>
      </c>
      <c r="B76" s="96"/>
      <c r="C76" s="65"/>
      <c r="D76" s="96">
        <v>600000</v>
      </c>
      <c r="E76" s="94">
        <v>400000</v>
      </c>
      <c r="F76" s="94">
        <v>95000</v>
      </c>
      <c r="G76" s="111">
        <f t="shared" si="40"/>
        <v>495000</v>
      </c>
      <c r="H76" s="59">
        <f t="shared" si="41"/>
        <v>105000</v>
      </c>
      <c r="I76" s="59"/>
      <c r="J76" s="59">
        <v>105000</v>
      </c>
      <c r="K76" s="113">
        <f t="shared" si="42"/>
        <v>495000</v>
      </c>
      <c r="L76" s="99">
        <v>562000</v>
      </c>
      <c r="M76" s="64">
        <v>562000</v>
      </c>
      <c r="N76" s="56">
        <f t="shared" si="32"/>
        <v>562000</v>
      </c>
      <c r="O76" s="55"/>
      <c r="P76" s="97">
        <v>227000</v>
      </c>
      <c r="Q76" s="55">
        <v>226000</v>
      </c>
      <c r="R76" s="56">
        <f t="shared" si="33"/>
        <v>226000</v>
      </c>
      <c r="S76" s="55"/>
      <c r="T76" s="98"/>
      <c r="U76" s="97">
        <v>72000</v>
      </c>
      <c r="V76" s="97">
        <v>0</v>
      </c>
      <c r="W76" s="55">
        <v>30000</v>
      </c>
      <c r="X76" s="55">
        <v>12000</v>
      </c>
      <c r="Y76" s="55">
        <v>30000</v>
      </c>
      <c r="Z76" s="56">
        <f t="shared" si="34"/>
        <v>72000</v>
      </c>
      <c r="AA76" s="97"/>
      <c r="AB76" s="55"/>
      <c r="AC76" s="55"/>
      <c r="AD76" s="56">
        <f t="shared" si="35"/>
        <v>0</v>
      </c>
      <c r="AE76" s="97">
        <v>12000</v>
      </c>
      <c r="AF76" s="96">
        <v>11000</v>
      </c>
      <c r="AG76" s="98">
        <v>7000</v>
      </c>
      <c r="AH76" s="55">
        <v>6300</v>
      </c>
      <c r="AI76" s="98">
        <v>9500</v>
      </c>
      <c r="AJ76" s="56">
        <f t="shared" si="43"/>
        <v>22800</v>
      </c>
      <c r="AK76" s="96">
        <v>112000</v>
      </c>
      <c r="AL76" s="57">
        <v>0</v>
      </c>
      <c r="AM76" s="57">
        <v>0</v>
      </c>
      <c r="AN76" s="58">
        <f t="shared" si="28"/>
        <v>0</v>
      </c>
      <c r="AO76" s="59">
        <f t="shared" si="29"/>
        <v>112000</v>
      </c>
      <c r="AP76" s="59"/>
      <c r="AQ76" s="59">
        <v>112000</v>
      </c>
      <c r="AR76" s="60">
        <f t="shared" si="30"/>
        <v>0</v>
      </c>
      <c r="AS76" s="61">
        <f t="shared" si="36"/>
        <v>1596000</v>
      </c>
      <c r="AT76" s="58">
        <f t="shared" si="44"/>
        <v>1377800</v>
      </c>
      <c r="AU76" s="62">
        <f t="shared" si="31"/>
        <v>-218200</v>
      </c>
      <c r="AV76" s="74">
        <f t="shared" si="45"/>
        <v>217000</v>
      </c>
      <c r="AW76" s="62">
        <v>240000</v>
      </c>
      <c r="AX76" s="62">
        <v>925000</v>
      </c>
      <c r="AY76" s="62">
        <v>7000</v>
      </c>
      <c r="AZ76" s="62">
        <v>76000</v>
      </c>
      <c r="BA76" s="59">
        <v>-218200</v>
      </c>
      <c r="BB76" s="59"/>
      <c r="BC76" s="59">
        <f t="shared" si="46"/>
        <v>217000</v>
      </c>
      <c r="BD76" s="76">
        <f t="shared" si="37"/>
        <v>-1200</v>
      </c>
      <c r="BE76" s="59"/>
      <c r="BF76" s="59"/>
      <c r="BG76" s="59"/>
      <c r="BH76" s="81">
        <f t="shared" si="38"/>
        <v>0</v>
      </c>
      <c r="BI76" s="79">
        <f t="shared" si="39"/>
        <v>-218200</v>
      </c>
      <c r="BJ76" s="71">
        <f t="shared" si="47"/>
        <v>0</v>
      </c>
      <c r="BK76" s="120" t="s">
        <v>256</v>
      </c>
    </row>
    <row r="77" spans="1:63" ht="18" customHeight="1">
      <c r="A77" s="4" t="s">
        <v>86</v>
      </c>
      <c r="B77" s="96"/>
      <c r="C77" s="65"/>
      <c r="D77" s="96">
        <v>600000</v>
      </c>
      <c r="E77" s="94">
        <v>400000</v>
      </c>
      <c r="F77" s="94">
        <v>95000</v>
      </c>
      <c r="G77" s="111">
        <f t="shared" si="40"/>
        <v>495000</v>
      </c>
      <c r="H77" s="59">
        <f t="shared" si="41"/>
        <v>105000</v>
      </c>
      <c r="I77" s="59"/>
      <c r="J77" s="59">
        <v>105000</v>
      </c>
      <c r="K77" s="113">
        <f t="shared" si="42"/>
        <v>495000</v>
      </c>
      <c r="L77" s="99"/>
      <c r="M77" s="64"/>
      <c r="N77" s="56">
        <f t="shared" si="32"/>
        <v>0</v>
      </c>
      <c r="O77" s="55"/>
      <c r="P77" s="97"/>
      <c r="Q77" s="55"/>
      <c r="R77" s="56">
        <f t="shared" si="33"/>
        <v>0</v>
      </c>
      <c r="S77" s="55"/>
      <c r="T77" s="98"/>
      <c r="U77" s="97">
        <v>72000</v>
      </c>
      <c r="V77" s="97">
        <v>0</v>
      </c>
      <c r="W77" s="55">
        <v>30000</v>
      </c>
      <c r="X77" s="55">
        <v>12000</v>
      </c>
      <c r="Y77" s="55">
        <v>30000</v>
      </c>
      <c r="Z77" s="56">
        <f t="shared" si="34"/>
        <v>72000</v>
      </c>
      <c r="AA77" s="97"/>
      <c r="AB77" s="55"/>
      <c r="AC77" s="55"/>
      <c r="AD77" s="56">
        <f t="shared" si="35"/>
        <v>0</v>
      </c>
      <c r="AE77" s="97">
        <v>0</v>
      </c>
      <c r="AF77" s="96">
        <v>0</v>
      </c>
      <c r="AG77" s="98"/>
      <c r="AH77" s="55"/>
      <c r="AI77" s="98"/>
      <c r="AJ77" s="56">
        <f t="shared" si="43"/>
        <v>0</v>
      </c>
      <c r="AK77" s="96">
        <v>0</v>
      </c>
      <c r="AL77" s="57"/>
      <c r="AM77" s="57"/>
      <c r="AN77" s="58">
        <f t="shared" si="28"/>
        <v>0</v>
      </c>
      <c r="AO77" s="59">
        <f t="shared" si="29"/>
        <v>0</v>
      </c>
      <c r="AP77" s="59"/>
      <c r="AQ77" s="59"/>
      <c r="AR77" s="60">
        <f t="shared" si="30"/>
        <v>0</v>
      </c>
      <c r="AS77" s="61">
        <f t="shared" si="36"/>
        <v>672000</v>
      </c>
      <c r="AT77" s="58">
        <f t="shared" si="44"/>
        <v>567000</v>
      </c>
      <c r="AU77" s="62">
        <f t="shared" si="31"/>
        <v>-105000</v>
      </c>
      <c r="AV77" s="74">
        <f t="shared" si="45"/>
        <v>105000</v>
      </c>
      <c r="AW77" s="62">
        <v>106000</v>
      </c>
      <c r="AX77" s="62">
        <v>1043000</v>
      </c>
      <c r="AY77" s="62">
        <v>6000</v>
      </c>
      <c r="AZ77" s="62">
        <v>84000</v>
      </c>
      <c r="BA77" s="59">
        <v>-105000</v>
      </c>
      <c r="BB77" s="59"/>
      <c r="BC77" s="59">
        <f t="shared" si="46"/>
        <v>105000</v>
      </c>
      <c r="BD77" s="76">
        <f t="shared" si="37"/>
        <v>0</v>
      </c>
      <c r="BE77" s="59"/>
      <c r="BF77" s="59"/>
      <c r="BG77" s="59"/>
      <c r="BH77" s="81">
        <f t="shared" si="38"/>
        <v>0</v>
      </c>
      <c r="BI77" s="79">
        <f t="shared" si="39"/>
        <v>-105000</v>
      </c>
      <c r="BJ77" s="71">
        <f t="shared" si="47"/>
        <v>0</v>
      </c>
      <c r="BK77" s="120" t="s">
        <v>221</v>
      </c>
    </row>
    <row r="78" spans="1:63" ht="18" customHeight="1">
      <c r="A78" s="4" t="s">
        <v>87</v>
      </c>
      <c r="B78" s="96"/>
      <c r="C78" s="65"/>
      <c r="D78" s="96"/>
      <c r="E78" s="94"/>
      <c r="F78" s="94"/>
      <c r="G78" s="111">
        <f t="shared" si="40"/>
        <v>0</v>
      </c>
      <c r="H78" s="59">
        <f t="shared" si="41"/>
        <v>0</v>
      </c>
      <c r="I78" s="59"/>
      <c r="J78" s="59"/>
      <c r="K78" s="113">
        <f t="shared" si="42"/>
        <v>0</v>
      </c>
      <c r="L78" s="99">
        <v>561000</v>
      </c>
      <c r="M78" s="64">
        <v>561000</v>
      </c>
      <c r="N78" s="56">
        <f t="shared" si="32"/>
        <v>561000</v>
      </c>
      <c r="O78" s="64"/>
      <c r="P78" s="97">
        <v>227000</v>
      </c>
      <c r="Q78" s="55">
        <v>227000</v>
      </c>
      <c r="R78" s="56">
        <f t="shared" si="33"/>
        <v>227000</v>
      </c>
      <c r="S78" s="55"/>
      <c r="T78" s="98"/>
      <c r="U78" s="97">
        <v>72000</v>
      </c>
      <c r="V78" s="97">
        <v>0</v>
      </c>
      <c r="W78" s="55">
        <v>30000</v>
      </c>
      <c r="X78" s="55">
        <v>12000</v>
      </c>
      <c r="Y78" s="55">
        <v>35000</v>
      </c>
      <c r="Z78" s="56">
        <f t="shared" si="34"/>
        <v>77000</v>
      </c>
      <c r="AA78" s="97"/>
      <c r="AB78" s="55"/>
      <c r="AC78" s="55"/>
      <c r="AD78" s="56">
        <f t="shared" si="35"/>
        <v>0</v>
      </c>
      <c r="AE78" s="97">
        <v>24000</v>
      </c>
      <c r="AF78" s="96">
        <v>21000</v>
      </c>
      <c r="AG78" s="98">
        <v>14000</v>
      </c>
      <c r="AH78" s="55">
        <v>10110</v>
      </c>
      <c r="AI78" s="98">
        <v>19000</v>
      </c>
      <c r="AJ78" s="56">
        <f t="shared" si="43"/>
        <v>43110</v>
      </c>
      <c r="AK78" s="96">
        <v>420000</v>
      </c>
      <c r="AL78" s="55">
        <v>35000</v>
      </c>
      <c r="AM78" s="57">
        <v>49000</v>
      </c>
      <c r="AN78" s="58">
        <f t="shared" si="28"/>
        <v>84000</v>
      </c>
      <c r="AO78" s="59">
        <f t="shared" si="29"/>
        <v>336000</v>
      </c>
      <c r="AP78" s="59"/>
      <c r="AQ78" s="59">
        <v>336000</v>
      </c>
      <c r="AR78" s="60">
        <f t="shared" si="30"/>
        <v>84000</v>
      </c>
      <c r="AS78" s="61">
        <f t="shared" si="36"/>
        <v>1325000</v>
      </c>
      <c r="AT78" s="58">
        <f t="shared" si="44"/>
        <v>992110</v>
      </c>
      <c r="AU78" s="62">
        <f t="shared" si="31"/>
        <v>-332890</v>
      </c>
      <c r="AV78" s="74">
        <f t="shared" si="45"/>
        <v>336000</v>
      </c>
      <c r="AW78" s="62">
        <v>142000</v>
      </c>
      <c r="AX78" s="62">
        <v>1387000</v>
      </c>
      <c r="AY78" s="62">
        <v>8000</v>
      </c>
      <c r="AZ78" s="62">
        <v>77000</v>
      </c>
      <c r="BA78" s="59">
        <v>-142000</v>
      </c>
      <c r="BB78" s="59">
        <v>-182890</v>
      </c>
      <c r="BC78" s="59">
        <f t="shared" si="46"/>
        <v>336000</v>
      </c>
      <c r="BD78" s="76">
        <f t="shared" si="37"/>
        <v>11110</v>
      </c>
      <c r="BE78" s="59">
        <v>-8000</v>
      </c>
      <c r="BF78" s="59"/>
      <c r="BG78" s="59"/>
      <c r="BH78" s="81">
        <f t="shared" si="38"/>
        <v>-8000</v>
      </c>
      <c r="BI78" s="79">
        <f t="shared" si="39"/>
        <v>-332890</v>
      </c>
      <c r="BJ78" s="71">
        <f t="shared" si="47"/>
        <v>0</v>
      </c>
      <c r="BK78" s="120" t="s">
        <v>257</v>
      </c>
    </row>
    <row r="79" spans="1:63" ht="18" customHeight="1">
      <c r="A79" s="4" t="s">
        <v>88</v>
      </c>
      <c r="B79" s="96"/>
      <c r="C79" s="65"/>
      <c r="D79" s="96"/>
      <c r="E79" s="94"/>
      <c r="F79" s="94"/>
      <c r="G79" s="111">
        <f t="shared" si="40"/>
        <v>0</v>
      </c>
      <c r="H79" s="59">
        <f t="shared" si="41"/>
        <v>0</v>
      </c>
      <c r="I79" s="59"/>
      <c r="J79" s="59"/>
      <c r="K79" s="113">
        <f t="shared" si="42"/>
        <v>0</v>
      </c>
      <c r="L79" s="99">
        <v>561000</v>
      </c>
      <c r="M79" s="64">
        <v>561000</v>
      </c>
      <c r="N79" s="56">
        <f t="shared" si="32"/>
        <v>561000</v>
      </c>
      <c r="O79" s="64"/>
      <c r="P79" s="97">
        <v>227000</v>
      </c>
      <c r="Q79" s="55">
        <v>227000</v>
      </c>
      <c r="R79" s="56">
        <f t="shared" si="33"/>
        <v>227000</v>
      </c>
      <c r="S79" s="55"/>
      <c r="T79" s="98"/>
      <c r="U79" s="97">
        <v>72000</v>
      </c>
      <c r="V79" s="97">
        <v>0</v>
      </c>
      <c r="W79" s="55">
        <v>30000</v>
      </c>
      <c r="X79" s="55">
        <v>12000</v>
      </c>
      <c r="Y79" s="55">
        <v>30000</v>
      </c>
      <c r="Z79" s="56">
        <f t="shared" si="34"/>
        <v>72000</v>
      </c>
      <c r="AA79" s="97"/>
      <c r="AB79" s="55"/>
      <c r="AC79" s="55"/>
      <c r="AD79" s="56">
        <f t="shared" si="35"/>
        <v>0</v>
      </c>
      <c r="AE79" s="97">
        <v>12000</v>
      </c>
      <c r="AF79" s="96">
        <v>21000</v>
      </c>
      <c r="AG79" s="98">
        <v>7000</v>
      </c>
      <c r="AH79" s="55">
        <v>12600</v>
      </c>
      <c r="AI79" s="98">
        <v>14000</v>
      </c>
      <c r="AJ79" s="56">
        <f t="shared" si="43"/>
        <v>33600</v>
      </c>
      <c r="AK79" s="96">
        <v>42000</v>
      </c>
      <c r="AL79" s="55">
        <v>0</v>
      </c>
      <c r="AM79" s="57">
        <v>0</v>
      </c>
      <c r="AN79" s="58">
        <f t="shared" si="28"/>
        <v>0</v>
      </c>
      <c r="AO79" s="59">
        <f t="shared" si="29"/>
        <v>42000</v>
      </c>
      <c r="AP79" s="59"/>
      <c r="AQ79" s="59">
        <v>42000</v>
      </c>
      <c r="AR79" s="60">
        <f t="shared" si="30"/>
        <v>0</v>
      </c>
      <c r="AS79" s="61">
        <f t="shared" si="36"/>
        <v>935000</v>
      </c>
      <c r="AT79" s="58">
        <f t="shared" si="44"/>
        <v>893600</v>
      </c>
      <c r="AU79" s="62">
        <f t="shared" si="31"/>
        <v>-41400</v>
      </c>
      <c r="AV79" s="74">
        <f t="shared" si="45"/>
        <v>42000</v>
      </c>
      <c r="AW79" s="62">
        <v>141000</v>
      </c>
      <c r="AX79" s="62">
        <v>1311000</v>
      </c>
      <c r="AY79" s="62">
        <v>7000</v>
      </c>
      <c r="AZ79" s="62">
        <v>73000</v>
      </c>
      <c r="BA79" s="59">
        <v>-41400</v>
      </c>
      <c r="BB79" s="59"/>
      <c r="BC79" s="59">
        <f t="shared" si="46"/>
        <v>42000</v>
      </c>
      <c r="BD79" s="76">
        <f t="shared" si="37"/>
        <v>600</v>
      </c>
      <c r="BE79" s="59"/>
      <c r="BF79" s="59"/>
      <c r="BG79" s="59"/>
      <c r="BH79" s="81">
        <f t="shared" si="38"/>
        <v>0</v>
      </c>
      <c r="BI79" s="79">
        <f t="shared" si="39"/>
        <v>-41400</v>
      </c>
      <c r="BJ79" s="71">
        <f t="shared" si="47"/>
        <v>0</v>
      </c>
      <c r="BK79" s="120" t="s">
        <v>258</v>
      </c>
    </row>
    <row r="80" spans="1:63" ht="18" customHeight="1">
      <c r="A80" s="4" t="s">
        <v>89</v>
      </c>
      <c r="B80" s="96"/>
      <c r="C80" s="65"/>
      <c r="D80" s="96"/>
      <c r="E80" s="94"/>
      <c r="F80" s="94"/>
      <c r="G80" s="111">
        <f t="shared" si="40"/>
        <v>0</v>
      </c>
      <c r="H80" s="59">
        <f t="shared" si="41"/>
        <v>0</v>
      </c>
      <c r="I80" s="59"/>
      <c r="J80" s="59"/>
      <c r="K80" s="113">
        <f t="shared" si="42"/>
        <v>0</v>
      </c>
      <c r="L80" s="99">
        <v>561000</v>
      </c>
      <c r="M80" s="64">
        <v>561000</v>
      </c>
      <c r="N80" s="56">
        <f t="shared" si="32"/>
        <v>561000</v>
      </c>
      <c r="O80" s="64"/>
      <c r="P80" s="97">
        <v>227000</v>
      </c>
      <c r="Q80" s="55">
        <v>227000</v>
      </c>
      <c r="R80" s="56">
        <f t="shared" si="33"/>
        <v>227000</v>
      </c>
      <c r="S80" s="55"/>
      <c r="T80" s="98"/>
      <c r="U80" s="97">
        <v>96000</v>
      </c>
      <c r="V80" s="97">
        <v>0</v>
      </c>
      <c r="W80" s="55">
        <v>40000</v>
      </c>
      <c r="X80" s="55">
        <v>16000</v>
      </c>
      <c r="Y80" s="55">
        <v>35000</v>
      </c>
      <c r="Z80" s="56">
        <f t="shared" si="34"/>
        <v>91000</v>
      </c>
      <c r="AA80" s="97"/>
      <c r="AB80" s="55"/>
      <c r="AC80" s="55"/>
      <c r="AD80" s="56">
        <f t="shared" si="35"/>
        <v>0</v>
      </c>
      <c r="AE80" s="97">
        <v>12000</v>
      </c>
      <c r="AF80" s="96">
        <v>21000</v>
      </c>
      <c r="AG80" s="98">
        <v>7000</v>
      </c>
      <c r="AH80" s="55">
        <v>12600</v>
      </c>
      <c r="AI80" s="98">
        <v>14000</v>
      </c>
      <c r="AJ80" s="56">
        <f t="shared" si="43"/>
        <v>33600</v>
      </c>
      <c r="AK80" s="96">
        <v>84000</v>
      </c>
      <c r="AL80" s="55">
        <v>42000</v>
      </c>
      <c r="AM80" s="57">
        <v>49000</v>
      </c>
      <c r="AN80" s="58">
        <f t="shared" si="28"/>
        <v>91000</v>
      </c>
      <c r="AO80" s="59">
        <f t="shared" si="29"/>
        <v>-7000</v>
      </c>
      <c r="AP80" s="59">
        <v>7000</v>
      </c>
      <c r="AQ80" s="59"/>
      <c r="AR80" s="60">
        <f t="shared" si="30"/>
        <v>84000</v>
      </c>
      <c r="AS80" s="61">
        <f t="shared" si="36"/>
        <v>1001000</v>
      </c>
      <c r="AT80" s="58">
        <f t="shared" si="44"/>
        <v>996600</v>
      </c>
      <c r="AU80" s="62">
        <f t="shared" si="31"/>
        <v>-4400</v>
      </c>
      <c r="AV80" s="74">
        <f t="shared" si="45"/>
        <v>0</v>
      </c>
      <c r="AW80" s="62">
        <v>143000</v>
      </c>
      <c r="AX80" s="62">
        <v>1555000</v>
      </c>
      <c r="AY80" s="62">
        <v>9000</v>
      </c>
      <c r="AZ80" s="62">
        <v>96000</v>
      </c>
      <c r="BA80" s="59">
        <v>-4400</v>
      </c>
      <c r="BB80" s="59"/>
      <c r="BC80" s="59">
        <f t="shared" si="46"/>
        <v>0</v>
      </c>
      <c r="BD80" s="76">
        <f t="shared" si="37"/>
        <v>-4400</v>
      </c>
      <c r="BE80" s="59"/>
      <c r="BF80" s="59"/>
      <c r="BG80" s="59"/>
      <c r="BH80" s="81">
        <f t="shared" si="38"/>
        <v>0</v>
      </c>
      <c r="BI80" s="79">
        <f t="shared" si="39"/>
        <v>-4400</v>
      </c>
      <c r="BJ80" s="71">
        <f t="shared" si="47"/>
        <v>0</v>
      </c>
      <c r="BK80" s="120" t="s">
        <v>259</v>
      </c>
    </row>
    <row r="81" spans="1:63" ht="18" customHeight="1">
      <c r="A81" s="4" t="s">
        <v>90</v>
      </c>
      <c r="B81" s="96"/>
      <c r="C81" s="65"/>
      <c r="D81" s="96"/>
      <c r="E81" s="94"/>
      <c r="F81" s="94"/>
      <c r="G81" s="111">
        <f t="shared" si="40"/>
        <v>0</v>
      </c>
      <c r="H81" s="59">
        <f t="shared" si="41"/>
        <v>0</v>
      </c>
      <c r="I81" s="59"/>
      <c r="J81" s="59"/>
      <c r="K81" s="113">
        <f t="shared" si="42"/>
        <v>0</v>
      </c>
      <c r="L81" s="99"/>
      <c r="M81" s="64"/>
      <c r="N81" s="56">
        <f t="shared" si="32"/>
        <v>0</v>
      </c>
      <c r="O81" s="55"/>
      <c r="P81" s="97"/>
      <c r="Q81" s="55"/>
      <c r="R81" s="56">
        <f t="shared" si="33"/>
        <v>0</v>
      </c>
      <c r="S81" s="55"/>
      <c r="T81" s="98"/>
      <c r="U81" s="97">
        <v>72000</v>
      </c>
      <c r="V81" s="97">
        <v>0</v>
      </c>
      <c r="W81" s="55">
        <v>30000</v>
      </c>
      <c r="X81" s="55">
        <v>12000</v>
      </c>
      <c r="Y81" s="55">
        <v>30000</v>
      </c>
      <c r="Z81" s="56">
        <f t="shared" si="34"/>
        <v>72000</v>
      </c>
      <c r="AA81" s="97"/>
      <c r="AB81" s="55"/>
      <c r="AC81" s="55"/>
      <c r="AD81" s="56">
        <f t="shared" si="35"/>
        <v>0</v>
      </c>
      <c r="AE81" s="97">
        <v>0</v>
      </c>
      <c r="AF81" s="96">
        <v>0</v>
      </c>
      <c r="AG81" s="98"/>
      <c r="AH81" s="55"/>
      <c r="AI81" s="98"/>
      <c r="AJ81" s="56">
        <f t="shared" si="43"/>
        <v>0</v>
      </c>
      <c r="AK81" s="96">
        <v>0</v>
      </c>
      <c r="AL81" s="55"/>
      <c r="AM81" s="57"/>
      <c r="AN81" s="58">
        <f t="shared" si="28"/>
        <v>0</v>
      </c>
      <c r="AO81" s="59">
        <f t="shared" si="29"/>
        <v>0</v>
      </c>
      <c r="AP81" s="59"/>
      <c r="AQ81" s="59"/>
      <c r="AR81" s="60">
        <f t="shared" si="30"/>
        <v>0</v>
      </c>
      <c r="AS81" s="61">
        <f t="shared" si="36"/>
        <v>72000</v>
      </c>
      <c r="AT81" s="58">
        <f t="shared" si="44"/>
        <v>72000</v>
      </c>
      <c r="AU81" s="62">
        <f t="shared" si="31"/>
        <v>0</v>
      </c>
      <c r="AV81" s="74">
        <f t="shared" si="45"/>
        <v>0</v>
      </c>
      <c r="AW81" s="62">
        <v>6000</v>
      </c>
      <c r="AX81" s="62">
        <v>1242000</v>
      </c>
      <c r="AY81" s="62">
        <v>6000</v>
      </c>
      <c r="AZ81" s="62">
        <v>69000</v>
      </c>
      <c r="BA81" s="59"/>
      <c r="BB81" s="59"/>
      <c r="BC81" s="59">
        <f t="shared" si="46"/>
        <v>0</v>
      </c>
      <c r="BD81" s="76">
        <f t="shared" si="37"/>
        <v>0</v>
      </c>
      <c r="BE81" s="59"/>
      <c r="BF81" s="59"/>
      <c r="BG81" s="59"/>
      <c r="BH81" s="81">
        <f t="shared" si="38"/>
        <v>0</v>
      </c>
      <c r="BI81" s="79">
        <f t="shared" si="39"/>
        <v>0</v>
      </c>
      <c r="BJ81" s="71">
        <f t="shared" si="47"/>
        <v>0</v>
      </c>
      <c r="BK81" s="120"/>
    </row>
    <row r="82" spans="1:63" ht="18" customHeight="1">
      <c r="A82" s="4" t="s">
        <v>91</v>
      </c>
      <c r="B82" s="96"/>
      <c r="C82" s="65"/>
      <c r="D82" s="96"/>
      <c r="E82" s="94"/>
      <c r="F82" s="94"/>
      <c r="G82" s="111">
        <f t="shared" si="40"/>
        <v>0</v>
      </c>
      <c r="H82" s="59">
        <f t="shared" si="41"/>
        <v>0</v>
      </c>
      <c r="I82" s="59"/>
      <c r="J82" s="59"/>
      <c r="K82" s="113">
        <f t="shared" si="42"/>
        <v>0</v>
      </c>
      <c r="L82" s="99">
        <v>561000</v>
      </c>
      <c r="M82" s="64">
        <v>561000</v>
      </c>
      <c r="N82" s="56">
        <f t="shared" si="32"/>
        <v>561000</v>
      </c>
      <c r="O82" s="64"/>
      <c r="P82" s="97">
        <v>227000</v>
      </c>
      <c r="Q82" s="55">
        <v>227000</v>
      </c>
      <c r="R82" s="56">
        <f t="shared" si="33"/>
        <v>227000</v>
      </c>
      <c r="S82" s="55"/>
      <c r="T82" s="98"/>
      <c r="U82" s="97">
        <v>72000</v>
      </c>
      <c r="V82" s="97">
        <v>0</v>
      </c>
      <c r="W82" s="55">
        <v>30000</v>
      </c>
      <c r="X82" s="55">
        <v>12000</v>
      </c>
      <c r="Y82" s="55">
        <v>30000</v>
      </c>
      <c r="Z82" s="56">
        <f t="shared" si="34"/>
        <v>72000</v>
      </c>
      <c r="AA82" s="97"/>
      <c r="AB82" s="55"/>
      <c r="AC82" s="55"/>
      <c r="AD82" s="56">
        <f t="shared" si="35"/>
        <v>0</v>
      </c>
      <c r="AE82" s="97">
        <v>12000</v>
      </c>
      <c r="AF82" s="96">
        <v>21000</v>
      </c>
      <c r="AG82" s="98">
        <v>5159</v>
      </c>
      <c r="AH82" s="55">
        <v>11877</v>
      </c>
      <c r="AI82" s="98">
        <v>14000</v>
      </c>
      <c r="AJ82" s="56">
        <f t="shared" si="43"/>
        <v>31036</v>
      </c>
      <c r="AK82" s="96">
        <v>98000</v>
      </c>
      <c r="AL82" s="55">
        <v>0</v>
      </c>
      <c r="AM82" s="57">
        <v>0</v>
      </c>
      <c r="AN82" s="58">
        <f t="shared" si="28"/>
        <v>0</v>
      </c>
      <c r="AO82" s="59">
        <f t="shared" si="29"/>
        <v>98000</v>
      </c>
      <c r="AP82" s="59"/>
      <c r="AQ82" s="59">
        <v>98000</v>
      </c>
      <c r="AR82" s="60">
        <f t="shared" si="30"/>
        <v>0</v>
      </c>
      <c r="AS82" s="61">
        <f t="shared" si="36"/>
        <v>991000</v>
      </c>
      <c r="AT82" s="58">
        <f t="shared" si="44"/>
        <v>891036</v>
      </c>
      <c r="AU82" s="62">
        <f t="shared" si="31"/>
        <v>-99964</v>
      </c>
      <c r="AV82" s="74">
        <f t="shared" si="45"/>
        <v>98000</v>
      </c>
      <c r="AW82" s="62">
        <v>141000</v>
      </c>
      <c r="AX82" s="62">
        <v>1305000</v>
      </c>
      <c r="AY82" s="62">
        <v>7000</v>
      </c>
      <c r="AZ82" s="62">
        <v>74000</v>
      </c>
      <c r="BA82" s="59">
        <v>-99964</v>
      </c>
      <c r="BB82" s="59"/>
      <c r="BC82" s="59">
        <f t="shared" si="46"/>
        <v>98000</v>
      </c>
      <c r="BD82" s="76">
        <f t="shared" si="37"/>
        <v>-1964</v>
      </c>
      <c r="BE82" s="59"/>
      <c r="BF82" s="59"/>
      <c r="BG82" s="59"/>
      <c r="BH82" s="81">
        <f t="shared" si="38"/>
        <v>0</v>
      </c>
      <c r="BI82" s="79">
        <f t="shared" si="39"/>
        <v>-99964</v>
      </c>
      <c r="BJ82" s="71">
        <f t="shared" si="47"/>
        <v>0</v>
      </c>
      <c r="BK82" s="120" t="s">
        <v>260</v>
      </c>
    </row>
    <row r="83" spans="1:63" ht="18" customHeight="1">
      <c r="A83" s="4" t="s">
        <v>92</v>
      </c>
      <c r="B83" s="96"/>
      <c r="C83" s="65"/>
      <c r="D83" s="96"/>
      <c r="E83" s="94"/>
      <c r="F83" s="94"/>
      <c r="G83" s="111">
        <f t="shared" si="40"/>
        <v>0</v>
      </c>
      <c r="H83" s="59">
        <f t="shared" si="41"/>
        <v>0</v>
      </c>
      <c r="I83" s="59"/>
      <c r="J83" s="59"/>
      <c r="K83" s="113">
        <f t="shared" si="42"/>
        <v>0</v>
      </c>
      <c r="L83" s="99">
        <v>561000</v>
      </c>
      <c r="M83" s="64">
        <v>561000</v>
      </c>
      <c r="N83" s="56">
        <f t="shared" si="32"/>
        <v>561000</v>
      </c>
      <c r="O83" s="64"/>
      <c r="P83" s="97">
        <v>227000</v>
      </c>
      <c r="Q83" s="55">
        <v>227000</v>
      </c>
      <c r="R83" s="56">
        <f t="shared" si="33"/>
        <v>227000</v>
      </c>
      <c r="S83" s="55"/>
      <c r="T83" s="98"/>
      <c r="U83" s="97">
        <v>72000</v>
      </c>
      <c r="V83" s="97">
        <v>0</v>
      </c>
      <c r="W83" s="55">
        <v>30000</v>
      </c>
      <c r="X83" s="55">
        <v>12000</v>
      </c>
      <c r="Y83" s="55">
        <v>30000</v>
      </c>
      <c r="Z83" s="56">
        <f t="shared" si="34"/>
        <v>72000</v>
      </c>
      <c r="AA83" s="97"/>
      <c r="AB83" s="55"/>
      <c r="AC83" s="55"/>
      <c r="AD83" s="56">
        <f t="shared" si="35"/>
        <v>0</v>
      </c>
      <c r="AE83" s="97">
        <v>12000</v>
      </c>
      <c r="AF83" s="96">
        <v>21000</v>
      </c>
      <c r="AG83" s="98">
        <v>7000</v>
      </c>
      <c r="AH83" s="55">
        <v>12150</v>
      </c>
      <c r="AI83" s="98">
        <v>14000</v>
      </c>
      <c r="AJ83" s="56">
        <f t="shared" si="43"/>
        <v>33150</v>
      </c>
      <c r="AK83" s="96">
        <v>84000</v>
      </c>
      <c r="AL83" s="55">
        <v>7000</v>
      </c>
      <c r="AM83" s="57">
        <v>0</v>
      </c>
      <c r="AN83" s="58">
        <f t="shared" si="28"/>
        <v>7000</v>
      </c>
      <c r="AO83" s="59">
        <f t="shared" si="29"/>
        <v>77000</v>
      </c>
      <c r="AP83" s="59"/>
      <c r="AQ83" s="59">
        <v>77000</v>
      </c>
      <c r="AR83" s="60">
        <f t="shared" si="30"/>
        <v>7000</v>
      </c>
      <c r="AS83" s="61">
        <f t="shared" si="36"/>
        <v>977000</v>
      </c>
      <c r="AT83" s="58">
        <f t="shared" si="44"/>
        <v>900150</v>
      </c>
      <c r="AU83" s="62">
        <f t="shared" si="31"/>
        <v>-76850</v>
      </c>
      <c r="AV83" s="74">
        <f t="shared" si="45"/>
        <v>77000</v>
      </c>
      <c r="AW83" s="62">
        <v>141000</v>
      </c>
      <c r="AX83" s="62">
        <v>1377000</v>
      </c>
      <c r="AY83" s="62">
        <v>7000</v>
      </c>
      <c r="AZ83" s="62">
        <v>73000</v>
      </c>
      <c r="BA83" s="59">
        <v>-76850</v>
      </c>
      <c r="BB83" s="59"/>
      <c r="BC83" s="59">
        <f t="shared" si="46"/>
        <v>77000</v>
      </c>
      <c r="BD83" s="76">
        <f t="shared" si="37"/>
        <v>150</v>
      </c>
      <c r="BE83" s="59"/>
      <c r="BF83" s="59"/>
      <c r="BG83" s="59"/>
      <c r="BH83" s="81">
        <f t="shared" si="38"/>
        <v>0</v>
      </c>
      <c r="BI83" s="79">
        <f t="shared" si="39"/>
        <v>-76850</v>
      </c>
      <c r="BJ83" s="71">
        <f t="shared" si="47"/>
        <v>0</v>
      </c>
      <c r="BK83" s="120" t="s">
        <v>261</v>
      </c>
    </row>
    <row r="84" spans="1:63" ht="18" customHeight="1">
      <c r="A84" s="4" t="s">
        <v>93</v>
      </c>
      <c r="B84" s="96"/>
      <c r="C84" s="65"/>
      <c r="D84" s="96"/>
      <c r="E84" s="94"/>
      <c r="F84" s="94"/>
      <c r="G84" s="111">
        <f t="shared" si="40"/>
        <v>0</v>
      </c>
      <c r="H84" s="59">
        <f t="shared" si="41"/>
        <v>0</v>
      </c>
      <c r="I84" s="59"/>
      <c r="J84" s="59"/>
      <c r="K84" s="113">
        <f t="shared" si="42"/>
        <v>0</v>
      </c>
      <c r="L84" s="99">
        <v>561000</v>
      </c>
      <c r="M84" s="64">
        <v>561000</v>
      </c>
      <c r="N84" s="56">
        <f t="shared" si="32"/>
        <v>561000</v>
      </c>
      <c r="O84" s="64"/>
      <c r="P84" s="97">
        <v>227000</v>
      </c>
      <c r="Q84" s="55">
        <v>227000</v>
      </c>
      <c r="R84" s="56">
        <f t="shared" si="33"/>
        <v>227000</v>
      </c>
      <c r="S84" s="55"/>
      <c r="T84" s="98"/>
      <c r="U84" s="97">
        <v>72000</v>
      </c>
      <c r="V84" s="97">
        <v>0</v>
      </c>
      <c r="W84" s="55">
        <v>30000</v>
      </c>
      <c r="X84" s="55">
        <v>12000</v>
      </c>
      <c r="Y84" s="55">
        <v>30000</v>
      </c>
      <c r="Z84" s="56">
        <f t="shared" si="34"/>
        <v>72000</v>
      </c>
      <c r="AA84" s="97"/>
      <c r="AB84" s="55"/>
      <c r="AC84" s="55"/>
      <c r="AD84" s="56">
        <f t="shared" si="35"/>
        <v>0</v>
      </c>
      <c r="AE84" s="97">
        <v>12000</v>
      </c>
      <c r="AF84" s="96">
        <v>21000</v>
      </c>
      <c r="AG84" s="98">
        <v>7000</v>
      </c>
      <c r="AH84" s="55">
        <v>11812</v>
      </c>
      <c r="AI84" s="98">
        <v>14000</v>
      </c>
      <c r="AJ84" s="56">
        <f t="shared" si="43"/>
        <v>32812</v>
      </c>
      <c r="AK84" s="96">
        <v>196000</v>
      </c>
      <c r="AL84" s="55">
        <v>0</v>
      </c>
      <c r="AM84" s="57">
        <v>0</v>
      </c>
      <c r="AN84" s="58">
        <f t="shared" si="28"/>
        <v>0</v>
      </c>
      <c r="AO84" s="59">
        <f t="shared" si="29"/>
        <v>196000</v>
      </c>
      <c r="AP84" s="59"/>
      <c r="AQ84" s="59">
        <v>196000</v>
      </c>
      <c r="AR84" s="60">
        <f t="shared" si="30"/>
        <v>0</v>
      </c>
      <c r="AS84" s="61">
        <f t="shared" si="36"/>
        <v>1089000</v>
      </c>
      <c r="AT84" s="58">
        <f t="shared" si="44"/>
        <v>892812</v>
      </c>
      <c r="AU84" s="62">
        <f t="shared" si="31"/>
        <v>-196188</v>
      </c>
      <c r="AV84" s="74">
        <f t="shared" si="45"/>
        <v>196000</v>
      </c>
      <c r="AW84" s="62">
        <v>141000</v>
      </c>
      <c r="AX84" s="62">
        <v>1336000</v>
      </c>
      <c r="AY84" s="62">
        <v>7000</v>
      </c>
      <c r="AZ84" s="62">
        <v>251000</v>
      </c>
      <c r="BA84" s="59">
        <v>-141000</v>
      </c>
      <c r="BB84" s="59">
        <v>-48188</v>
      </c>
      <c r="BC84" s="59">
        <f t="shared" si="46"/>
        <v>196000</v>
      </c>
      <c r="BD84" s="76">
        <f t="shared" si="37"/>
        <v>6812</v>
      </c>
      <c r="BE84" s="59">
        <v>-7000</v>
      </c>
      <c r="BF84" s="59"/>
      <c r="BG84" s="59"/>
      <c r="BH84" s="81">
        <f t="shared" si="38"/>
        <v>-7000</v>
      </c>
      <c r="BI84" s="79">
        <f t="shared" si="39"/>
        <v>-196188</v>
      </c>
      <c r="BJ84" s="71">
        <f t="shared" si="47"/>
        <v>0</v>
      </c>
      <c r="BK84" s="120" t="s">
        <v>262</v>
      </c>
    </row>
    <row r="85" spans="1:63" ht="18" customHeight="1">
      <c r="A85" s="4" t="s">
        <v>94</v>
      </c>
      <c r="B85" s="96"/>
      <c r="C85" s="65"/>
      <c r="D85" s="96"/>
      <c r="E85" s="94"/>
      <c r="F85" s="94"/>
      <c r="G85" s="111">
        <f t="shared" si="40"/>
        <v>0</v>
      </c>
      <c r="H85" s="59">
        <f t="shared" si="41"/>
        <v>0</v>
      </c>
      <c r="I85" s="59"/>
      <c r="J85" s="59"/>
      <c r="K85" s="113">
        <f t="shared" si="42"/>
        <v>0</v>
      </c>
      <c r="L85" s="99">
        <v>561000</v>
      </c>
      <c r="M85" s="64">
        <v>561000</v>
      </c>
      <c r="N85" s="56">
        <f t="shared" si="32"/>
        <v>561000</v>
      </c>
      <c r="O85" s="55"/>
      <c r="P85" s="97">
        <v>227000</v>
      </c>
      <c r="Q85" s="55">
        <v>227000</v>
      </c>
      <c r="R85" s="56">
        <f t="shared" si="33"/>
        <v>227000</v>
      </c>
      <c r="S85" s="55"/>
      <c r="T85" s="98"/>
      <c r="U85" s="97">
        <v>72000</v>
      </c>
      <c r="V85" s="97">
        <v>0</v>
      </c>
      <c r="W85" s="55">
        <v>30000</v>
      </c>
      <c r="X85" s="55">
        <v>12000</v>
      </c>
      <c r="Y85" s="55">
        <v>30000</v>
      </c>
      <c r="Z85" s="56">
        <f t="shared" si="34"/>
        <v>72000</v>
      </c>
      <c r="AA85" s="97"/>
      <c r="AB85" s="55"/>
      <c r="AC85" s="55"/>
      <c r="AD85" s="56">
        <f t="shared" si="35"/>
        <v>0</v>
      </c>
      <c r="AE85" s="97">
        <v>48000</v>
      </c>
      <c r="AF85" s="96">
        <v>11000</v>
      </c>
      <c r="AG85" s="98">
        <v>28000</v>
      </c>
      <c r="AH85" s="55">
        <v>6300</v>
      </c>
      <c r="AI85" s="98">
        <v>24500</v>
      </c>
      <c r="AJ85" s="56">
        <f t="shared" si="43"/>
        <v>58800</v>
      </c>
      <c r="AK85" s="101">
        <v>140000</v>
      </c>
      <c r="AL85" s="55">
        <v>91000</v>
      </c>
      <c r="AM85" s="66">
        <v>49000</v>
      </c>
      <c r="AN85" s="58">
        <f t="shared" si="28"/>
        <v>140000</v>
      </c>
      <c r="AO85" s="59">
        <f t="shared" si="29"/>
        <v>0</v>
      </c>
      <c r="AP85" s="59"/>
      <c r="AQ85" s="59"/>
      <c r="AR85" s="60">
        <f t="shared" si="30"/>
        <v>140000</v>
      </c>
      <c r="AS85" s="61">
        <f t="shared" si="36"/>
        <v>1059000</v>
      </c>
      <c r="AT85" s="58">
        <f t="shared" si="44"/>
        <v>1058800</v>
      </c>
      <c r="AU85" s="62">
        <f t="shared" si="31"/>
        <v>-200</v>
      </c>
      <c r="AV85" s="74">
        <f t="shared" si="45"/>
        <v>0</v>
      </c>
      <c r="AW85" s="62">
        <v>143000</v>
      </c>
      <c r="AX85" s="62">
        <v>1427000</v>
      </c>
      <c r="AY85" s="62">
        <v>10000</v>
      </c>
      <c r="AZ85" s="62">
        <v>275000</v>
      </c>
      <c r="BA85" s="59">
        <v>-200</v>
      </c>
      <c r="BB85" s="59"/>
      <c r="BC85" s="59">
        <f t="shared" si="46"/>
        <v>0</v>
      </c>
      <c r="BD85" s="76">
        <f t="shared" si="37"/>
        <v>-200</v>
      </c>
      <c r="BE85" s="59"/>
      <c r="BF85" s="59"/>
      <c r="BG85" s="59"/>
      <c r="BH85" s="81">
        <f t="shared" si="38"/>
        <v>0</v>
      </c>
      <c r="BI85" s="79">
        <f t="shared" si="39"/>
        <v>-200</v>
      </c>
      <c r="BJ85" s="71">
        <f t="shared" si="47"/>
        <v>0</v>
      </c>
      <c r="BK85" s="120" t="s">
        <v>263</v>
      </c>
    </row>
    <row r="86" spans="1:63" ht="18" customHeight="1">
      <c r="A86" s="4" t="s">
        <v>95</v>
      </c>
      <c r="B86" s="96"/>
      <c r="C86" s="65"/>
      <c r="D86" s="96"/>
      <c r="E86" s="94"/>
      <c r="F86" s="94"/>
      <c r="G86" s="111">
        <f t="shared" si="40"/>
        <v>0</v>
      </c>
      <c r="H86" s="59">
        <f t="shared" si="41"/>
        <v>0</v>
      </c>
      <c r="I86" s="59"/>
      <c r="J86" s="59"/>
      <c r="K86" s="113">
        <f t="shared" si="42"/>
        <v>0</v>
      </c>
      <c r="L86" s="99"/>
      <c r="M86" s="64"/>
      <c r="N86" s="56">
        <f t="shared" si="32"/>
        <v>0</v>
      </c>
      <c r="O86" s="55"/>
      <c r="P86" s="97"/>
      <c r="Q86" s="55"/>
      <c r="R86" s="56">
        <f t="shared" si="33"/>
        <v>0</v>
      </c>
      <c r="S86" s="55"/>
      <c r="T86" s="98"/>
      <c r="U86" s="97">
        <v>84000</v>
      </c>
      <c r="V86" s="97">
        <v>0</v>
      </c>
      <c r="W86" s="55">
        <v>35000</v>
      </c>
      <c r="X86" s="55">
        <v>14000</v>
      </c>
      <c r="Y86" s="55">
        <v>35000</v>
      </c>
      <c r="Z86" s="56">
        <f t="shared" si="34"/>
        <v>84000</v>
      </c>
      <c r="AA86" s="97"/>
      <c r="AB86" s="55"/>
      <c r="AC86" s="55"/>
      <c r="AD86" s="56">
        <f t="shared" si="35"/>
        <v>0</v>
      </c>
      <c r="AE86" s="97">
        <v>0</v>
      </c>
      <c r="AF86" s="101">
        <v>0</v>
      </c>
      <c r="AG86" s="98"/>
      <c r="AH86" s="55"/>
      <c r="AI86" s="98"/>
      <c r="AJ86" s="56">
        <f t="shared" si="43"/>
        <v>0</v>
      </c>
      <c r="AK86" s="96">
        <v>0</v>
      </c>
      <c r="AL86" s="55"/>
      <c r="AM86" s="66"/>
      <c r="AN86" s="58">
        <f t="shared" si="28"/>
        <v>0</v>
      </c>
      <c r="AO86" s="59">
        <f t="shared" si="29"/>
        <v>0</v>
      </c>
      <c r="AP86" s="59"/>
      <c r="AQ86" s="59"/>
      <c r="AR86" s="60">
        <f t="shared" si="30"/>
        <v>0</v>
      </c>
      <c r="AS86" s="61">
        <f t="shared" si="36"/>
        <v>84000</v>
      </c>
      <c r="AT86" s="58">
        <f t="shared" si="44"/>
        <v>84000</v>
      </c>
      <c r="AU86" s="62">
        <f t="shared" si="31"/>
        <v>0</v>
      </c>
      <c r="AV86" s="74">
        <f t="shared" si="45"/>
        <v>0</v>
      </c>
      <c r="AW86" s="62">
        <v>7000</v>
      </c>
      <c r="AX86" s="62">
        <v>1538000</v>
      </c>
      <c r="AY86" s="62">
        <v>7000</v>
      </c>
      <c r="AZ86" s="62">
        <v>289000</v>
      </c>
      <c r="BA86" s="59"/>
      <c r="BB86" s="59"/>
      <c r="BC86" s="59">
        <f t="shared" si="46"/>
        <v>0</v>
      </c>
      <c r="BD86" s="76">
        <f t="shared" si="37"/>
        <v>0</v>
      </c>
      <c r="BE86" s="59"/>
      <c r="BF86" s="59"/>
      <c r="BG86" s="59"/>
      <c r="BH86" s="81">
        <f t="shared" si="38"/>
        <v>0</v>
      </c>
      <c r="BI86" s="79">
        <f t="shared" si="39"/>
        <v>0</v>
      </c>
      <c r="BJ86" s="71">
        <f t="shared" si="47"/>
        <v>0</v>
      </c>
      <c r="BK86" s="120"/>
    </row>
    <row r="87" spans="1:63" ht="18" customHeight="1">
      <c r="A87" s="4" t="s">
        <v>96</v>
      </c>
      <c r="B87" s="96"/>
      <c r="C87" s="65"/>
      <c r="D87" s="96">
        <v>600000</v>
      </c>
      <c r="E87" s="94">
        <v>400000</v>
      </c>
      <c r="F87" s="94">
        <v>95000</v>
      </c>
      <c r="G87" s="111">
        <f t="shared" si="40"/>
        <v>495000</v>
      </c>
      <c r="H87" s="59">
        <f t="shared" si="41"/>
        <v>105000</v>
      </c>
      <c r="I87" s="59"/>
      <c r="J87" s="59">
        <v>105000</v>
      </c>
      <c r="K87" s="113">
        <f t="shared" si="42"/>
        <v>495000</v>
      </c>
      <c r="L87" s="99">
        <v>561000</v>
      </c>
      <c r="M87" s="64">
        <v>561000</v>
      </c>
      <c r="N87" s="56">
        <f t="shared" si="32"/>
        <v>561000</v>
      </c>
      <c r="O87" s="64"/>
      <c r="P87" s="97">
        <v>227000</v>
      </c>
      <c r="Q87" s="55">
        <v>227000</v>
      </c>
      <c r="R87" s="56">
        <f t="shared" si="33"/>
        <v>227000</v>
      </c>
      <c r="S87" s="55"/>
      <c r="T87" s="98"/>
      <c r="U87" s="97">
        <v>72000</v>
      </c>
      <c r="V87" s="97">
        <v>0</v>
      </c>
      <c r="W87" s="55">
        <v>30000</v>
      </c>
      <c r="X87" s="55">
        <v>12000</v>
      </c>
      <c r="Y87" s="55">
        <v>30000</v>
      </c>
      <c r="Z87" s="56">
        <f t="shared" si="34"/>
        <v>72000</v>
      </c>
      <c r="AA87" s="97"/>
      <c r="AB87" s="55"/>
      <c r="AC87" s="55"/>
      <c r="AD87" s="56">
        <f t="shared" si="35"/>
        <v>0</v>
      </c>
      <c r="AE87" s="97">
        <v>12000</v>
      </c>
      <c r="AF87" s="101">
        <v>11000</v>
      </c>
      <c r="AG87" s="98">
        <v>7000</v>
      </c>
      <c r="AH87" s="55">
        <v>6225</v>
      </c>
      <c r="AI87" s="98">
        <v>9500</v>
      </c>
      <c r="AJ87" s="56">
        <f t="shared" si="43"/>
        <v>22725</v>
      </c>
      <c r="AK87" s="101">
        <v>56000</v>
      </c>
      <c r="AL87" s="55">
        <v>0</v>
      </c>
      <c r="AM87" s="116">
        <v>0</v>
      </c>
      <c r="AN87" s="58">
        <f t="shared" si="28"/>
        <v>0</v>
      </c>
      <c r="AO87" s="59">
        <f t="shared" si="29"/>
        <v>56000</v>
      </c>
      <c r="AP87" s="59"/>
      <c r="AQ87" s="59">
        <v>56000</v>
      </c>
      <c r="AR87" s="60">
        <f t="shared" si="30"/>
        <v>0</v>
      </c>
      <c r="AS87" s="61">
        <f t="shared" si="36"/>
        <v>1539000</v>
      </c>
      <c r="AT87" s="58">
        <f t="shared" si="44"/>
        <v>1377725</v>
      </c>
      <c r="AU87" s="62">
        <f t="shared" si="31"/>
        <v>-161275</v>
      </c>
      <c r="AV87" s="74">
        <f t="shared" si="45"/>
        <v>161000</v>
      </c>
      <c r="AW87" s="62">
        <v>240000</v>
      </c>
      <c r="AX87" s="62">
        <v>1192000</v>
      </c>
      <c r="AY87" s="62">
        <v>7000</v>
      </c>
      <c r="AZ87" s="62">
        <v>254000</v>
      </c>
      <c r="BA87" s="59">
        <v>-161275</v>
      </c>
      <c r="BB87" s="59"/>
      <c r="BC87" s="59">
        <f t="shared" si="46"/>
        <v>161000</v>
      </c>
      <c r="BD87" s="76">
        <f t="shared" si="37"/>
        <v>-275</v>
      </c>
      <c r="BE87" s="59"/>
      <c r="BF87" s="59"/>
      <c r="BG87" s="59"/>
      <c r="BH87" s="81">
        <f t="shared" si="38"/>
        <v>0</v>
      </c>
      <c r="BI87" s="79">
        <f t="shared" si="39"/>
        <v>-161275</v>
      </c>
      <c r="BJ87" s="71">
        <f t="shared" si="47"/>
        <v>0</v>
      </c>
      <c r="BK87" s="120" t="s">
        <v>266</v>
      </c>
    </row>
    <row r="88" spans="1:63" ht="18" customHeight="1">
      <c r="A88" s="5" t="s">
        <v>97</v>
      </c>
      <c r="B88" s="96"/>
      <c r="C88" s="65"/>
      <c r="D88" s="96"/>
      <c r="E88" s="94"/>
      <c r="F88" s="94"/>
      <c r="G88" s="111">
        <f t="shared" si="40"/>
        <v>0</v>
      </c>
      <c r="H88" s="59">
        <f t="shared" si="41"/>
        <v>0</v>
      </c>
      <c r="I88" s="59"/>
      <c r="J88" s="59"/>
      <c r="K88" s="113">
        <f t="shared" si="42"/>
        <v>0</v>
      </c>
      <c r="L88" s="99"/>
      <c r="M88" s="64"/>
      <c r="N88" s="56">
        <f t="shared" si="32"/>
        <v>0</v>
      </c>
      <c r="O88" s="55"/>
      <c r="P88" s="97"/>
      <c r="Q88" s="55"/>
      <c r="R88" s="56">
        <f t="shared" si="33"/>
        <v>0</v>
      </c>
      <c r="S88" s="55"/>
      <c r="T88" s="98"/>
      <c r="U88" s="97">
        <v>72000</v>
      </c>
      <c r="V88" s="97">
        <v>0</v>
      </c>
      <c r="W88" s="55">
        <v>30000</v>
      </c>
      <c r="X88" s="55">
        <v>12000</v>
      </c>
      <c r="Y88" s="55">
        <v>30000</v>
      </c>
      <c r="Z88" s="56">
        <f t="shared" si="34"/>
        <v>72000</v>
      </c>
      <c r="AA88" s="97"/>
      <c r="AB88" s="55"/>
      <c r="AC88" s="55"/>
      <c r="AD88" s="56">
        <f t="shared" si="35"/>
        <v>0</v>
      </c>
      <c r="AE88" s="97">
        <v>0</v>
      </c>
      <c r="AF88" s="101">
        <v>0</v>
      </c>
      <c r="AG88" s="98"/>
      <c r="AH88" s="55"/>
      <c r="AI88" s="98"/>
      <c r="AJ88" s="56">
        <f t="shared" si="43"/>
        <v>0</v>
      </c>
      <c r="AK88" s="96">
        <v>0</v>
      </c>
      <c r="AL88" s="66"/>
      <c r="AM88" s="66"/>
      <c r="AN88" s="58">
        <f t="shared" si="28"/>
        <v>0</v>
      </c>
      <c r="AO88" s="59">
        <f t="shared" si="29"/>
        <v>0</v>
      </c>
      <c r="AP88" s="59"/>
      <c r="AQ88" s="59"/>
      <c r="AR88" s="60">
        <f t="shared" si="30"/>
        <v>0</v>
      </c>
      <c r="AS88" s="61">
        <f t="shared" si="36"/>
        <v>72000</v>
      </c>
      <c r="AT88" s="58">
        <f t="shared" si="44"/>
        <v>72000</v>
      </c>
      <c r="AU88" s="62">
        <f t="shared" si="31"/>
        <v>0</v>
      </c>
      <c r="AV88" s="74">
        <f t="shared" si="45"/>
        <v>0</v>
      </c>
      <c r="AW88" s="62">
        <v>6000</v>
      </c>
      <c r="AX88" s="62">
        <v>1286000</v>
      </c>
      <c r="AY88" s="62">
        <v>6000</v>
      </c>
      <c r="AZ88" s="62">
        <v>243000</v>
      </c>
      <c r="BA88" s="59"/>
      <c r="BB88" s="59"/>
      <c r="BC88" s="59">
        <f t="shared" si="46"/>
        <v>0</v>
      </c>
      <c r="BD88" s="76">
        <f t="shared" si="37"/>
        <v>0</v>
      </c>
      <c r="BE88" s="59"/>
      <c r="BF88" s="59"/>
      <c r="BG88" s="59"/>
      <c r="BH88" s="81">
        <f t="shared" si="38"/>
        <v>0</v>
      </c>
      <c r="BI88" s="79">
        <f t="shared" si="39"/>
        <v>0</v>
      </c>
      <c r="BJ88" s="71">
        <f t="shared" si="47"/>
        <v>0</v>
      </c>
      <c r="BK88" s="120"/>
    </row>
    <row r="89" spans="1:63" ht="18" customHeight="1">
      <c r="A89" s="4" t="s">
        <v>98</v>
      </c>
      <c r="B89" s="96"/>
      <c r="C89" s="65"/>
      <c r="D89" s="96"/>
      <c r="E89" s="94"/>
      <c r="F89" s="94"/>
      <c r="G89" s="111">
        <f t="shared" si="40"/>
        <v>0</v>
      </c>
      <c r="H89" s="59">
        <f t="shared" si="41"/>
        <v>0</v>
      </c>
      <c r="I89" s="59"/>
      <c r="J89" s="59"/>
      <c r="K89" s="113">
        <f t="shared" si="42"/>
        <v>0</v>
      </c>
      <c r="L89" s="99"/>
      <c r="M89" s="64"/>
      <c r="N89" s="56">
        <f t="shared" si="32"/>
        <v>0</v>
      </c>
      <c r="O89" s="55"/>
      <c r="P89" s="97"/>
      <c r="Q89" s="55"/>
      <c r="R89" s="56">
        <f t="shared" si="33"/>
        <v>0</v>
      </c>
      <c r="S89" s="55"/>
      <c r="T89" s="98"/>
      <c r="U89" s="97">
        <v>108000</v>
      </c>
      <c r="V89" s="97">
        <v>0</v>
      </c>
      <c r="W89" s="55">
        <v>45000</v>
      </c>
      <c r="X89" s="55">
        <v>18000</v>
      </c>
      <c r="Y89" s="55">
        <v>45000</v>
      </c>
      <c r="Z89" s="56">
        <f t="shared" si="34"/>
        <v>108000</v>
      </c>
      <c r="AA89" s="97"/>
      <c r="AB89" s="55"/>
      <c r="AC89" s="55"/>
      <c r="AD89" s="56">
        <f t="shared" si="35"/>
        <v>0</v>
      </c>
      <c r="AE89" s="97">
        <v>0</v>
      </c>
      <c r="AF89" s="101">
        <v>0</v>
      </c>
      <c r="AG89" s="98"/>
      <c r="AH89" s="55"/>
      <c r="AI89" s="98"/>
      <c r="AJ89" s="56">
        <f t="shared" si="43"/>
        <v>0</v>
      </c>
      <c r="AK89" s="96">
        <v>0</v>
      </c>
      <c r="AL89" s="66"/>
      <c r="AM89" s="66"/>
      <c r="AN89" s="58">
        <f t="shared" si="28"/>
        <v>0</v>
      </c>
      <c r="AO89" s="59">
        <f t="shared" si="29"/>
        <v>0</v>
      </c>
      <c r="AP89" s="59"/>
      <c r="AQ89" s="59"/>
      <c r="AR89" s="60">
        <f t="shared" si="30"/>
        <v>0</v>
      </c>
      <c r="AS89" s="61">
        <f t="shared" si="36"/>
        <v>108000</v>
      </c>
      <c r="AT89" s="58">
        <f t="shared" si="44"/>
        <v>108000</v>
      </c>
      <c r="AU89" s="62">
        <f t="shared" si="31"/>
        <v>0</v>
      </c>
      <c r="AV89" s="74">
        <f t="shared" si="45"/>
        <v>0</v>
      </c>
      <c r="AW89" s="62">
        <v>9000</v>
      </c>
      <c r="AX89" s="62">
        <v>1574000</v>
      </c>
      <c r="AY89" s="62">
        <v>9000</v>
      </c>
      <c r="AZ89" s="62">
        <v>296000</v>
      </c>
      <c r="BA89" s="59"/>
      <c r="BB89" s="59"/>
      <c r="BC89" s="59">
        <f t="shared" si="46"/>
        <v>0</v>
      </c>
      <c r="BD89" s="76">
        <f t="shared" si="37"/>
        <v>0</v>
      </c>
      <c r="BE89" s="59"/>
      <c r="BF89" s="59"/>
      <c r="BG89" s="59"/>
      <c r="BH89" s="81">
        <f t="shared" si="38"/>
        <v>0</v>
      </c>
      <c r="BI89" s="79">
        <f t="shared" si="39"/>
        <v>0</v>
      </c>
      <c r="BJ89" s="71">
        <f t="shared" si="47"/>
        <v>0</v>
      </c>
      <c r="BK89" s="120"/>
    </row>
    <row r="90" spans="1:63" ht="18" customHeight="1">
      <c r="A90" s="4" t="s">
        <v>99</v>
      </c>
      <c r="B90" s="96"/>
      <c r="C90" s="65"/>
      <c r="D90" s="96"/>
      <c r="E90" s="94"/>
      <c r="F90" s="94"/>
      <c r="G90" s="111">
        <f t="shared" si="40"/>
        <v>0</v>
      </c>
      <c r="H90" s="59">
        <f t="shared" si="41"/>
        <v>0</v>
      </c>
      <c r="I90" s="59"/>
      <c r="J90" s="59"/>
      <c r="K90" s="113">
        <f t="shared" si="42"/>
        <v>0</v>
      </c>
      <c r="L90" s="99">
        <v>561000</v>
      </c>
      <c r="M90" s="64">
        <v>561000</v>
      </c>
      <c r="N90" s="56">
        <f t="shared" si="32"/>
        <v>561000</v>
      </c>
      <c r="O90" s="64"/>
      <c r="P90" s="97">
        <v>227000</v>
      </c>
      <c r="Q90" s="55">
        <v>227000</v>
      </c>
      <c r="R90" s="56">
        <f t="shared" si="33"/>
        <v>227000</v>
      </c>
      <c r="S90" s="55"/>
      <c r="T90" s="98"/>
      <c r="U90" s="97">
        <v>72000</v>
      </c>
      <c r="V90" s="97">
        <v>0</v>
      </c>
      <c r="W90" s="55">
        <v>30000</v>
      </c>
      <c r="X90" s="55">
        <v>12000</v>
      </c>
      <c r="Y90" s="55">
        <v>30000</v>
      </c>
      <c r="Z90" s="56">
        <f t="shared" si="34"/>
        <v>72000</v>
      </c>
      <c r="AA90" s="97"/>
      <c r="AB90" s="55"/>
      <c r="AC90" s="55"/>
      <c r="AD90" s="56">
        <f t="shared" si="35"/>
        <v>0</v>
      </c>
      <c r="AE90" s="97">
        <v>12000</v>
      </c>
      <c r="AF90" s="101">
        <v>21000</v>
      </c>
      <c r="AG90" s="98">
        <v>7000</v>
      </c>
      <c r="AH90" s="55">
        <v>12585</v>
      </c>
      <c r="AI90" s="98">
        <v>14000</v>
      </c>
      <c r="AJ90" s="56">
        <f t="shared" si="43"/>
        <v>33585</v>
      </c>
      <c r="AK90" s="101">
        <v>154000</v>
      </c>
      <c r="AL90" s="117">
        <v>0</v>
      </c>
      <c r="AM90" s="116">
        <v>0</v>
      </c>
      <c r="AN90" s="58">
        <f t="shared" si="28"/>
        <v>0</v>
      </c>
      <c r="AO90" s="59">
        <f t="shared" si="29"/>
        <v>154000</v>
      </c>
      <c r="AP90" s="59"/>
      <c r="AQ90" s="59">
        <v>154000</v>
      </c>
      <c r="AR90" s="60">
        <f t="shared" si="30"/>
        <v>0</v>
      </c>
      <c r="AS90" s="61">
        <f t="shared" si="36"/>
        <v>1047000</v>
      </c>
      <c r="AT90" s="58">
        <f t="shared" si="44"/>
        <v>893585</v>
      </c>
      <c r="AU90" s="62">
        <f t="shared" si="31"/>
        <v>-153415</v>
      </c>
      <c r="AV90" s="74">
        <f t="shared" si="45"/>
        <v>154000</v>
      </c>
      <c r="AW90" s="62">
        <v>141000</v>
      </c>
      <c r="AX90" s="62">
        <v>1311000</v>
      </c>
      <c r="AY90" s="62">
        <v>7000</v>
      </c>
      <c r="AZ90" s="62">
        <v>248000</v>
      </c>
      <c r="BA90" s="59">
        <v>-141000</v>
      </c>
      <c r="BB90" s="59">
        <v>-5415</v>
      </c>
      <c r="BC90" s="59">
        <f t="shared" si="46"/>
        <v>154000</v>
      </c>
      <c r="BD90" s="76">
        <f t="shared" si="37"/>
        <v>7585</v>
      </c>
      <c r="BE90" s="59">
        <v>-7000</v>
      </c>
      <c r="BF90" s="59"/>
      <c r="BG90" s="59"/>
      <c r="BH90" s="81">
        <f t="shared" si="38"/>
        <v>-7000</v>
      </c>
      <c r="BI90" s="79">
        <f t="shared" si="39"/>
        <v>-153415</v>
      </c>
      <c r="BJ90" s="71">
        <f t="shared" si="47"/>
        <v>0</v>
      </c>
      <c r="BK90" s="120" t="s">
        <v>264</v>
      </c>
    </row>
    <row r="91" spans="1:63" ht="18" customHeight="1">
      <c r="A91" s="4" t="s">
        <v>100</v>
      </c>
      <c r="B91" s="96"/>
      <c r="C91" s="65"/>
      <c r="D91" s="96">
        <v>600000</v>
      </c>
      <c r="E91" s="94">
        <v>400000</v>
      </c>
      <c r="F91" s="94">
        <v>0</v>
      </c>
      <c r="G91" s="111">
        <f t="shared" si="40"/>
        <v>400000</v>
      </c>
      <c r="H91" s="59">
        <f t="shared" si="41"/>
        <v>200000</v>
      </c>
      <c r="I91" s="59"/>
      <c r="J91" s="59">
        <v>200000</v>
      </c>
      <c r="K91" s="113">
        <f t="shared" si="42"/>
        <v>400000</v>
      </c>
      <c r="L91" s="99">
        <v>561000</v>
      </c>
      <c r="M91" s="64">
        <v>561000</v>
      </c>
      <c r="N91" s="56">
        <f t="shared" si="32"/>
        <v>561000</v>
      </c>
      <c r="O91" s="64"/>
      <c r="P91" s="97">
        <v>227000</v>
      </c>
      <c r="Q91" s="55">
        <v>227000</v>
      </c>
      <c r="R91" s="56">
        <f t="shared" si="33"/>
        <v>227000</v>
      </c>
      <c r="S91" s="55"/>
      <c r="T91" s="98"/>
      <c r="U91" s="97">
        <v>72000</v>
      </c>
      <c r="V91" s="97">
        <v>0</v>
      </c>
      <c r="W91" s="55">
        <v>30000</v>
      </c>
      <c r="X91" s="55">
        <v>12000</v>
      </c>
      <c r="Y91" s="55">
        <v>30000</v>
      </c>
      <c r="Z91" s="56">
        <f t="shared" si="34"/>
        <v>72000</v>
      </c>
      <c r="AA91" s="97"/>
      <c r="AB91" s="55"/>
      <c r="AC91" s="55"/>
      <c r="AD91" s="56">
        <f t="shared" si="35"/>
        <v>0</v>
      </c>
      <c r="AE91" s="97">
        <v>12000</v>
      </c>
      <c r="AF91" s="101">
        <v>21000</v>
      </c>
      <c r="AG91" s="98">
        <v>7000</v>
      </c>
      <c r="AH91" s="55">
        <v>12600</v>
      </c>
      <c r="AI91" s="98">
        <v>14000</v>
      </c>
      <c r="AJ91" s="56">
        <f t="shared" si="43"/>
        <v>33600</v>
      </c>
      <c r="AK91" s="101">
        <v>112000</v>
      </c>
      <c r="AL91" s="117">
        <v>0</v>
      </c>
      <c r="AM91" s="66">
        <v>7000</v>
      </c>
      <c r="AN91" s="58">
        <f t="shared" si="28"/>
        <v>7000</v>
      </c>
      <c r="AO91" s="59">
        <f t="shared" si="29"/>
        <v>105000</v>
      </c>
      <c r="AP91" s="59"/>
      <c r="AQ91" s="59">
        <v>105000</v>
      </c>
      <c r="AR91" s="60">
        <f t="shared" si="30"/>
        <v>7000</v>
      </c>
      <c r="AS91" s="61">
        <f t="shared" si="36"/>
        <v>1605000</v>
      </c>
      <c r="AT91" s="58">
        <f t="shared" si="44"/>
        <v>1300600</v>
      </c>
      <c r="AU91" s="62">
        <f t="shared" si="31"/>
        <v>-304400</v>
      </c>
      <c r="AV91" s="74">
        <f t="shared" si="45"/>
        <v>305000</v>
      </c>
      <c r="AW91" s="62">
        <v>241000</v>
      </c>
      <c r="AX91" s="62">
        <v>1108000</v>
      </c>
      <c r="AY91" s="62">
        <v>7000</v>
      </c>
      <c r="AZ91" s="62">
        <v>233000</v>
      </c>
      <c r="BA91" s="59">
        <v>-241000</v>
      </c>
      <c r="BB91" s="59">
        <v>-56400</v>
      </c>
      <c r="BC91" s="59">
        <f t="shared" si="46"/>
        <v>305000</v>
      </c>
      <c r="BD91" s="76">
        <f t="shared" si="37"/>
        <v>7600</v>
      </c>
      <c r="BE91" s="59">
        <v>-7000</v>
      </c>
      <c r="BF91" s="59"/>
      <c r="BG91" s="59"/>
      <c r="BH91" s="81">
        <f t="shared" si="38"/>
        <v>-7000</v>
      </c>
      <c r="BI91" s="79">
        <f t="shared" si="39"/>
        <v>-304400</v>
      </c>
      <c r="BJ91" s="71">
        <f t="shared" si="47"/>
        <v>0</v>
      </c>
      <c r="BK91" s="120" t="s">
        <v>265</v>
      </c>
    </row>
    <row r="92" spans="1:63" ht="18" customHeight="1">
      <c r="A92" s="4" t="s">
        <v>101</v>
      </c>
      <c r="B92" s="96"/>
      <c r="C92" s="65"/>
      <c r="D92" s="96">
        <v>600000</v>
      </c>
      <c r="E92" s="94">
        <v>400000</v>
      </c>
      <c r="F92" s="94">
        <v>95000</v>
      </c>
      <c r="G92" s="111">
        <f t="shared" si="40"/>
        <v>495000</v>
      </c>
      <c r="H92" s="59">
        <f t="shared" si="41"/>
        <v>105000</v>
      </c>
      <c r="I92" s="59"/>
      <c r="J92" s="59">
        <v>105000</v>
      </c>
      <c r="K92" s="113">
        <f t="shared" si="42"/>
        <v>495000</v>
      </c>
      <c r="L92" s="99"/>
      <c r="M92" s="64"/>
      <c r="N92" s="56">
        <f t="shared" si="32"/>
        <v>0</v>
      </c>
      <c r="O92" s="55"/>
      <c r="P92" s="97"/>
      <c r="Q92" s="55"/>
      <c r="R92" s="56">
        <f t="shared" si="33"/>
        <v>0</v>
      </c>
      <c r="S92" s="55"/>
      <c r="T92" s="98"/>
      <c r="U92" s="97">
        <v>72000</v>
      </c>
      <c r="V92" s="97">
        <v>0</v>
      </c>
      <c r="W92" s="55">
        <v>30000</v>
      </c>
      <c r="X92" s="55">
        <v>12000</v>
      </c>
      <c r="Y92" s="55">
        <v>30000</v>
      </c>
      <c r="Z92" s="56">
        <f t="shared" si="34"/>
        <v>72000</v>
      </c>
      <c r="AA92" s="97"/>
      <c r="AB92" s="55"/>
      <c r="AC92" s="55"/>
      <c r="AD92" s="56">
        <f t="shared" si="35"/>
        <v>0</v>
      </c>
      <c r="AE92" s="97">
        <v>0</v>
      </c>
      <c r="AF92" s="101">
        <v>0</v>
      </c>
      <c r="AG92" s="98"/>
      <c r="AH92" s="55"/>
      <c r="AI92" s="98"/>
      <c r="AJ92" s="56">
        <f t="shared" si="43"/>
        <v>0</v>
      </c>
      <c r="AK92" s="96">
        <v>0</v>
      </c>
      <c r="AL92" s="66"/>
      <c r="AM92" s="66"/>
      <c r="AN92" s="58">
        <f t="shared" si="28"/>
        <v>0</v>
      </c>
      <c r="AO92" s="59">
        <f t="shared" si="29"/>
        <v>0</v>
      </c>
      <c r="AP92" s="59"/>
      <c r="AQ92" s="59"/>
      <c r="AR92" s="60">
        <f t="shared" si="30"/>
        <v>0</v>
      </c>
      <c r="AS92" s="61">
        <f t="shared" si="36"/>
        <v>672000</v>
      </c>
      <c r="AT92" s="58">
        <f t="shared" si="44"/>
        <v>567000</v>
      </c>
      <c r="AU92" s="62">
        <f t="shared" si="31"/>
        <v>-105000</v>
      </c>
      <c r="AV92" s="74">
        <f t="shared" si="45"/>
        <v>105000</v>
      </c>
      <c r="AW92" s="62">
        <v>106000</v>
      </c>
      <c r="AX92" s="62">
        <v>1040000</v>
      </c>
      <c r="AY92" s="62">
        <v>6000</v>
      </c>
      <c r="AZ92" s="62">
        <v>223000</v>
      </c>
      <c r="BA92" s="59">
        <v>-105000</v>
      </c>
      <c r="BB92" s="59"/>
      <c r="BC92" s="59">
        <f t="shared" si="46"/>
        <v>105000</v>
      </c>
      <c r="BD92" s="76">
        <f t="shared" si="37"/>
        <v>0</v>
      </c>
      <c r="BE92" s="59"/>
      <c r="BF92" s="59"/>
      <c r="BG92" s="59"/>
      <c r="BH92" s="81">
        <f t="shared" si="38"/>
        <v>0</v>
      </c>
      <c r="BI92" s="79">
        <f t="shared" si="39"/>
        <v>-105000</v>
      </c>
      <c r="BJ92" s="71">
        <f t="shared" si="47"/>
        <v>0</v>
      </c>
      <c r="BK92" s="120" t="s">
        <v>221</v>
      </c>
    </row>
    <row r="93" spans="1:63" ht="18" customHeight="1">
      <c r="A93" s="4" t="s">
        <v>125</v>
      </c>
      <c r="B93" s="96"/>
      <c r="C93" s="65"/>
      <c r="D93" s="96"/>
      <c r="E93" s="94"/>
      <c r="F93" s="94"/>
      <c r="G93" s="111">
        <f t="shared" si="40"/>
        <v>0</v>
      </c>
      <c r="H93" s="59">
        <f t="shared" si="41"/>
        <v>0</v>
      </c>
      <c r="I93" s="59"/>
      <c r="J93" s="59"/>
      <c r="K93" s="113">
        <f t="shared" si="42"/>
        <v>0</v>
      </c>
      <c r="L93" s="99">
        <v>561000</v>
      </c>
      <c r="M93" s="64">
        <v>561000</v>
      </c>
      <c r="N93" s="56">
        <f t="shared" si="32"/>
        <v>561000</v>
      </c>
      <c r="O93" s="55"/>
      <c r="P93" s="97">
        <v>227000</v>
      </c>
      <c r="Q93" s="55">
        <v>227000</v>
      </c>
      <c r="R93" s="56">
        <f t="shared" si="33"/>
        <v>227000</v>
      </c>
      <c r="S93" s="55"/>
      <c r="T93" s="98"/>
      <c r="U93" s="97">
        <v>72000</v>
      </c>
      <c r="V93" s="97">
        <v>0</v>
      </c>
      <c r="W93" s="55">
        <v>30000</v>
      </c>
      <c r="X93" s="55">
        <v>12000</v>
      </c>
      <c r="Y93" s="55">
        <v>30000</v>
      </c>
      <c r="Z93" s="56">
        <f t="shared" si="34"/>
        <v>72000</v>
      </c>
      <c r="AA93" s="97"/>
      <c r="AB93" s="55"/>
      <c r="AC93" s="55"/>
      <c r="AD93" s="56">
        <f t="shared" si="35"/>
        <v>0</v>
      </c>
      <c r="AE93" s="97">
        <v>12000</v>
      </c>
      <c r="AF93" s="101">
        <v>21000</v>
      </c>
      <c r="AG93" s="98">
        <v>7000</v>
      </c>
      <c r="AH93" s="55">
        <v>900</v>
      </c>
      <c r="AI93" s="98">
        <v>9500</v>
      </c>
      <c r="AJ93" s="56">
        <f t="shared" si="43"/>
        <v>17400</v>
      </c>
      <c r="AK93" s="101">
        <v>56000</v>
      </c>
      <c r="AL93" s="66">
        <v>35000</v>
      </c>
      <c r="AM93" s="66">
        <v>42000</v>
      </c>
      <c r="AN93" s="58">
        <f t="shared" si="28"/>
        <v>77000</v>
      </c>
      <c r="AO93" s="59">
        <f t="shared" si="29"/>
        <v>-21000</v>
      </c>
      <c r="AP93" s="59">
        <v>21000</v>
      </c>
      <c r="AQ93" s="59"/>
      <c r="AR93" s="60">
        <f t="shared" si="30"/>
        <v>56000</v>
      </c>
      <c r="AS93" s="61">
        <f t="shared" si="36"/>
        <v>949000</v>
      </c>
      <c r="AT93" s="58">
        <f t="shared" si="44"/>
        <v>933400</v>
      </c>
      <c r="AU93" s="62">
        <f t="shared" si="31"/>
        <v>-15600</v>
      </c>
      <c r="AV93" s="74">
        <f t="shared" si="45"/>
        <v>0</v>
      </c>
      <c r="AW93" s="62">
        <v>141000</v>
      </c>
      <c r="AX93" s="62">
        <v>1237000</v>
      </c>
      <c r="AY93" s="62">
        <v>7000</v>
      </c>
      <c r="AZ93" s="62">
        <v>242000</v>
      </c>
      <c r="BA93" s="59">
        <v>-15600</v>
      </c>
      <c r="BB93" s="59"/>
      <c r="BC93" s="59">
        <f t="shared" si="46"/>
        <v>0</v>
      </c>
      <c r="BD93" s="76">
        <f t="shared" si="37"/>
        <v>-15600</v>
      </c>
      <c r="BE93" s="59"/>
      <c r="BF93" s="59"/>
      <c r="BG93" s="59"/>
      <c r="BH93" s="81">
        <f t="shared" si="38"/>
        <v>0</v>
      </c>
      <c r="BI93" s="79">
        <f t="shared" si="39"/>
        <v>-15600</v>
      </c>
      <c r="BJ93" s="71">
        <f t="shared" si="47"/>
        <v>0</v>
      </c>
      <c r="BK93" s="120" t="s">
        <v>267</v>
      </c>
    </row>
    <row r="94" spans="1:63" ht="18" customHeight="1">
      <c r="A94" s="4" t="s">
        <v>102</v>
      </c>
      <c r="B94" s="96"/>
      <c r="C94" s="65"/>
      <c r="D94" s="96"/>
      <c r="E94" s="94"/>
      <c r="F94" s="94"/>
      <c r="G94" s="111">
        <f t="shared" si="40"/>
        <v>0</v>
      </c>
      <c r="H94" s="59">
        <f t="shared" si="41"/>
        <v>0</v>
      </c>
      <c r="I94" s="59"/>
      <c r="J94" s="59"/>
      <c r="K94" s="113">
        <f t="shared" si="42"/>
        <v>0</v>
      </c>
      <c r="L94" s="99">
        <v>561000</v>
      </c>
      <c r="M94" s="64">
        <v>561000</v>
      </c>
      <c r="N94" s="56">
        <f t="shared" si="32"/>
        <v>561000</v>
      </c>
      <c r="O94" s="64"/>
      <c r="P94" s="97">
        <v>227000</v>
      </c>
      <c r="Q94" s="55">
        <v>227000</v>
      </c>
      <c r="R94" s="56">
        <f t="shared" si="33"/>
        <v>227000</v>
      </c>
      <c r="S94" s="55"/>
      <c r="T94" s="98"/>
      <c r="U94" s="97">
        <v>72000</v>
      </c>
      <c r="V94" s="97">
        <v>0</v>
      </c>
      <c r="W94" s="55">
        <v>30000</v>
      </c>
      <c r="X94" s="55">
        <v>12000</v>
      </c>
      <c r="Y94" s="55">
        <v>30000</v>
      </c>
      <c r="Z94" s="56">
        <f t="shared" si="34"/>
        <v>72000</v>
      </c>
      <c r="AA94" s="97"/>
      <c r="AB94" s="55"/>
      <c r="AC94" s="55"/>
      <c r="AD94" s="56">
        <f t="shared" si="35"/>
        <v>0</v>
      </c>
      <c r="AE94" s="97">
        <v>12000</v>
      </c>
      <c r="AF94" s="101">
        <v>21000</v>
      </c>
      <c r="AG94" s="98">
        <v>4000</v>
      </c>
      <c r="AH94" s="55">
        <v>12193</v>
      </c>
      <c r="AI94" s="98">
        <v>14000</v>
      </c>
      <c r="AJ94" s="56">
        <f t="shared" si="43"/>
        <v>30193</v>
      </c>
      <c r="AK94" s="101">
        <v>112000</v>
      </c>
      <c r="AL94" s="66">
        <v>91000</v>
      </c>
      <c r="AM94" s="66">
        <v>42000</v>
      </c>
      <c r="AN94" s="58">
        <f t="shared" si="28"/>
        <v>133000</v>
      </c>
      <c r="AO94" s="59">
        <f t="shared" si="29"/>
        <v>-21000</v>
      </c>
      <c r="AP94" s="59">
        <v>21000</v>
      </c>
      <c r="AQ94" s="59"/>
      <c r="AR94" s="60">
        <f t="shared" si="30"/>
        <v>112000</v>
      </c>
      <c r="AS94" s="61">
        <f t="shared" si="36"/>
        <v>1005000</v>
      </c>
      <c r="AT94" s="58">
        <f t="shared" si="44"/>
        <v>1002193</v>
      </c>
      <c r="AU94" s="62">
        <f t="shared" si="31"/>
        <v>-2807</v>
      </c>
      <c r="AV94" s="74">
        <f t="shared" si="45"/>
        <v>0</v>
      </c>
      <c r="AW94" s="62">
        <v>141000</v>
      </c>
      <c r="AX94" s="62">
        <v>1207000</v>
      </c>
      <c r="AY94" s="62">
        <v>7000</v>
      </c>
      <c r="AZ94" s="62">
        <v>244000</v>
      </c>
      <c r="BA94" s="59">
        <v>-2807</v>
      </c>
      <c r="BB94" s="59"/>
      <c r="BC94" s="59">
        <f t="shared" si="46"/>
        <v>0</v>
      </c>
      <c r="BD94" s="76">
        <f t="shared" si="37"/>
        <v>-2807</v>
      </c>
      <c r="BE94" s="59"/>
      <c r="BF94" s="59"/>
      <c r="BG94" s="59"/>
      <c r="BH94" s="81">
        <f t="shared" si="38"/>
        <v>0</v>
      </c>
      <c r="BI94" s="79">
        <f t="shared" si="39"/>
        <v>-2807</v>
      </c>
      <c r="BJ94" s="71">
        <f t="shared" si="47"/>
        <v>0</v>
      </c>
      <c r="BK94" s="120" t="s">
        <v>268</v>
      </c>
    </row>
    <row r="95" spans="1:63" ht="18" customHeight="1">
      <c r="A95" s="4" t="s">
        <v>103</v>
      </c>
      <c r="B95" s="96"/>
      <c r="C95" s="65"/>
      <c r="D95" s="96">
        <v>600000</v>
      </c>
      <c r="E95" s="94">
        <v>400000</v>
      </c>
      <c r="F95" s="94">
        <v>95000</v>
      </c>
      <c r="G95" s="111">
        <f t="shared" si="40"/>
        <v>495000</v>
      </c>
      <c r="H95" s="59">
        <f t="shared" si="41"/>
        <v>105000</v>
      </c>
      <c r="I95" s="59"/>
      <c r="J95" s="59">
        <v>105000</v>
      </c>
      <c r="K95" s="113">
        <f t="shared" si="42"/>
        <v>495000</v>
      </c>
      <c r="L95" s="99">
        <v>561000</v>
      </c>
      <c r="M95" s="64">
        <v>561000</v>
      </c>
      <c r="N95" s="56">
        <f t="shared" si="32"/>
        <v>561000</v>
      </c>
      <c r="O95" s="64"/>
      <c r="P95" s="97">
        <v>227000</v>
      </c>
      <c r="Q95" s="55">
        <v>227000</v>
      </c>
      <c r="R95" s="56">
        <f t="shared" si="33"/>
        <v>227000</v>
      </c>
      <c r="S95" s="55"/>
      <c r="T95" s="98"/>
      <c r="U95" s="97">
        <v>72000</v>
      </c>
      <c r="V95" s="97">
        <v>0</v>
      </c>
      <c r="W95" s="55">
        <v>30000</v>
      </c>
      <c r="X95" s="55">
        <v>12000</v>
      </c>
      <c r="Y95" s="55">
        <v>30000</v>
      </c>
      <c r="Z95" s="56">
        <f t="shared" si="34"/>
        <v>72000</v>
      </c>
      <c r="AA95" s="97"/>
      <c r="AB95" s="55"/>
      <c r="AC95" s="55"/>
      <c r="AD95" s="56">
        <f t="shared" si="35"/>
        <v>0</v>
      </c>
      <c r="AE95" s="97">
        <v>12000</v>
      </c>
      <c r="AF95" s="101">
        <v>21000</v>
      </c>
      <c r="AG95" s="98">
        <v>7000</v>
      </c>
      <c r="AH95" s="55">
        <v>11889</v>
      </c>
      <c r="AI95" s="98">
        <v>14000</v>
      </c>
      <c r="AJ95" s="56">
        <f t="shared" si="43"/>
        <v>32889</v>
      </c>
      <c r="AK95" s="101">
        <v>140000</v>
      </c>
      <c r="AL95" s="66">
        <v>42000</v>
      </c>
      <c r="AM95" s="66">
        <v>91000</v>
      </c>
      <c r="AN95" s="58">
        <f t="shared" si="28"/>
        <v>133000</v>
      </c>
      <c r="AO95" s="59">
        <f t="shared" si="29"/>
        <v>7000</v>
      </c>
      <c r="AP95" s="59"/>
      <c r="AQ95" s="59">
        <v>7000</v>
      </c>
      <c r="AR95" s="60">
        <f t="shared" si="30"/>
        <v>133000</v>
      </c>
      <c r="AS95" s="61">
        <f t="shared" si="36"/>
        <v>1633000</v>
      </c>
      <c r="AT95" s="58">
        <f t="shared" si="44"/>
        <v>1520889</v>
      </c>
      <c r="AU95" s="62">
        <f t="shared" si="31"/>
        <v>-112111</v>
      </c>
      <c r="AV95" s="74">
        <f t="shared" si="45"/>
        <v>112000</v>
      </c>
      <c r="AW95" s="62">
        <v>241000</v>
      </c>
      <c r="AX95" s="62">
        <v>1184000</v>
      </c>
      <c r="AY95" s="62">
        <v>7000</v>
      </c>
      <c r="AZ95" s="62">
        <v>254000</v>
      </c>
      <c r="BA95" s="59">
        <v>-112111</v>
      </c>
      <c r="BB95" s="59"/>
      <c r="BC95" s="59">
        <f t="shared" si="46"/>
        <v>112000</v>
      </c>
      <c r="BD95" s="76">
        <f t="shared" si="37"/>
        <v>-111</v>
      </c>
      <c r="BE95" s="59"/>
      <c r="BF95" s="59"/>
      <c r="BG95" s="59"/>
      <c r="BH95" s="81">
        <f t="shared" si="38"/>
        <v>0</v>
      </c>
      <c r="BI95" s="79">
        <f t="shared" si="39"/>
        <v>-112111</v>
      </c>
      <c r="BJ95" s="71">
        <f t="shared" si="47"/>
        <v>0</v>
      </c>
      <c r="BK95" s="120" t="s">
        <v>269</v>
      </c>
    </row>
    <row r="96" spans="1:63" ht="18" customHeight="1">
      <c r="A96" s="4" t="s">
        <v>104</v>
      </c>
      <c r="B96" s="96"/>
      <c r="C96" s="65"/>
      <c r="D96" s="96">
        <v>600000</v>
      </c>
      <c r="E96" s="94">
        <v>400000</v>
      </c>
      <c r="F96" s="94">
        <v>95000</v>
      </c>
      <c r="G96" s="111">
        <f t="shared" si="40"/>
        <v>495000</v>
      </c>
      <c r="H96" s="59">
        <f t="shared" si="41"/>
        <v>105000</v>
      </c>
      <c r="I96" s="59"/>
      <c r="J96" s="59">
        <v>105000</v>
      </c>
      <c r="K96" s="113">
        <f t="shared" si="42"/>
        <v>495000</v>
      </c>
      <c r="L96" s="99"/>
      <c r="M96" s="64"/>
      <c r="N96" s="56">
        <f t="shared" si="32"/>
        <v>0</v>
      </c>
      <c r="O96" s="55"/>
      <c r="P96" s="97"/>
      <c r="Q96" s="55"/>
      <c r="R96" s="56">
        <f t="shared" si="33"/>
        <v>0</v>
      </c>
      <c r="S96" s="55"/>
      <c r="T96" s="98"/>
      <c r="U96" s="97">
        <v>72000</v>
      </c>
      <c r="V96" s="97">
        <v>0</v>
      </c>
      <c r="W96" s="55">
        <v>30000</v>
      </c>
      <c r="X96" s="55">
        <v>12000</v>
      </c>
      <c r="Y96" s="55">
        <v>30000</v>
      </c>
      <c r="Z96" s="56">
        <f t="shared" si="34"/>
        <v>72000</v>
      </c>
      <c r="AA96" s="97"/>
      <c r="AB96" s="55"/>
      <c r="AC96" s="55"/>
      <c r="AD96" s="56">
        <f t="shared" si="35"/>
        <v>0</v>
      </c>
      <c r="AE96" s="97">
        <v>0</v>
      </c>
      <c r="AF96" s="101">
        <v>0</v>
      </c>
      <c r="AG96" s="98"/>
      <c r="AH96" s="55"/>
      <c r="AI96" s="98"/>
      <c r="AJ96" s="56">
        <f t="shared" si="43"/>
        <v>0</v>
      </c>
      <c r="AK96" s="96">
        <v>0</v>
      </c>
      <c r="AL96" s="57"/>
      <c r="AM96" s="57"/>
      <c r="AN96" s="58">
        <f t="shared" si="28"/>
        <v>0</v>
      </c>
      <c r="AO96" s="59">
        <f t="shared" si="29"/>
        <v>0</v>
      </c>
      <c r="AP96" s="59"/>
      <c r="AQ96" s="59"/>
      <c r="AR96" s="60">
        <f t="shared" si="30"/>
        <v>0</v>
      </c>
      <c r="AS96" s="61">
        <f t="shared" si="36"/>
        <v>672000</v>
      </c>
      <c r="AT96" s="58">
        <f t="shared" si="44"/>
        <v>567000</v>
      </c>
      <c r="AU96" s="62">
        <f t="shared" si="31"/>
        <v>-105000</v>
      </c>
      <c r="AV96" s="74">
        <f t="shared" si="45"/>
        <v>105000</v>
      </c>
      <c r="AW96" s="62">
        <v>106000</v>
      </c>
      <c r="AX96" s="62">
        <v>1053000</v>
      </c>
      <c r="AY96" s="62">
        <v>6000</v>
      </c>
      <c r="AZ96" s="62">
        <v>224000</v>
      </c>
      <c r="BA96" s="59">
        <v>-105000</v>
      </c>
      <c r="BB96" s="59"/>
      <c r="BC96" s="59">
        <f t="shared" si="46"/>
        <v>105000</v>
      </c>
      <c r="BD96" s="76">
        <f t="shared" si="37"/>
        <v>0</v>
      </c>
      <c r="BE96" s="59"/>
      <c r="BF96" s="59"/>
      <c r="BG96" s="59"/>
      <c r="BH96" s="81">
        <f t="shared" si="38"/>
        <v>0</v>
      </c>
      <c r="BI96" s="79">
        <f t="shared" si="39"/>
        <v>-105000</v>
      </c>
      <c r="BJ96" s="71">
        <f t="shared" si="47"/>
        <v>0</v>
      </c>
      <c r="BK96" s="120" t="s">
        <v>221</v>
      </c>
    </row>
    <row r="97" spans="1:63" ht="18" customHeight="1">
      <c r="A97" s="4" t="s">
        <v>105</v>
      </c>
      <c r="B97" s="96"/>
      <c r="C97" s="65"/>
      <c r="D97" s="96"/>
      <c r="E97" s="94"/>
      <c r="F97" s="94"/>
      <c r="G97" s="111">
        <f t="shared" si="40"/>
        <v>0</v>
      </c>
      <c r="H97" s="59">
        <f t="shared" si="41"/>
        <v>0</v>
      </c>
      <c r="I97" s="59"/>
      <c r="J97" s="59"/>
      <c r="K97" s="113">
        <f t="shared" si="42"/>
        <v>0</v>
      </c>
      <c r="L97" s="99">
        <v>561000</v>
      </c>
      <c r="M97" s="64">
        <v>561000</v>
      </c>
      <c r="N97" s="56">
        <f t="shared" si="32"/>
        <v>561000</v>
      </c>
      <c r="O97" s="55"/>
      <c r="P97" s="97">
        <v>227000</v>
      </c>
      <c r="Q97" s="55">
        <v>227000</v>
      </c>
      <c r="R97" s="56">
        <f t="shared" si="33"/>
        <v>227000</v>
      </c>
      <c r="S97" s="55"/>
      <c r="T97" s="98"/>
      <c r="U97" s="97">
        <v>72000</v>
      </c>
      <c r="V97" s="97">
        <v>0</v>
      </c>
      <c r="W97" s="55">
        <v>30000</v>
      </c>
      <c r="X97" s="55">
        <v>12000</v>
      </c>
      <c r="Y97" s="55">
        <v>30000</v>
      </c>
      <c r="Z97" s="56">
        <f t="shared" si="34"/>
        <v>72000</v>
      </c>
      <c r="AA97" s="97"/>
      <c r="AB97" s="55"/>
      <c r="AC97" s="55"/>
      <c r="AD97" s="56">
        <f t="shared" si="35"/>
        <v>0</v>
      </c>
      <c r="AE97" s="97">
        <v>12000</v>
      </c>
      <c r="AF97" s="96">
        <v>11000</v>
      </c>
      <c r="AG97" s="98">
        <v>7000</v>
      </c>
      <c r="AH97" s="55">
        <v>6300</v>
      </c>
      <c r="AI97" s="98">
        <v>9500</v>
      </c>
      <c r="AJ97" s="56">
        <f t="shared" si="43"/>
        <v>22800</v>
      </c>
      <c r="AK97" s="96">
        <v>70000</v>
      </c>
      <c r="AL97" s="57">
        <v>0</v>
      </c>
      <c r="AM97" s="57">
        <v>0</v>
      </c>
      <c r="AN97" s="58">
        <f t="shared" si="28"/>
        <v>0</v>
      </c>
      <c r="AO97" s="59">
        <f t="shared" si="29"/>
        <v>70000</v>
      </c>
      <c r="AP97" s="59"/>
      <c r="AQ97" s="59">
        <v>70000</v>
      </c>
      <c r="AR97" s="60">
        <f t="shared" si="30"/>
        <v>0</v>
      </c>
      <c r="AS97" s="61">
        <f t="shared" si="36"/>
        <v>953000</v>
      </c>
      <c r="AT97" s="58">
        <f t="shared" si="44"/>
        <v>882800</v>
      </c>
      <c r="AU97" s="62">
        <f t="shared" si="31"/>
        <v>-70200</v>
      </c>
      <c r="AV97" s="74">
        <f t="shared" si="45"/>
        <v>70000</v>
      </c>
      <c r="AW97" s="62">
        <v>140000</v>
      </c>
      <c r="AX97" s="62">
        <v>1218000</v>
      </c>
      <c r="AY97" s="62">
        <v>7000</v>
      </c>
      <c r="AZ97" s="62">
        <v>242000</v>
      </c>
      <c r="BA97" s="59">
        <v>-70200</v>
      </c>
      <c r="BB97" s="59"/>
      <c r="BC97" s="59">
        <f t="shared" si="46"/>
        <v>70000</v>
      </c>
      <c r="BD97" s="76">
        <f t="shared" si="37"/>
        <v>-200</v>
      </c>
      <c r="BE97" s="59"/>
      <c r="BF97" s="59"/>
      <c r="BG97" s="59"/>
      <c r="BH97" s="81">
        <f t="shared" si="38"/>
        <v>0</v>
      </c>
      <c r="BI97" s="79">
        <f t="shared" si="39"/>
        <v>-70200</v>
      </c>
      <c r="BJ97" s="71">
        <f t="shared" si="47"/>
        <v>0</v>
      </c>
      <c r="BK97" s="120" t="s">
        <v>270</v>
      </c>
    </row>
    <row r="98" spans="1:63" ht="18" customHeight="1">
      <c r="A98" s="4" t="s">
        <v>106</v>
      </c>
      <c r="B98" s="96"/>
      <c r="C98" s="65"/>
      <c r="D98" s="96">
        <v>600000</v>
      </c>
      <c r="E98" s="94">
        <v>400000</v>
      </c>
      <c r="F98" s="94">
        <v>95000</v>
      </c>
      <c r="G98" s="111">
        <f t="shared" si="40"/>
        <v>495000</v>
      </c>
      <c r="H98" s="59">
        <f t="shared" si="41"/>
        <v>105000</v>
      </c>
      <c r="I98" s="59"/>
      <c r="J98" s="59">
        <v>105000</v>
      </c>
      <c r="K98" s="113">
        <f t="shared" si="42"/>
        <v>495000</v>
      </c>
      <c r="L98" s="99">
        <v>561000</v>
      </c>
      <c r="M98" s="64">
        <v>561000</v>
      </c>
      <c r="N98" s="56">
        <f t="shared" si="32"/>
        <v>561000</v>
      </c>
      <c r="O98" s="55"/>
      <c r="P98" s="97">
        <v>227000</v>
      </c>
      <c r="Q98" s="55">
        <v>227000</v>
      </c>
      <c r="R98" s="56">
        <f t="shared" si="33"/>
        <v>227000</v>
      </c>
      <c r="S98" s="55"/>
      <c r="T98" s="98"/>
      <c r="U98" s="97">
        <v>72000</v>
      </c>
      <c r="V98" s="97">
        <v>0</v>
      </c>
      <c r="W98" s="55">
        <v>30000</v>
      </c>
      <c r="X98" s="55">
        <v>12000</v>
      </c>
      <c r="Y98" s="55">
        <v>30000</v>
      </c>
      <c r="Z98" s="56">
        <f t="shared" si="34"/>
        <v>72000</v>
      </c>
      <c r="AA98" s="97"/>
      <c r="AB98" s="55"/>
      <c r="AC98" s="55"/>
      <c r="AD98" s="56">
        <f t="shared" si="35"/>
        <v>0</v>
      </c>
      <c r="AE98" s="97">
        <v>12000</v>
      </c>
      <c r="AF98" s="96">
        <v>11000</v>
      </c>
      <c r="AG98" s="98">
        <v>6645</v>
      </c>
      <c r="AH98" s="55">
        <v>5615</v>
      </c>
      <c r="AI98" s="98">
        <v>9500</v>
      </c>
      <c r="AJ98" s="56">
        <f t="shared" si="43"/>
        <v>21760</v>
      </c>
      <c r="AK98" s="96">
        <v>56000</v>
      </c>
      <c r="AL98" s="57">
        <v>0</v>
      </c>
      <c r="AM98" s="57">
        <v>0</v>
      </c>
      <c r="AN98" s="58">
        <f t="shared" si="28"/>
        <v>0</v>
      </c>
      <c r="AO98" s="59">
        <f t="shared" si="29"/>
        <v>56000</v>
      </c>
      <c r="AP98" s="59"/>
      <c r="AQ98" s="59">
        <v>56000</v>
      </c>
      <c r="AR98" s="60">
        <f t="shared" si="30"/>
        <v>0</v>
      </c>
      <c r="AS98" s="61">
        <f t="shared" si="36"/>
        <v>1539000</v>
      </c>
      <c r="AT98" s="58">
        <f t="shared" si="44"/>
        <v>1376760</v>
      </c>
      <c r="AU98" s="62">
        <f t="shared" si="31"/>
        <v>-162240</v>
      </c>
      <c r="AV98" s="74">
        <f t="shared" si="45"/>
        <v>161000</v>
      </c>
      <c r="AW98" s="62">
        <v>241000</v>
      </c>
      <c r="AX98" s="62">
        <v>929000</v>
      </c>
      <c r="AY98" s="62">
        <v>7000</v>
      </c>
      <c r="AZ98" s="62">
        <v>224000</v>
      </c>
      <c r="BA98" s="59">
        <v>-162240</v>
      </c>
      <c r="BB98" s="59"/>
      <c r="BC98" s="59">
        <f t="shared" si="46"/>
        <v>161000</v>
      </c>
      <c r="BD98" s="76">
        <f t="shared" si="37"/>
        <v>-1240</v>
      </c>
      <c r="BE98" s="59"/>
      <c r="BF98" s="59"/>
      <c r="BG98" s="59"/>
      <c r="BH98" s="81">
        <f t="shared" si="38"/>
        <v>0</v>
      </c>
      <c r="BI98" s="79">
        <f t="shared" si="39"/>
        <v>-162240</v>
      </c>
      <c r="BJ98" s="71">
        <f t="shared" si="47"/>
        <v>0</v>
      </c>
      <c r="BK98" s="120" t="s">
        <v>271</v>
      </c>
    </row>
    <row r="99" spans="1:63" ht="18" customHeight="1">
      <c r="A99" s="4" t="s">
        <v>107</v>
      </c>
      <c r="B99" s="96"/>
      <c r="C99" s="65"/>
      <c r="D99" s="96">
        <v>600000</v>
      </c>
      <c r="E99" s="94">
        <v>400000</v>
      </c>
      <c r="F99" s="94">
        <v>95000</v>
      </c>
      <c r="G99" s="111">
        <f t="shared" si="40"/>
        <v>495000</v>
      </c>
      <c r="H99" s="59">
        <f t="shared" si="41"/>
        <v>105000</v>
      </c>
      <c r="I99" s="59"/>
      <c r="J99" s="59">
        <v>105000</v>
      </c>
      <c r="K99" s="113">
        <f t="shared" si="42"/>
        <v>495000</v>
      </c>
      <c r="L99" s="99">
        <v>561000</v>
      </c>
      <c r="M99" s="64">
        <v>561000</v>
      </c>
      <c r="N99" s="56">
        <f t="shared" si="32"/>
        <v>561000</v>
      </c>
      <c r="O99" s="64"/>
      <c r="P99" s="97">
        <v>227000</v>
      </c>
      <c r="Q99" s="55">
        <v>227000</v>
      </c>
      <c r="R99" s="56">
        <f t="shared" si="33"/>
        <v>227000</v>
      </c>
      <c r="S99" s="55"/>
      <c r="T99" s="98"/>
      <c r="U99" s="97">
        <v>72000</v>
      </c>
      <c r="V99" s="97">
        <v>0</v>
      </c>
      <c r="W99" s="55">
        <v>30000</v>
      </c>
      <c r="X99" s="55">
        <v>12000</v>
      </c>
      <c r="Y99" s="55">
        <v>30000</v>
      </c>
      <c r="Z99" s="56">
        <f t="shared" si="34"/>
        <v>72000</v>
      </c>
      <c r="AA99" s="97"/>
      <c r="AB99" s="55"/>
      <c r="AC99" s="55"/>
      <c r="AD99" s="56">
        <f t="shared" si="35"/>
        <v>0</v>
      </c>
      <c r="AE99" s="97">
        <v>12000</v>
      </c>
      <c r="AF99" s="96">
        <v>21000</v>
      </c>
      <c r="AG99" s="98">
        <v>7000</v>
      </c>
      <c r="AH99" s="55">
        <v>12600</v>
      </c>
      <c r="AI99" s="98">
        <v>14000</v>
      </c>
      <c r="AJ99" s="56">
        <f t="shared" si="43"/>
        <v>33600</v>
      </c>
      <c r="AK99" s="96">
        <v>98000</v>
      </c>
      <c r="AL99" s="57">
        <v>56000</v>
      </c>
      <c r="AM99" s="57">
        <v>63000</v>
      </c>
      <c r="AN99" s="58">
        <f t="shared" si="28"/>
        <v>119000</v>
      </c>
      <c r="AO99" s="59">
        <f t="shared" si="29"/>
        <v>-21000</v>
      </c>
      <c r="AP99" s="59">
        <v>21000</v>
      </c>
      <c r="AQ99" s="59"/>
      <c r="AR99" s="60">
        <f t="shared" si="30"/>
        <v>98000</v>
      </c>
      <c r="AS99" s="61">
        <f t="shared" si="36"/>
        <v>1591000</v>
      </c>
      <c r="AT99" s="58">
        <f t="shared" si="44"/>
        <v>1486600</v>
      </c>
      <c r="AU99" s="62">
        <f t="shared" si="31"/>
        <v>-104400</v>
      </c>
      <c r="AV99" s="74">
        <f t="shared" si="45"/>
        <v>105000</v>
      </c>
      <c r="AW99" s="62">
        <v>241000</v>
      </c>
      <c r="AX99" s="62">
        <v>1194000</v>
      </c>
      <c r="AY99" s="62">
        <v>7000</v>
      </c>
      <c r="AZ99" s="62">
        <v>251000</v>
      </c>
      <c r="BA99" s="59">
        <v>-104400</v>
      </c>
      <c r="BB99" s="59"/>
      <c r="BC99" s="59">
        <f t="shared" si="46"/>
        <v>105000</v>
      </c>
      <c r="BD99" s="76">
        <f t="shared" si="37"/>
        <v>600</v>
      </c>
      <c r="BE99" s="59"/>
      <c r="BF99" s="59"/>
      <c r="BG99" s="59"/>
      <c r="BH99" s="81">
        <f t="shared" si="38"/>
        <v>0</v>
      </c>
      <c r="BI99" s="79">
        <f t="shared" si="39"/>
        <v>-104400</v>
      </c>
      <c r="BJ99" s="71">
        <f t="shared" si="47"/>
        <v>0</v>
      </c>
      <c r="BK99" s="120" t="s">
        <v>272</v>
      </c>
    </row>
    <row r="100" spans="1:63" ht="18" customHeight="1">
      <c r="A100" s="4" t="s">
        <v>108</v>
      </c>
      <c r="B100" s="96"/>
      <c r="C100" s="65"/>
      <c r="D100" s="96"/>
      <c r="E100" s="94"/>
      <c r="F100" s="94"/>
      <c r="G100" s="111">
        <f t="shared" si="40"/>
        <v>0</v>
      </c>
      <c r="H100" s="59">
        <f t="shared" si="41"/>
        <v>0</v>
      </c>
      <c r="I100" s="59"/>
      <c r="J100" s="59"/>
      <c r="K100" s="113">
        <f t="shared" si="42"/>
        <v>0</v>
      </c>
      <c r="L100" s="99">
        <v>561000</v>
      </c>
      <c r="M100" s="64">
        <v>561000</v>
      </c>
      <c r="N100" s="56">
        <f t="shared" si="32"/>
        <v>561000</v>
      </c>
      <c r="O100" s="64"/>
      <c r="P100" s="97">
        <v>227000</v>
      </c>
      <c r="Q100" s="55">
        <v>227000</v>
      </c>
      <c r="R100" s="56">
        <f t="shared" si="33"/>
        <v>227000</v>
      </c>
      <c r="S100" s="55"/>
      <c r="T100" s="98"/>
      <c r="U100" s="97">
        <v>72000</v>
      </c>
      <c r="V100" s="97">
        <v>0</v>
      </c>
      <c r="W100" s="55">
        <v>30000</v>
      </c>
      <c r="X100" s="55">
        <v>12000</v>
      </c>
      <c r="Y100" s="55">
        <v>30000</v>
      </c>
      <c r="Z100" s="56">
        <f t="shared" si="34"/>
        <v>72000</v>
      </c>
      <c r="AA100" s="97"/>
      <c r="AB100" s="55"/>
      <c r="AC100" s="55"/>
      <c r="AD100" s="56">
        <f t="shared" si="35"/>
        <v>0</v>
      </c>
      <c r="AE100" s="97">
        <v>12000</v>
      </c>
      <c r="AF100" s="96">
        <v>21000</v>
      </c>
      <c r="AG100" s="98">
        <v>7000</v>
      </c>
      <c r="AH100" s="55">
        <v>11092</v>
      </c>
      <c r="AI100" s="98">
        <v>14000</v>
      </c>
      <c r="AJ100" s="56">
        <f t="shared" si="43"/>
        <v>32092</v>
      </c>
      <c r="AK100" s="96">
        <v>126000</v>
      </c>
      <c r="AL100" s="57">
        <v>0</v>
      </c>
      <c r="AM100" s="57">
        <v>0</v>
      </c>
      <c r="AN100" s="58">
        <f t="shared" si="28"/>
        <v>0</v>
      </c>
      <c r="AO100" s="59">
        <f t="shared" si="29"/>
        <v>126000</v>
      </c>
      <c r="AP100" s="59"/>
      <c r="AQ100" s="59">
        <v>126000</v>
      </c>
      <c r="AR100" s="60">
        <f t="shared" si="30"/>
        <v>0</v>
      </c>
      <c r="AS100" s="61">
        <f t="shared" si="36"/>
        <v>1019000</v>
      </c>
      <c r="AT100" s="58">
        <f t="shared" si="44"/>
        <v>892092</v>
      </c>
      <c r="AU100" s="62">
        <f t="shared" si="31"/>
        <v>-126908</v>
      </c>
      <c r="AV100" s="74">
        <f t="shared" si="45"/>
        <v>126000</v>
      </c>
      <c r="AW100" s="62">
        <v>141000</v>
      </c>
      <c r="AX100" s="62">
        <v>1318000</v>
      </c>
      <c r="AY100" s="62">
        <v>7000</v>
      </c>
      <c r="AZ100" s="62">
        <v>296000</v>
      </c>
      <c r="BA100" s="59">
        <v>-126908</v>
      </c>
      <c r="BB100" s="59"/>
      <c r="BC100" s="59">
        <f t="shared" si="46"/>
        <v>126000</v>
      </c>
      <c r="BD100" s="76">
        <f t="shared" si="37"/>
        <v>-908</v>
      </c>
      <c r="BE100" s="59"/>
      <c r="BF100" s="59"/>
      <c r="BG100" s="59"/>
      <c r="BH100" s="81">
        <f t="shared" si="38"/>
        <v>0</v>
      </c>
      <c r="BI100" s="79">
        <f t="shared" si="39"/>
        <v>-126908</v>
      </c>
      <c r="BJ100" s="71">
        <f t="shared" si="47"/>
        <v>0</v>
      </c>
      <c r="BK100" s="120" t="s">
        <v>274</v>
      </c>
    </row>
    <row r="101" spans="1:63" ht="18" customHeight="1">
      <c r="A101" s="4" t="s">
        <v>109</v>
      </c>
      <c r="B101" s="96"/>
      <c r="C101" s="65"/>
      <c r="D101" s="96">
        <v>600000</v>
      </c>
      <c r="E101" s="94">
        <v>400000</v>
      </c>
      <c r="F101" s="94">
        <v>95000</v>
      </c>
      <c r="G101" s="111">
        <f t="shared" si="40"/>
        <v>495000</v>
      </c>
      <c r="H101" s="59">
        <f t="shared" si="41"/>
        <v>105000</v>
      </c>
      <c r="I101" s="59"/>
      <c r="J101" s="59">
        <v>105000</v>
      </c>
      <c r="K101" s="113">
        <f t="shared" si="42"/>
        <v>495000</v>
      </c>
      <c r="L101" s="99"/>
      <c r="M101" s="64"/>
      <c r="N101" s="56">
        <f t="shared" si="32"/>
        <v>0</v>
      </c>
      <c r="O101" s="64"/>
      <c r="P101" s="97"/>
      <c r="Q101" s="64"/>
      <c r="R101" s="56">
        <f t="shared" si="33"/>
        <v>0</v>
      </c>
      <c r="S101" s="55"/>
      <c r="T101" s="98"/>
      <c r="U101" s="97">
        <v>72000</v>
      </c>
      <c r="V101" s="97">
        <v>0</v>
      </c>
      <c r="W101" s="55">
        <v>30000</v>
      </c>
      <c r="X101" s="55">
        <v>12000</v>
      </c>
      <c r="Y101" s="55">
        <v>30000</v>
      </c>
      <c r="Z101" s="56">
        <f t="shared" si="34"/>
        <v>72000</v>
      </c>
      <c r="AA101" s="97"/>
      <c r="AB101" s="55"/>
      <c r="AC101" s="55"/>
      <c r="AD101" s="56">
        <f t="shared" si="35"/>
        <v>0</v>
      </c>
      <c r="AE101" s="97">
        <v>0</v>
      </c>
      <c r="AF101" s="96">
        <v>0</v>
      </c>
      <c r="AG101" s="98"/>
      <c r="AH101" s="55"/>
      <c r="AI101" s="98"/>
      <c r="AJ101" s="56">
        <f t="shared" si="43"/>
        <v>0</v>
      </c>
      <c r="AK101" s="96">
        <v>0</v>
      </c>
      <c r="AL101" s="57"/>
      <c r="AM101" s="57"/>
      <c r="AN101" s="58">
        <f t="shared" si="28"/>
        <v>0</v>
      </c>
      <c r="AO101" s="59">
        <f t="shared" si="29"/>
        <v>0</v>
      </c>
      <c r="AP101" s="59"/>
      <c r="AQ101" s="59"/>
      <c r="AR101" s="60">
        <f t="shared" si="30"/>
        <v>0</v>
      </c>
      <c r="AS101" s="61">
        <f t="shared" si="36"/>
        <v>672000</v>
      </c>
      <c r="AT101" s="58">
        <f t="shared" si="44"/>
        <v>567000</v>
      </c>
      <c r="AU101" s="62">
        <f t="shared" si="31"/>
        <v>-105000</v>
      </c>
      <c r="AV101" s="74">
        <f t="shared" si="45"/>
        <v>105000</v>
      </c>
      <c r="AW101" s="62">
        <v>106000</v>
      </c>
      <c r="AX101" s="62">
        <v>1125000</v>
      </c>
      <c r="AY101" s="62">
        <v>6000</v>
      </c>
      <c r="AZ101" s="62">
        <v>238000</v>
      </c>
      <c r="BA101" s="59">
        <v>-105000</v>
      </c>
      <c r="BB101" s="59"/>
      <c r="BC101" s="59">
        <f t="shared" si="46"/>
        <v>105000</v>
      </c>
      <c r="BD101" s="76">
        <f t="shared" si="37"/>
        <v>0</v>
      </c>
      <c r="BE101" s="59"/>
      <c r="BF101" s="59"/>
      <c r="BG101" s="59"/>
      <c r="BH101" s="81">
        <f t="shared" si="38"/>
        <v>0</v>
      </c>
      <c r="BI101" s="79">
        <f t="shared" si="39"/>
        <v>-105000</v>
      </c>
      <c r="BJ101" s="71">
        <f t="shared" si="47"/>
        <v>0</v>
      </c>
      <c r="BK101" s="120" t="s">
        <v>273</v>
      </c>
    </row>
    <row r="102" spans="1:63" ht="18" customHeight="1">
      <c r="A102" s="4" t="s">
        <v>110</v>
      </c>
      <c r="B102" s="96"/>
      <c r="C102" s="65"/>
      <c r="D102" s="96">
        <v>600000</v>
      </c>
      <c r="E102" s="94">
        <v>400000</v>
      </c>
      <c r="F102" s="94">
        <v>95000</v>
      </c>
      <c r="G102" s="111">
        <f t="shared" si="40"/>
        <v>495000</v>
      </c>
      <c r="H102" s="59">
        <f t="shared" si="41"/>
        <v>105000</v>
      </c>
      <c r="I102" s="59"/>
      <c r="J102" s="59">
        <v>105000</v>
      </c>
      <c r="K102" s="113">
        <f t="shared" si="42"/>
        <v>495000</v>
      </c>
      <c r="L102" s="99"/>
      <c r="M102" s="64"/>
      <c r="N102" s="56">
        <f t="shared" ref="N102:N106" si="48">SUM(M102:M102)</f>
        <v>0</v>
      </c>
      <c r="O102" s="64"/>
      <c r="P102" s="97"/>
      <c r="Q102" s="64"/>
      <c r="R102" s="56">
        <f t="shared" ref="R102:R106" si="49">SUM(Q102:Q102)</f>
        <v>0</v>
      </c>
      <c r="S102" s="55"/>
      <c r="T102" s="98"/>
      <c r="U102" s="97">
        <v>72000</v>
      </c>
      <c r="V102" s="97">
        <v>0</v>
      </c>
      <c r="W102" s="55">
        <v>30000</v>
      </c>
      <c r="X102" s="55">
        <v>12000</v>
      </c>
      <c r="Y102" s="55">
        <v>30000</v>
      </c>
      <c r="Z102" s="56">
        <f t="shared" ref="Z102:Z106" si="50">SUM(W102:Y102)</f>
        <v>72000</v>
      </c>
      <c r="AA102" s="97"/>
      <c r="AB102" s="55"/>
      <c r="AC102" s="55"/>
      <c r="AD102" s="56">
        <f t="shared" si="35"/>
        <v>0</v>
      </c>
      <c r="AE102" s="97">
        <v>0</v>
      </c>
      <c r="AF102" s="96">
        <v>0</v>
      </c>
      <c r="AG102" s="98"/>
      <c r="AH102" s="55"/>
      <c r="AI102" s="98"/>
      <c r="AJ102" s="56">
        <f t="shared" si="43"/>
        <v>0</v>
      </c>
      <c r="AK102" s="96">
        <v>0</v>
      </c>
      <c r="AL102" s="57"/>
      <c r="AM102" s="57"/>
      <c r="AN102" s="58">
        <f t="shared" si="28"/>
        <v>0</v>
      </c>
      <c r="AO102" s="59">
        <f t="shared" si="29"/>
        <v>0</v>
      </c>
      <c r="AP102" s="59"/>
      <c r="AQ102" s="59"/>
      <c r="AR102" s="60">
        <f t="shared" si="30"/>
        <v>0</v>
      </c>
      <c r="AS102" s="61">
        <f t="shared" si="36"/>
        <v>672000</v>
      </c>
      <c r="AT102" s="58">
        <f t="shared" si="44"/>
        <v>567000</v>
      </c>
      <c r="AU102" s="62">
        <f t="shared" si="31"/>
        <v>-105000</v>
      </c>
      <c r="AV102" s="74">
        <f t="shared" si="45"/>
        <v>105000</v>
      </c>
      <c r="AW102" s="62">
        <v>106000</v>
      </c>
      <c r="AX102" s="62">
        <v>895000</v>
      </c>
      <c r="AY102" s="62">
        <v>6000</v>
      </c>
      <c r="AZ102" s="62">
        <v>208000</v>
      </c>
      <c r="BA102" s="59">
        <v>-105000</v>
      </c>
      <c r="BB102" s="59"/>
      <c r="BC102" s="59">
        <f t="shared" si="46"/>
        <v>105000</v>
      </c>
      <c r="BD102" s="76">
        <f t="shared" si="37"/>
        <v>0</v>
      </c>
      <c r="BE102" s="59"/>
      <c r="BF102" s="59"/>
      <c r="BG102" s="59"/>
      <c r="BH102" s="81">
        <f t="shared" si="38"/>
        <v>0</v>
      </c>
      <c r="BI102" s="79">
        <f t="shared" si="39"/>
        <v>-105000</v>
      </c>
      <c r="BJ102" s="71">
        <f t="shared" si="47"/>
        <v>0</v>
      </c>
      <c r="BK102" s="120" t="s">
        <v>273</v>
      </c>
    </row>
    <row r="103" spans="1:63" ht="18" customHeight="1">
      <c r="A103" s="4" t="s">
        <v>111</v>
      </c>
      <c r="B103" s="96"/>
      <c r="C103" s="65"/>
      <c r="D103" s="96">
        <v>600000</v>
      </c>
      <c r="E103" s="94">
        <v>400000</v>
      </c>
      <c r="F103" s="94">
        <v>95000</v>
      </c>
      <c r="G103" s="111">
        <f t="shared" si="40"/>
        <v>495000</v>
      </c>
      <c r="H103" s="59">
        <f t="shared" si="41"/>
        <v>105000</v>
      </c>
      <c r="I103" s="59"/>
      <c r="J103" s="59">
        <v>105000</v>
      </c>
      <c r="K103" s="113">
        <f t="shared" si="42"/>
        <v>495000</v>
      </c>
      <c r="L103" s="99"/>
      <c r="M103" s="64"/>
      <c r="N103" s="56">
        <f t="shared" si="48"/>
        <v>0</v>
      </c>
      <c r="O103" s="64"/>
      <c r="P103" s="97"/>
      <c r="Q103" s="64"/>
      <c r="R103" s="56">
        <f t="shared" si="49"/>
        <v>0</v>
      </c>
      <c r="S103" s="55"/>
      <c r="T103" s="98"/>
      <c r="U103" s="97">
        <v>72000</v>
      </c>
      <c r="V103" s="97">
        <v>0</v>
      </c>
      <c r="W103" s="55">
        <v>30000</v>
      </c>
      <c r="X103" s="55">
        <v>12000</v>
      </c>
      <c r="Y103" s="55">
        <v>30000</v>
      </c>
      <c r="Z103" s="56">
        <f t="shared" si="50"/>
        <v>72000</v>
      </c>
      <c r="AA103" s="97"/>
      <c r="AB103" s="55"/>
      <c r="AC103" s="55"/>
      <c r="AD103" s="56">
        <f t="shared" si="35"/>
        <v>0</v>
      </c>
      <c r="AE103" s="97">
        <v>0</v>
      </c>
      <c r="AF103" s="96">
        <v>0</v>
      </c>
      <c r="AG103" s="98"/>
      <c r="AH103" s="55"/>
      <c r="AI103" s="98"/>
      <c r="AJ103" s="56">
        <f t="shared" si="43"/>
        <v>0</v>
      </c>
      <c r="AK103" s="96">
        <v>0</v>
      </c>
      <c r="AL103" s="57"/>
      <c r="AM103" s="57"/>
      <c r="AN103" s="58">
        <f t="shared" si="28"/>
        <v>0</v>
      </c>
      <c r="AO103" s="59">
        <f t="shared" si="29"/>
        <v>0</v>
      </c>
      <c r="AP103" s="59"/>
      <c r="AQ103" s="59"/>
      <c r="AR103" s="60">
        <f t="shared" si="30"/>
        <v>0</v>
      </c>
      <c r="AS103" s="61">
        <f t="shared" si="36"/>
        <v>672000</v>
      </c>
      <c r="AT103" s="58">
        <f t="shared" si="44"/>
        <v>567000</v>
      </c>
      <c r="AU103" s="62">
        <f t="shared" si="31"/>
        <v>-105000</v>
      </c>
      <c r="AV103" s="74">
        <f t="shared" si="45"/>
        <v>105000</v>
      </c>
      <c r="AW103" s="62">
        <v>106000</v>
      </c>
      <c r="AX103" s="62">
        <v>977000</v>
      </c>
      <c r="AY103" s="62">
        <v>6000</v>
      </c>
      <c r="AZ103" s="62">
        <v>223000</v>
      </c>
      <c r="BA103" s="59">
        <v>-105000</v>
      </c>
      <c r="BB103" s="59"/>
      <c r="BC103" s="59">
        <f t="shared" si="46"/>
        <v>105000</v>
      </c>
      <c r="BD103" s="76">
        <f t="shared" si="37"/>
        <v>0</v>
      </c>
      <c r="BE103" s="59"/>
      <c r="BF103" s="59"/>
      <c r="BG103" s="59"/>
      <c r="BH103" s="81">
        <f t="shared" si="38"/>
        <v>0</v>
      </c>
      <c r="BI103" s="79">
        <f t="shared" si="39"/>
        <v>-105000</v>
      </c>
      <c r="BJ103" s="71">
        <f t="shared" si="47"/>
        <v>0</v>
      </c>
      <c r="BK103" s="120" t="s">
        <v>273</v>
      </c>
    </row>
    <row r="104" spans="1:63" ht="18" customHeight="1">
      <c r="A104" s="4" t="s">
        <v>112</v>
      </c>
      <c r="B104" s="96"/>
      <c r="C104" s="65"/>
      <c r="D104" s="96">
        <v>600000</v>
      </c>
      <c r="E104" s="94">
        <v>400000</v>
      </c>
      <c r="F104" s="94">
        <v>95000</v>
      </c>
      <c r="G104" s="111">
        <f t="shared" si="40"/>
        <v>495000</v>
      </c>
      <c r="H104" s="59">
        <f t="shared" si="41"/>
        <v>105000</v>
      </c>
      <c r="I104" s="59"/>
      <c r="J104" s="59">
        <v>105000</v>
      </c>
      <c r="K104" s="113">
        <f t="shared" si="42"/>
        <v>495000</v>
      </c>
      <c r="L104" s="99"/>
      <c r="M104" s="64"/>
      <c r="N104" s="56">
        <f t="shared" si="48"/>
        <v>0</v>
      </c>
      <c r="O104" s="64"/>
      <c r="P104" s="97"/>
      <c r="Q104" s="64"/>
      <c r="R104" s="56">
        <f t="shared" si="49"/>
        <v>0</v>
      </c>
      <c r="S104" s="55"/>
      <c r="T104" s="98"/>
      <c r="U104" s="97">
        <v>72000</v>
      </c>
      <c r="V104" s="97">
        <v>0</v>
      </c>
      <c r="W104" s="55">
        <v>30000</v>
      </c>
      <c r="X104" s="55">
        <v>12000</v>
      </c>
      <c r="Y104" s="55">
        <v>30000</v>
      </c>
      <c r="Z104" s="56">
        <f t="shared" si="50"/>
        <v>72000</v>
      </c>
      <c r="AA104" s="97"/>
      <c r="AB104" s="55"/>
      <c r="AC104" s="55"/>
      <c r="AD104" s="56">
        <f t="shared" si="35"/>
        <v>0</v>
      </c>
      <c r="AE104" s="97">
        <v>0</v>
      </c>
      <c r="AF104" s="96">
        <v>0</v>
      </c>
      <c r="AG104" s="98"/>
      <c r="AH104" s="55"/>
      <c r="AI104" s="98"/>
      <c r="AJ104" s="56">
        <f t="shared" si="43"/>
        <v>0</v>
      </c>
      <c r="AK104" s="96">
        <v>0</v>
      </c>
      <c r="AL104" s="57"/>
      <c r="AM104" s="57"/>
      <c r="AN104" s="58">
        <f t="shared" si="28"/>
        <v>0</v>
      </c>
      <c r="AO104" s="59">
        <f t="shared" si="29"/>
        <v>0</v>
      </c>
      <c r="AP104" s="59"/>
      <c r="AQ104" s="59"/>
      <c r="AR104" s="60">
        <f t="shared" si="30"/>
        <v>0</v>
      </c>
      <c r="AS104" s="61">
        <f t="shared" si="36"/>
        <v>672000</v>
      </c>
      <c r="AT104" s="58">
        <f t="shared" si="44"/>
        <v>567000</v>
      </c>
      <c r="AU104" s="62">
        <f t="shared" si="31"/>
        <v>-105000</v>
      </c>
      <c r="AV104" s="74">
        <f t="shared" si="45"/>
        <v>105000</v>
      </c>
      <c r="AW104" s="62">
        <v>106000</v>
      </c>
      <c r="AX104" s="62">
        <v>913000</v>
      </c>
      <c r="AY104" s="62">
        <v>6000</v>
      </c>
      <c r="AZ104" s="62">
        <v>211000</v>
      </c>
      <c r="BA104" s="59">
        <v>-105000</v>
      </c>
      <c r="BB104" s="59"/>
      <c r="BC104" s="59">
        <f t="shared" si="46"/>
        <v>105000</v>
      </c>
      <c r="BD104" s="76">
        <f t="shared" si="37"/>
        <v>0</v>
      </c>
      <c r="BE104" s="59"/>
      <c r="BF104" s="59"/>
      <c r="BG104" s="59"/>
      <c r="BH104" s="81">
        <f t="shared" si="38"/>
        <v>0</v>
      </c>
      <c r="BI104" s="79">
        <f t="shared" si="39"/>
        <v>-105000</v>
      </c>
      <c r="BJ104" s="71">
        <f t="shared" si="47"/>
        <v>0</v>
      </c>
      <c r="BK104" s="120" t="s">
        <v>273</v>
      </c>
    </row>
    <row r="105" spans="1:63" ht="18" customHeight="1">
      <c r="A105" s="4" t="s">
        <v>113</v>
      </c>
      <c r="B105" s="61"/>
      <c r="C105" s="65"/>
      <c r="D105" s="96"/>
      <c r="E105" s="94"/>
      <c r="F105" s="94">
        <v>95000</v>
      </c>
      <c r="G105" s="111">
        <f t="shared" si="40"/>
        <v>95000</v>
      </c>
      <c r="H105" s="59">
        <f t="shared" si="41"/>
        <v>-95000</v>
      </c>
      <c r="I105" s="59">
        <v>95000</v>
      </c>
      <c r="J105" s="59"/>
      <c r="K105" s="113">
        <f t="shared" si="42"/>
        <v>0</v>
      </c>
      <c r="L105" s="99"/>
      <c r="M105" s="55"/>
      <c r="N105" s="56">
        <f t="shared" si="48"/>
        <v>0</v>
      </c>
      <c r="O105" s="64">
        <v>561735</v>
      </c>
      <c r="P105" s="97"/>
      <c r="Q105" s="55"/>
      <c r="R105" s="56">
        <f t="shared" si="49"/>
        <v>0</v>
      </c>
      <c r="S105" s="55">
        <f>323663+226564</f>
        <v>550227</v>
      </c>
      <c r="T105" s="98"/>
      <c r="U105" s="97">
        <v>192000</v>
      </c>
      <c r="V105" s="97">
        <v>96000</v>
      </c>
      <c r="W105" s="55">
        <v>120000</v>
      </c>
      <c r="X105" s="55">
        <v>48000</v>
      </c>
      <c r="Y105" s="55">
        <v>125000</v>
      </c>
      <c r="Z105" s="56">
        <f t="shared" si="50"/>
        <v>293000</v>
      </c>
      <c r="AA105" s="97">
        <v>96000</v>
      </c>
      <c r="AB105" s="55">
        <v>64000</v>
      </c>
      <c r="AC105" s="55">
        <v>32000</v>
      </c>
      <c r="AD105" s="56">
        <f t="shared" si="35"/>
        <v>96000</v>
      </c>
      <c r="AE105" s="97">
        <v>36000</v>
      </c>
      <c r="AF105" s="96">
        <v>43000</v>
      </c>
      <c r="AG105" s="98">
        <v>21000</v>
      </c>
      <c r="AH105" s="55">
        <v>21195</v>
      </c>
      <c r="AI105" s="98">
        <v>33000</v>
      </c>
      <c r="AJ105" s="56">
        <f t="shared" si="43"/>
        <v>75195</v>
      </c>
      <c r="AK105" s="96">
        <v>700000</v>
      </c>
      <c r="AL105" s="57">
        <v>350000</v>
      </c>
      <c r="AM105" s="57">
        <v>308000</v>
      </c>
      <c r="AN105" s="58">
        <f t="shared" si="28"/>
        <v>658000</v>
      </c>
      <c r="AO105" s="59">
        <f t="shared" si="29"/>
        <v>42000</v>
      </c>
      <c r="AP105" s="59"/>
      <c r="AQ105" s="59">
        <v>42000</v>
      </c>
      <c r="AR105" s="60">
        <f t="shared" si="30"/>
        <v>658000</v>
      </c>
      <c r="AS105" s="61">
        <f t="shared" si="36"/>
        <v>1163000</v>
      </c>
      <c r="AT105" s="58">
        <f t="shared" si="44"/>
        <v>1122195</v>
      </c>
      <c r="AU105" s="62">
        <f t="shared" si="31"/>
        <v>-40805</v>
      </c>
      <c r="AV105" s="74">
        <f t="shared" si="45"/>
        <v>42000</v>
      </c>
      <c r="AW105" s="62">
        <v>78000</v>
      </c>
      <c r="AX105" s="62">
        <v>3874000</v>
      </c>
      <c r="AY105" s="62">
        <v>0</v>
      </c>
      <c r="AZ105" s="62">
        <v>434000</v>
      </c>
      <c r="BA105" s="59">
        <v>-40805</v>
      </c>
      <c r="BB105" s="59"/>
      <c r="BC105" s="59">
        <f t="shared" si="46"/>
        <v>42000</v>
      </c>
      <c r="BD105" s="76">
        <f t="shared" si="37"/>
        <v>1195</v>
      </c>
      <c r="BE105" s="59"/>
      <c r="BF105" s="59"/>
      <c r="BG105" s="59"/>
      <c r="BH105" s="81">
        <f t="shared" si="38"/>
        <v>0</v>
      </c>
      <c r="BI105" s="79">
        <f t="shared" si="39"/>
        <v>-40805</v>
      </c>
      <c r="BJ105" s="71">
        <f t="shared" si="47"/>
        <v>0</v>
      </c>
      <c r="BK105" s="120" t="s">
        <v>275</v>
      </c>
    </row>
    <row r="106" spans="1:63" ht="18" customHeight="1">
      <c r="A106" s="4" t="s">
        <v>114</v>
      </c>
      <c r="B106" s="61"/>
      <c r="C106" s="65"/>
      <c r="D106" s="96">
        <v>600000</v>
      </c>
      <c r="E106" s="94">
        <v>400000</v>
      </c>
      <c r="F106" s="94">
        <v>95000</v>
      </c>
      <c r="G106" s="111">
        <f t="shared" si="40"/>
        <v>495000</v>
      </c>
      <c r="H106" s="59">
        <f t="shared" si="41"/>
        <v>105000</v>
      </c>
      <c r="I106" s="59"/>
      <c r="J106" s="59">
        <v>105000</v>
      </c>
      <c r="K106" s="113">
        <f t="shared" si="42"/>
        <v>495000</v>
      </c>
      <c r="L106" s="99"/>
      <c r="M106" s="64"/>
      <c r="N106" s="56">
        <f t="shared" si="48"/>
        <v>0</v>
      </c>
      <c r="O106" s="55"/>
      <c r="P106" s="97"/>
      <c r="Q106" s="55"/>
      <c r="R106" s="56">
        <f t="shared" si="49"/>
        <v>0</v>
      </c>
      <c r="S106" s="55"/>
      <c r="T106" s="98"/>
      <c r="U106" s="97">
        <v>72000</v>
      </c>
      <c r="V106" s="97">
        <v>0</v>
      </c>
      <c r="W106" s="55">
        <v>30000</v>
      </c>
      <c r="X106" s="55">
        <v>12000</v>
      </c>
      <c r="Y106" s="55">
        <v>30000</v>
      </c>
      <c r="Z106" s="56">
        <f t="shared" si="50"/>
        <v>72000</v>
      </c>
      <c r="AA106" s="97"/>
      <c r="AB106" s="55"/>
      <c r="AC106" s="55"/>
      <c r="AD106" s="56">
        <f t="shared" si="35"/>
        <v>0</v>
      </c>
      <c r="AE106" s="97">
        <v>0</v>
      </c>
      <c r="AF106" s="96">
        <v>0</v>
      </c>
      <c r="AG106" s="98"/>
      <c r="AH106" s="55"/>
      <c r="AI106" s="98"/>
      <c r="AJ106" s="56">
        <f t="shared" si="43"/>
        <v>0</v>
      </c>
      <c r="AK106" s="96">
        <v>0</v>
      </c>
      <c r="AL106" s="57"/>
      <c r="AM106" s="57"/>
      <c r="AN106" s="58">
        <f t="shared" si="28"/>
        <v>0</v>
      </c>
      <c r="AO106" s="59">
        <f t="shared" si="29"/>
        <v>0</v>
      </c>
      <c r="AP106" s="59"/>
      <c r="AQ106" s="59"/>
      <c r="AR106" s="60">
        <f t="shared" si="30"/>
        <v>0</v>
      </c>
      <c r="AS106" s="61">
        <f t="shared" si="36"/>
        <v>672000</v>
      </c>
      <c r="AT106" s="58">
        <f t="shared" si="44"/>
        <v>567000</v>
      </c>
      <c r="AU106" s="62">
        <f t="shared" si="31"/>
        <v>-105000</v>
      </c>
      <c r="AV106" s="74">
        <f t="shared" si="45"/>
        <v>105000</v>
      </c>
      <c r="AW106" s="62">
        <v>106000</v>
      </c>
      <c r="AX106" s="62">
        <v>1037000</v>
      </c>
      <c r="AY106" s="62">
        <v>6000</v>
      </c>
      <c r="AZ106" s="62">
        <v>231000</v>
      </c>
      <c r="BA106" s="59">
        <v>-105000</v>
      </c>
      <c r="BB106" s="59"/>
      <c r="BC106" s="59">
        <f t="shared" si="46"/>
        <v>105000</v>
      </c>
      <c r="BD106" s="76">
        <f t="shared" si="37"/>
        <v>0</v>
      </c>
      <c r="BE106" s="59"/>
      <c r="BF106" s="59"/>
      <c r="BG106" s="59"/>
      <c r="BH106" s="81">
        <f t="shared" si="38"/>
        <v>0</v>
      </c>
      <c r="BI106" s="79">
        <f t="shared" si="39"/>
        <v>-105000</v>
      </c>
      <c r="BJ106" s="71">
        <f t="shared" si="47"/>
        <v>0</v>
      </c>
      <c r="BK106" s="120" t="s">
        <v>273</v>
      </c>
    </row>
    <row r="107" spans="1:63">
      <c r="Q107" s="8"/>
    </row>
  </sheetData>
  <mergeCells count="46">
    <mergeCell ref="K3:K4"/>
    <mergeCell ref="A2:A4"/>
    <mergeCell ref="L2:O2"/>
    <mergeCell ref="B2:C2"/>
    <mergeCell ref="M3:N3"/>
    <mergeCell ref="B3:B4"/>
    <mergeCell ref="C3:C4"/>
    <mergeCell ref="L3:L4"/>
    <mergeCell ref="D3:D4"/>
    <mergeCell ref="O3:O4"/>
    <mergeCell ref="H3:H4"/>
    <mergeCell ref="I3:I4"/>
    <mergeCell ref="J3:J4"/>
    <mergeCell ref="E3:G3"/>
    <mergeCell ref="D2:K2"/>
    <mergeCell ref="AE2:AJ2"/>
    <mergeCell ref="BA3:BD3"/>
    <mergeCell ref="BA2:BH2"/>
    <mergeCell ref="AR3:AR4"/>
    <mergeCell ref="AW2:AZ2"/>
    <mergeCell ref="AW3:AX3"/>
    <mergeCell ref="AY3:AZ3"/>
    <mergeCell ref="AV2:AV4"/>
    <mergeCell ref="AT3:AT4"/>
    <mergeCell ref="BE3:BH3"/>
    <mergeCell ref="AU2:AU4"/>
    <mergeCell ref="AS2:AT2"/>
    <mergeCell ref="AS3:AS4"/>
    <mergeCell ref="AE3:AF3"/>
    <mergeCell ref="AG3:AJ3"/>
    <mergeCell ref="U3:V3"/>
    <mergeCell ref="P3:P4"/>
    <mergeCell ref="AQ3:AQ4"/>
    <mergeCell ref="AK2:AQ2"/>
    <mergeCell ref="AK3:AK4"/>
    <mergeCell ref="P2:S2"/>
    <mergeCell ref="U2:AD2"/>
    <mergeCell ref="AA3:AA4"/>
    <mergeCell ref="W3:Z3"/>
    <mergeCell ref="AB3:AD3"/>
    <mergeCell ref="T3:T4"/>
    <mergeCell ref="AP3:AP4"/>
    <mergeCell ref="AO3:AO4"/>
    <mergeCell ref="AL3:AN3"/>
    <mergeCell ref="Q3:R3"/>
    <mergeCell ref="S3:S4"/>
  </mergeCells>
  <phoneticPr fontId="2" type="noConversion"/>
  <pageMargins left="0.55118110236220474" right="0.11811023622047245" top="0.39370078740157483" bottom="0.39370078740157483" header="0.51181102362204722" footer="0.51181102362204722"/>
  <pageSetup paperSize="8" scale="8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國中</vt:lpstr>
      <vt:lpstr>國小</vt:lpstr>
      <vt:lpstr>Sheet1</vt:lpstr>
      <vt:lpstr>國小!Print_Area</vt:lpstr>
      <vt:lpstr>國中!Print_Area</vt:lpstr>
      <vt:lpstr>國小!Print_Titles</vt:lpstr>
      <vt:lpstr>國中!Print_Titles</vt:lpstr>
    </vt:vector>
  </TitlesOfParts>
  <Company>hlc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2015-10-22T07:30:48Z</cp:lastPrinted>
  <dcterms:created xsi:type="dcterms:W3CDTF">2012-08-25T03:56:14Z</dcterms:created>
  <dcterms:modified xsi:type="dcterms:W3CDTF">2015-10-22T07:32:17Z</dcterms:modified>
</cp:coreProperties>
</file>