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7636\Desktop\109學校預算編製\公告用\"/>
    </mc:Choice>
  </mc:AlternateContent>
  <bookViews>
    <workbookView xWindow="0" yWindow="0" windowWidth="28800" windowHeight="12255" tabRatio="794" activeTab="2"/>
  </bookViews>
  <sheets>
    <sheet name="修正對照表" sheetId="14" r:id="rId1"/>
    <sheet name="預算額度表" sheetId="4" r:id="rId2"/>
    <sheet name="基金用途明細表(範本)" sheetId="2" r:id="rId3"/>
    <sheet name="學校編號" sheetId="6" r:id="rId4"/>
    <sheet name="車輛費用明細表" sheetId="9" r:id="rId5"/>
    <sheet name="場租收支對列" sheetId="7" r:id="rId6"/>
    <sheet name="移用留存數" sheetId="8" r:id="rId7"/>
    <sheet name="移用非留存數" sheetId="13" r:id="rId8"/>
  </sheets>
  <externalReferences>
    <externalReference r:id="rId9"/>
  </externalReferences>
  <definedNames>
    <definedName name="_xlnm.Print_Area" localSheetId="4">車輛費用明細表!$A$1:$U$39</definedName>
    <definedName name="_xlnm.Print_Area" localSheetId="7">移用非留存數!$A$1:$I$131</definedName>
    <definedName name="_xlnm.Print_Area" localSheetId="6">移用留存數!$A$1:$V$133</definedName>
    <definedName name="_xlnm.Print_Area" localSheetId="5">場租收支對列!$A$1:$O$104</definedName>
    <definedName name="_xlnm.Print_Titles" localSheetId="4">車輛費用明細表!$1:$3</definedName>
    <definedName name="_xlnm.Print_Titles" localSheetId="7">移用非留存數!$1:$3</definedName>
    <definedName name="_xlnm.Print_Titles" localSheetId="6">移用留存數!$3:$5</definedName>
    <definedName name="_xlnm.Print_Titles" localSheetId="5">場租收支對列!$1:$2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77" i="4" l="1"/>
  <c r="CZ77" i="4"/>
  <c r="CY77" i="4"/>
  <c r="CX77" i="4"/>
  <c r="CW77" i="4"/>
  <c r="CV77" i="4"/>
  <c r="CU77" i="4"/>
  <c r="CT77" i="4"/>
  <c r="CS77" i="4"/>
  <c r="CR77" i="4"/>
  <c r="CQ77" i="4"/>
  <c r="CP77" i="4"/>
  <c r="CO77" i="4"/>
  <c r="CN77" i="4"/>
  <c r="CM77" i="4"/>
  <c r="CL77" i="4"/>
  <c r="CK77" i="4"/>
  <c r="CJ77" i="4"/>
  <c r="CI77" i="4"/>
  <c r="CH77" i="4"/>
  <c r="CG77" i="4"/>
  <c r="CF77" i="4"/>
  <c r="CE77" i="4"/>
  <c r="CD77" i="4"/>
  <c r="CC77" i="4"/>
  <c r="CB77" i="4"/>
  <c r="CA77" i="4"/>
  <c r="BZ77" i="4"/>
  <c r="BY77" i="4"/>
  <c r="BX77" i="4"/>
  <c r="BW77" i="4"/>
  <c r="BV77" i="4"/>
  <c r="BU77" i="4"/>
  <c r="BT77" i="4"/>
  <c r="BS77" i="4"/>
  <c r="BR77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A74" i="4"/>
  <c r="CZ74" i="4"/>
  <c r="CY74" i="4"/>
  <c r="CX74" i="4"/>
  <c r="CW74" i="4"/>
  <c r="CV74" i="4"/>
  <c r="CU74" i="4"/>
  <c r="CT74" i="4"/>
  <c r="CS74" i="4"/>
  <c r="CR74" i="4"/>
  <c r="CQ74" i="4"/>
  <c r="CP74" i="4"/>
  <c r="CO74" i="4"/>
  <c r="CN74" i="4"/>
  <c r="CM74" i="4"/>
  <c r="CL74" i="4"/>
  <c r="CK74" i="4"/>
  <c r="CJ74" i="4"/>
  <c r="CI74" i="4"/>
  <c r="CH74" i="4"/>
  <c r="CG74" i="4"/>
  <c r="CF74" i="4"/>
  <c r="CE74" i="4"/>
  <c r="CD74" i="4"/>
  <c r="CC74" i="4"/>
  <c r="CB74" i="4"/>
  <c r="CA74" i="4"/>
  <c r="BZ74" i="4"/>
  <c r="BY74" i="4"/>
  <c r="BX74" i="4"/>
  <c r="BW74" i="4"/>
  <c r="BV74" i="4"/>
  <c r="BU74" i="4"/>
  <c r="BT74" i="4"/>
  <c r="BS74" i="4"/>
  <c r="BR74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A68" i="4"/>
  <c r="CZ68" i="4"/>
  <c r="CY68" i="4"/>
  <c r="CX68" i="4"/>
  <c r="CW68" i="4"/>
  <c r="CV68" i="4"/>
  <c r="CU68" i="4"/>
  <c r="CT68" i="4"/>
  <c r="CS68" i="4"/>
  <c r="CR68" i="4"/>
  <c r="CQ68" i="4"/>
  <c r="CP68" i="4"/>
  <c r="CO68" i="4"/>
  <c r="CN68" i="4"/>
  <c r="CM68" i="4"/>
  <c r="CL68" i="4"/>
  <c r="CK68" i="4"/>
  <c r="CJ68" i="4"/>
  <c r="CI68" i="4"/>
  <c r="CH68" i="4"/>
  <c r="CG68" i="4"/>
  <c r="CF68" i="4"/>
  <c r="CE68" i="4"/>
  <c r="CD68" i="4"/>
  <c r="CC68" i="4"/>
  <c r="CB68" i="4"/>
  <c r="CA68" i="4"/>
  <c r="BZ68" i="4"/>
  <c r="BY68" i="4"/>
  <c r="BX68" i="4"/>
  <c r="BW68" i="4"/>
  <c r="BV68" i="4"/>
  <c r="BU68" i="4"/>
  <c r="BT68" i="4"/>
  <c r="BS68" i="4"/>
  <c r="BR68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A48" i="4"/>
  <c r="CZ48" i="4"/>
  <c r="CY48" i="4"/>
  <c r="CX48" i="4"/>
  <c r="CW48" i="4"/>
  <c r="CV48" i="4"/>
  <c r="CU48" i="4"/>
  <c r="CT48" i="4"/>
  <c r="CS48" i="4"/>
  <c r="CR48" i="4"/>
  <c r="CQ48" i="4"/>
  <c r="CP48" i="4"/>
  <c r="CO48" i="4"/>
  <c r="CN48" i="4"/>
  <c r="CM48" i="4"/>
  <c r="CL48" i="4"/>
  <c r="CK48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G130" i="13" l="1"/>
  <c r="F130" i="13"/>
  <c r="E130" i="13"/>
  <c r="D130" i="13"/>
  <c r="C130" i="13"/>
  <c r="B130" i="13"/>
  <c r="H129" i="13"/>
  <c r="I129" i="13" s="1"/>
  <c r="H128" i="13"/>
  <c r="I128" i="13" s="1"/>
  <c r="H127" i="13"/>
  <c r="I127" i="13" s="1"/>
  <c r="H126" i="13"/>
  <c r="I126" i="13" s="1"/>
  <c r="H125" i="13"/>
  <c r="I125" i="13" s="1"/>
  <c r="H124" i="13"/>
  <c r="I124" i="13" s="1"/>
  <c r="H123" i="13"/>
  <c r="I123" i="13" s="1"/>
  <c r="H122" i="13"/>
  <c r="I122" i="13" s="1"/>
  <c r="H121" i="13"/>
  <c r="I121" i="13" s="1"/>
  <c r="H120" i="13"/>
  <c r="I120" i="13" s="1"/>
  <c r="H119" i="13"/>
  <c r="I119" i="13" s="1"/>
  <c r="H118" i="13"/>
  <c r="I118" i="13" s="1"/>
  <c r="H117" i="13"/>
  <c r="I117" i="13" s="1"/>
  <c r="H116" i="13"/>
  <c r="I116" i="13" s="1"/>
  <c r="H115" i="13"/>
  <c r="I115" i="13" s="1"/>
  <c r="H114" i="13"/>
  <c r="I114" i="13" s="1"/>
  <c r="H113" i="13"/>
  <c r="I113" i="13" s="1"/>
  <c r="H112" i="13"/>
  <c r="I112" i="13" s="1"/>
  <c r="H111" i="13"/>
  <c r="I111" i="13" s="1"/>
  <c r="H110" i="13"/>
  <c r="I110" i="13" s="1"/>
  <c r="H109" i="13"/>
  <c r="I109" i="13" s="1"/>
  <c r="H108" i="13"/>
  <c r="I108" i="13" s="1"/>
  <c r="H107" i="13"/>
  <c r="I107" i="13" s="1"/>
  <c r="H106" i="13"/>
  <c r="I106" i="13" s="1"/>
  <c r="H105" i="13"/>
  <c r="I105" i="13" s="1"/>
  <c r="H104" i="13"/>
  <c r="I104" i="13" s="1"/>
  <c r="H103" i="13"/>
  <c r="I103" i="13" s="1"/>
  <c r="H102" i="13"/>
  <c r="I102" i="13" s="1"/>
  <c r="H101" i="13"/>
  <c r="I101" i="13" s="1"/>
  <c r="H100" i="13"/>
  <c r="I100" i="13" s="1"/>
  <c r="H99" i="13"/>
  <c r="I99" i="13" s="1"/>
  <c r="H98" i="13"/>
  <c r="I98" i="13" s="1"/>
  <c r="H97" i="13"/>
  <c r="I97" i="13" s="1"/>
  <c r="H96" i="13"/>
  <c r="I96" i="13" s="1"/>
  <c r="H95" i="13"/>
  <c r="I95" i="13" s="1"/>
  <c r="H94" i="13"/>
  <c r="I94" i="13" s="1"/>
  <c r="H93" i="13"/>
  <c r="I93" i="13" s="1"/>
  <c r="H92" i="13"/>
  <c r="I92" i="13" s="1"/>
  <c r="H91" i="13"/>
  <c r="I91" i="13" s="1"/>
  <c r="H90" i="13"/>
  <c r="I90" i="13" s="1"/>
  <c r="H89" i="13"/>
  <c r="I89" i="13" s="1"/>
  <c r="H88" i="13"/>
  <c r="I88" i="13" s="1"/>
  <c r="H87" i="13"/>
  <c r="I87" i="13" s="1"/>
  <c r="H86" i="13"/>
  <c r="I86" i="13" s="1"/>
  <c r="H85" i="13"/>
  <c r="I85" i="13" s="1"/>
  <c r="H84" i="13"/>
  <c r="I84" i="13" s="1"/>
  <c r="H83" i="13"/>
  <c r="I83" i="13" s="1"/>
  <c r="H82" i="13"/>
  <c r="I82" i="13" s="1"/>
  <c r="H81" i="13"/>
  <c r="I81" i="13" s="1"/>
  <c r="H80" i="13"/>
  <c r="I80" i="13" s="1"/>
  <c r="H79" i="13"/>
  <c r="I79" i="13" s="1"/>
  <c r="H78" i="13"/>
  <c r="I78" i="13" s="1"/>
  <c r="H77" i="13"/>
  <c r="I77" i="13" s="1"/>
  <c r="H76" i="13"/>
  <c r="I76" i="13" s="1"/>
  <c r="H75" i="13"/>
  <c r="I75" i="13" s="1"/>
  <c r="H74" i="13"/>
  <c r="I74" i="13" s="1"/>
  <c r="H73" i="13"/>
  <c r="I73" i="13" s="1"/>
  <c r="H72" i="13"/>
  <c r="I72" i="13" s="1"/>
  <c r="H71" i="13"/>
  <c r="I71" i="13" s="1"/>
  <c r="H70" i="13"/>
  <c r="I70" i="13" s="1"/>
  <c r="H69" i="13"/>
  <c r="I69" i="13" s="1"/>
  <c r="H68" i="13"/>
  <c r="I68" i="13" s="1"/>
  <c r="H67" i="13"/>
  <c r="I67" i="13" s="1"/>
  <c r="H66" i="13"/>
  <c r="I66" i="13" s="1"/>
  <c r="H65" i="13"/>
  <c r="I65" i="13" s="1"/>
  <c r="H64" i="13"/>
  <c r="I64" i="13" s="1"/>
  <c r="H63" i="13"/>
  <c r="I63" i="13" s="1"/>
  <c r="H62" i="13"/>
  <c r="I62" i="13" s="1"/>
  <c r="H61" i="13"/>
  <c r="I61" i="13" s="1"/>
  <c r="H60" i="13"/>
  <c r="I60" i="13" s="1"/>
  <c r="H59" i="13"/>
  <c r="I59" i="13" s="1"/>
  <c r="H58" i="13"/>
  <c r="I58" i="13" s="1"/>
  <c r="H57" i="13"/>
  <c r="I57" i="13" s="1"/>
  <c r="H56" i="13"/>
  <c r="I56" i="13" s="1"/>
  <c r="H55" i="13"/>
  <c r="I55" i="13" s="1"/>
  <c r="H54" i="13"/>
  <c r="I54" i="13" s="1"/>
  <c r="H53" i="13"/>
  <c r="I53" i="13" s="1"/>
  <c r="H52" i="13"/>
  <c r="I52" i="13" s="1"/>
  <c r="H51" i="13"/>
  <c r="I51" i="13" s="1"/>
  <c r="H50" i="13"/>
  <c r="I50" i="13" s="1"/>
  <c r="H49" i="13"/>
  <c r="I49" i="13" s="1"/>
  <c r="H48" i="13"/>
  <c r="I48" i="13" s="1"/>
  <c r="H47" i="13"/>
  <c r="I47" i="13" s="1"/>
  <c r="H46" i="13"/>
  <c r="I46" i="13" s="1"/>
  <c r="H45" i="13"/>
  <c r="I45" i="13" s="1"/>
  <c r="H44" i="13"/>
  <c r="I44" i="13" s="1"/>
  <c r="H43" i="13"/>
  <c r="I43" i="13" s="1"/>
  <c r="H42" i="13"/>
  <c r="I42" i="13" s="1"/>
  <c r="H41" i="13"/>
  <c r="I41" i="13" s="1"/>
  <c r="H40" i="13"/>
  <c r="I40" i="13" s="1"/>
  <c r="H39" i="13"/>
  <c r="I39" i="13" s="1"/>
  <c r="H38" i="13"/>
  <c r="I38" i="13" s="1"/>
  <c r="H37" i="13"/>
  <c r="I37" i="13" s="1"/>
  <c r="H36" i="13"/>
  <c r="I36" i="13" s="1"/>
  <c r="H35" i="13"/>
  <c r="I35" i="13" s="1"/>
  <c r="H34" i="13"/>
  <c r="I34" i="13" s="1"/>
  <c r="H33" i="13"/>
  <c r="I33" i="13" s="1"/>
  <c r="H32" i="13"/>
  <c r="I32" i="13" s="1"/>
  <c r="H31" i="13"/>
  <c r="I31" i="13" s="1"/>
  <c r="H30" i="13"/>
  <c r="I30" i="13" s="1"/>
  <c r="H29" i="13"/>
  <c r="I29" i="13" s="1"/>
  <c r="H28" i="13"/>
  <c r="I28" i="13" s="1"/>
  <c r="H27" i="13"/>
  <c r="I27" i="13" s="1"/>
  <c r="H26" i="13"/>
  <c r="I26" i="13" s="1"/>
  <c r="H25" i="13"/>
  <c r="I25" i="13" s="1"/>
  <c r="H24" i="13"/>
  <c r="I24" i="13" s="1"/>
  <c r="H23" i="13"/>
  <c r="I23" i="13" s="1"/>
  <c r="H22" i="13"/>
  <c r="I22" i="13" s="1"/>
  <c r="H21" i="13"/>
  <c r="I21" i="13" s="1"/>
  <c r="H20" i="13"/>
  <c r="I20" i="13" s="1"/>
  <c r="H19" i="13"/>
  <c r="I19" i="13" s="1"/>
  <c r="H18" i="13"/>
  <c r="I18" i="13" s="1"/>
  <c r="H17" i="13"/>
  <c r="I17" i="13" s="1"/>
  <c r="H16" i="13"/>
  <c r="I16" i="13" s="1"/>
  <c r="H15" i="13"/>
  <c r="I15" i="13" s="1"/>
  <c r="H14" i="13"/>
  <c r="I14" i="13" s="1"/>
  <c r="H13" i="13"/>
  <c r="I13" i="13" s="1"/>
  <c r="H12" i="13"/>
  <c r="I12" i="13" s="1"/>
  <c r="H11" i="13"/>
  <c r="I11" i="13" s="1"/>
  <c r="H10" i="13"/>
  <c r="I10" i="13" s="1"/>
  <c r="H9" i="13"/>
  <c r="I9" i="13" s="1"/>
  <c r="H8" i="13"/>
  <c r="I8" i="13" s="1"/>
  <c r="H7" i="13"/>
  <c r="I7" i="13" s="1"/>
  <c r="H6" i="13"/>
  <c r="I6" i="13" s="1"/>
  <c r="H5" i="13"/>
  <c r="I5" i="13" s="1"/>
  <c r="I130" i="13" l="1"/>
  <c r="I4" i="13"/>
  <c r="H130" i="13"/>
  <c r="Q40" i="9"/>
  <c r="T40" i="9" s="1"/>
  <c r="Q39" i="9"/>
  <c r="Q19" i="9" s="1"/>
  <c r="Q38" i="9"/>
  <c r="T38" i="9" s="1"/>
  <c r="Q37" i="9"/>
  <c r="T37" i="9" s="1"/>
  <c r="T16" i="9" s="1"/>
  <c r="Q36" i="9"/>
  <c r="T36" i="9" s="1"/>
  <c r="Q35" i="9"/>
  <c r="Q11" i="9" s="1"/>
  <c r="Q32" i="9"/>
  <c r="T32" i="9" s="1"/>
  <c r="Q31" i="9"/>
  <c r="T31" i="9" s="1"/>
  <c r="Q30" i="9"/>
  <c r="T30" i="9" s="1"/>
  <c r="Q29" i="9"/>
  <c r="T29" i="9" s="1"/>
  <c r="Q28" i="9"/>
  <c r="T28" i="9" s="1"/>
  <c r="Q27" i="9"/>
  <c r="T27" i="9" s="1"/>
  <c r="Q26" i="9"/>
  <c r="T26" i="9" s="1"/>
  <c r="Q25" i="9"/>
  <c r="T25" i="9" s="1"/>
  <c r="Q24" i="9"/>
  <c r="T24" i="9" s="1"/>
  <c r="Q23" i="9"/>
  <c r="T23" i="9" s="1"/>
  <c r="Q22" i="9"/>
  <c r="T22" i="9" s="1"/>
  <c r="Q21" i="9"/>
  <c r="T21" i="9" s="1"/>
  <c r="Q20" i="9"/>
  <c r="T20" i="9" s="1"/>
  <c r="S19" i="9"/>
  <c r="R19" i="9"/>
  <c r="O19" i="9"/>
  <c r="N19" i="9"/>
  <c r="M19" i="9"/>
  <c r="J19" i="9"/>
  <c r="I19" i="9"/>
  <c r="H19" i="9"/>
  <c r="Q18" i="9"/>
  <c r="T18" i="9" s="1"/>
  <c r="Q17" i="9"/>
  <c r="T17" i="9" s="1"/>
  <c r="S16" i="9"/>
  <c r="R16" i="9"/>
  <c r="Q16" i="9"/>
  <c r="O16" i="9"/>
  <c r="N16" i="9"/>
  <c r="M16" i="9"/>
  <c r="J16" i="9"/>
  <c r="I16" i="9"/>
  <c r="H16" i="9"/>
  <c r="Q15" i="9"/>
  <c r="T15" i="9" s="1"/>
  <c r="Q14" i="9"/>
  <c r="T14" i="9" s="1"/>
  <c r="Q13" i="9"/>
  <c r="T13" i="9" s="1"/>
  <c r="Q12" i="9"/>
  <c r="T12" i="9" s="1"/>
  <c r="S11" i="9"/>
  <c r="R11" i="9"/>
  <c r="O11" i="9"/>
  <c r="N11" i="9"/>
  <c r="N5" i="9" s="1"/>
  <c r="M11" i="9"/>
  <c r="J11" i="9"/>
  <c r="I11" i="9"/>
  <c r="H11" i="9"/>
  <c r="H5" i="9" s="1"/>
  <c r="Q10" i="9"/>
  <c r="T10" i="9" s="1"/>
  <c r="Q9" i="9"/>
  <c r="T9" i="9" s="1"/>
  <c r="Q8" i="9"/>
  <c r="T8" i="9" s="1"/>
  <c r="Q7" i="9"/>
  <c r="Q5" i="9" s="1"/>
  <c r="Q6" i="9"/>
  <c r="T6" i="9" s="1"/>
  <c r="S5" i="9"/>
  <c r="R5" i="9"/>
  <c r="P5" i="9"/>
  <c r="O5" i="9"/>
  <c r="M5" i="9"/>
  <c r="K5" i="9"/>
  <c r="J5" i="9"/>
  <c r="I5" i="9"/>
  <c r="R132" i="8"/>
  <c r="Q132" i="8"/>
  <c r="P132" i="8"/>
  <c r="O132" i="8"/>
  <c r="S132" i="8" s="1"/>
  <c r="M132" i="8"/>
  <c r="L132" i="8"/>
  <c r="K132" i="8"/>
  <c r="J132" i="8"/>
  <c r="I132" i="8"/>
  <c r="H132" i="8"/>
  <c r="N132" i="8" s="1"/>
  <c r="G132" i="8"/>
  <c r="F132" i="8"/>
  <c r="E132" i="8"/>
  <c r="U131" i="8"/>
  <c r="S131" i="8"/>
  <c r="N131" i="8"/>
  <c r="G131" i="8"/>
  <c r="W131" i="8" s="1"/>
  <c r="B131" i="8"/>
  <c r="S130" i="8"/>
  <c r="N130" i="8"/>
  <c r="U130" i="8" s="1"/>
  <c r="G130" i="8"/>
  <c r="B130" i="8"/>
  <c r="U129" i="8"/>
  <c r="S129" i="8"/>
  <c r="N129" i="8"/>
  <c r="G129" i="8"/>
  <c r="W129" i="8" s="1"/>
  <c r="B129" i="8"/>
  <c r="S128" i="8"/>
  <c r="N128" i="8"/>
  <c r="U128" i="8" s="1"/>
  <c r="G128" i="8"/>
  <c r="B128" i="8"/>
  <c r="U127" i="8"/>
  <c r="S127" i="8"/>
  <c r="N127" i="8"/>
  <c r="G127" i="8"/>
  <c r="W127" i="8" s="1"/>
  <c r="B127" i="8"/>
  <c r="S126" i="8"/>
  <c r="N126" i="8"/>
  <c r="U126" i="8" s="1"/>
  <c r="G126" i="8"/>
  <c r="W126" i="8" s="1"/>
  <c r="B126" i="8"/>
  <c r="U125" i="8"/>
  <c r="S125" i="8"/>
  <c r="N125" i="8"/>
  <c r="G125" i="8"/>
  <c r="W125" i="8" s="1"/>
  <c r="B125" i="8"/>
  <c r="S124" i="8"/>
  <c r="N124" i="8"/>
  <c r="U124" i="8" s="1"/>
  <c r="G124" i="8"/>
  <c r="W124" i="8" s="1"/>
  <c r="B124" i="8"/>
  <c r="U123" i="8"/>
  <c r="S123" i="8"/>
  <c r="N123" i="8"/>
  <c r="G123" i="8"/>
  <c r="W123" i="8" s="1"/>
  <c r="B123" i="8"/>
  <c r="S122" i="8"/>
  <c r="N122" i="8"/>
  <c r="U122" i="8" s="1"/>
  <c r="G122" i="8"/>
  <c r="B122" i="8"/>
  <c r="U121" i="8"/>
  <c r="S121" i="8"/>
  <c r="N121" i="8"/>
  <c r="G121" i="8"/>
  <c r="W121" i="8" s="1"/>
  <c r="B121" i="8"/>
  <c r="S120" i="8"/>
  <c r="N120" i="8"/>
  <c r="U120" i="8" s="1"/>
  <c r="G120" i="8"/>
  <c r="B120" i="8"/>
  <c r="U119" i="8"/>
  <c r="S119" i="8"/>
  <c r="N119" i="8"/>
  <c r="G119" i="8"/>
  <c r="W119" i="8" s="1"/>
  <c r="B119" i="8"/>
  <c r="S118" i="8"/>
  <c r="N118" i="8"/>
  <c r="U118" i="8" s="1"/>
  <c r="G118" i="8"/>
  <c r="W118" i="8" s="1"/>
  <c r="B118" i="8"/>
  <c r="U117" i="8"/>
  <c r="S117" i="8"/>
  <c r="N117" i="8"/>
  <c r="G117" i="8"/>
  <c r="W117" i="8" s="1"/>
  <c r="B117" i="8"/>
  <c r="S116" i="8"/>
  <c r="N116" i="8"/>
  <c r="U116" i="8" s="1"/>
  <c r="G116" i="8"/>
  <c r="W116" i="8" s="1"/>
  <c r="B116" i="8"/>
  <c r="U115" i="8"/>
  <c r="S115" i="8"/>
  <c r="N115" i="8"/>
  <c r="G115" i="8"/>
  <c r="W115" i="8" s="1"/>
  <c r="B115" i="8"/>
  <c r="S114" i="8"/>
  <c r="N114" i="8"/>
  <c r="U114" i="8" s="1"/>
  <c r="G114" i="8"/>
  <c r="B114" i="8"/>
  <c r="U113" i="8"/>
  <c r="S113" i="8"/>
  <c r="N113" i="8"/>
  <c r="G113" i="8"/>
  <c r="W113" i="8" s="1"/>
  <c r="B113" i="8"/>
  <c r="S112" i="8"/>
  <c r="N112" i="8"/>
  <c r="U112" i="8" s="1"/>
  <c r="G112" i="8"/>
  <c r="B112" i="8"/>
  <c r="U111" i="8"/>
  <c r="S111" i="8"/>
  <c r="N111" i="8"/>
  <c r="G111" i="8"/>
  <c r="W111" i="8" s="1"/>
  <c r="B111" i="8"/>
  <c r="S110" i="8"/>
  <c r="N110" i="8"/>
  <c r="U110" i="8" s="1"/>
  <c r="G110" i="8"/>
  <c r="W110" i="8" s="1"/>
  <c r="B110" i="8"/>
  <c r="U109" i="8"/>
  <c r="S109" i="8"/>
  <c r="N109" i="8"/>
  <c r="G109" i="8"/>
  <c r="W109" i="8" s="1"/>
  <c r="B109" i="8"/>
  <c r="S108" i="8"/>
  <c r="N108" i="8"/>
  <c r="U108" i="8" s="1"/>
  <c r="G108" i="8"/>
  <c r="W108" i="8" s="1"/>
  <c r="B108" i="8"/>
  <c r="U107" i="8"/>
  <c r="S107" i="8"/>
  <c r="N107" i="8"/>
  <c r="G107" i="8"/>
  <c r="W107" i="8" s="1"/>
  <c r="B107" i="8"/>
  <c r="S106" i="8"/>
  <c r="N106" i="8"/>
  <c r="U106" i="8" s="1"/>
  <c r="G106" i="8"/>
  <c r="B106" i="8"/>
  <c r="U105" i="8"/>
  <c r="S105" i="8"/>
  <c r="N105" i="8"/>
  <c r="G105" i="8"/>
  <c r="W105" i="8" s="1"/>
  <c r="B105" i="8"/>
  <c r="S104" i="8"/>
  <c r="N104" i="8"/>
  <c r="U104" i="8" s="1"/>
  <c r="G104" i="8"/>
  <c r="B104" i="8"/>
  <c r="U103" i="8"/>
  <c r="S103" i="8"/>
  <c r="N103" i="8"/>
  <c r="G103" i="8"/>
  <c r="B103" i="8"/>
  <c r="S102" i="8"/>
  <c r="N102" i="8"/>
  <c r="U102" i="8" s="1"/>
  <c r="G102" i="8"/>
  <c r="W102" i="8" s="1"/>
  <c r="B102" i="8"/>
  <c r="U101" i="8"/>
  <c r="S101" i="8"/>
  <c r="N101" i="8"/>
  <c r="G101" i="8"/>
  <c r="W101" i="8" s="1"/>
  <c r="B101" i="8"/>
  <c r="S100" i="8"/>
  <c r="N100" i="8"/>
  <c r="U100" i="8" s="1"/>
  <c r="G100" i="8"/>
  <c r="B100" i="8"/>
  <c r="U99" i="8"/>
  <c r="S99" i="8"/>
  <c r="N99" i="8"/>
  <c r="G99" i="8"/>
  <c r="W99" i="8" s="1"/>
  <c r="B99" i="8"/>
  <c r="S98" i="8"/>
  <c r="N98" i="8"/>
  <c r="U98" i="8" s="1"/>
  <c r="G98" i="8"/>
  <c r="B98" i="8"/>
  <c r="U97" i="8"/>
  <c r="S97" i="8"/>
  <c r="N97" i="8"/>
  <c r="G97" i="8"/>
  <c r="B97" i="8"/>
  <c r="S96" i="8"/>
  <c r="N96" i="8"/>
  <c r="U96" i="8" s="1"/>
  <c r="G96" i="8"/>
  <c r="B96" i="8"/>
  <c r="U95" i="8"/>
  <c r="S95" i="8"/>
  <c r="N95" i="8"/>
  <c r="G95" i="8"/>
  <c r="B95" i="8"/>
  <c r="S94" i="8"/>
  <c r="N94" i="8"/>
  <c r="U94" i="8" s="1"/>
  <c r="G94" i="8"/>
  <c r="W94" i="8" s="1"/>
  <c r="B94" i="8"/>
  <c r="U93" i="8"/>
  <c r="S93" i="8"/>
  <c r="N93" i="8"/>
  <c r="G93" i="8"/>
  <c r="W93" i="8" s="1"/>
  <c r="B93" i="8"/>
  <c r="S92" i="8"/>
  <c r="N92" i="8"/>
  <c r="U92" i="8" s="1"/>
  <c r="G92" i="8"/>
  <c r="W92" i="8" s="1"/>
  <c r="B92" i="8"/>
  <c r="U91" i="8"/>
  <c r="S91" i="8"/>
  <c r="N91" i="8"/>
  <c r="G91" i="8"/>
  <c r="W91" i="8" s="1"/>
  <c r="B91" i="8"/>
  <c r="S90" i="8"/>
  <c r="N90" i="8"/>
  <c r="U90" i="8" s="1"/>
  <c r="G90" i="8"/>
  <c r="B90" i="8"/>
  <c r="U89" i="8"/>
  <c r="S89" i="8"/>
  <c r="N89" i="8"/>
  <c r="G89" i="8"/>
  <c r="B89" i="8"/>
  <c r="S88" i="8"/>
  <c r="N88" i="8"/>
  <c r="U88" i="8" s="1"/>
  <c r="G88" i="8"/>
  <c r="B88" i="8"/>
  <c r="U87" i="8"/>
  <c r="S87" i="8"/>
  <c r="N87" i="8"/>
  <c r="G87" i="8"/>
  <c r="B87" i="8"/>
  <c r="S86" i="8"/>
  <c r="N86" i="8"/>
  <c r="U86" i="8" s="1"/>
  <c r="G86" i="8"/>
  <c r="W86" i="8" s="1"/>
  <c r="B86" i="8"/>
  <c r="U85" i="8"/>
  <c r="S85" i="8"/>
  <c r="N85" i="8"/>
  <c r="G85" i="8"/>
  <c r="W85" i="8" s="1"/>
  <c r="B85" i="8"/>
  <c r="S84" i="8"/>
  <c r="N84" i="8"/>
  <c r="U84" i="8" s="1"/>
  <c r="G84" i="8"/>
  <c r="W84" i="8" s="1"/>
  <c r="B84" i="8"/>
  <c r="U83" i="8"/>
  <c r="S83" i="8"/>
  <c r="N83" i="8"/>
  <c r="G83" i="8"/>
  <c r="W83" i="8" s="1"/>
  <c r="B83" i="8"/>
  <c r="S82" i="8"/>
  <c r="N82" i="8"/>
  <c r="U82" i="8" s="1"/>
  <c r="G82" i="8"/>
  <c r="B82" i="8"/>
  <c r="U81" i="8"/>
  <c r="S81" i="8"/>
  <c r="N81" i="8"/>
  <c r="G81" i="8"/>
  <c r="B81" i="8"/>
  <c r="S80" i="8"/>
  <c r="N80" i="8"/>
  <c r="U80" i="8" s="1"/>
  <c r="G80" i="8"/>
  <c r="B80" i="8"/>
  <c r="U79" i="8"/>
  <c r="S79" i="8"/>
  <c r="N79" i="8"/>
  <c r="G79" i="8"/>
  <c r="B79" i="8"/>
  <c r="S78" i="8"/>
  <c r="N78" i="8"/>
  <c r="U78" i="8" s="1"/>
  <c r="G78" i="8"/>
  <c r="W78" i="8" s="1"/>
  <c r="B78" i="8"/>
  <c r="U77" i="8"/>
  <c r="S77" i="8"/>
  <c r="N77" i="8"/>
  <c r="G77" i="8"/>
  <c r="W77" i="8" s="1"/>
  <c r="B77" i="8"/>
  <c r="S76" i="8"/>
  <c r="N76" i="8"/>
  <c r="U76" i="8" s="1"/>
  <c r="G76" i="8"/>
  <c r="W76" i="8" s="1"/>
  <c r="B76" i="8"/>
  <c r="U75" i="8"/>
  <c r="S75" i="8"/>
  <c r="N75" i="8"/>
  <c r="G75" i="8"/>
  <c r="W75" i="8" s="1"/>
  <c r="B75" i="8"/>
  <c r="S74" i="8"/>
  <c r="N74" i="8"/>
  <c r="U74" i="8" s="1"/>
  <c r="G74" i="8"/>
  <c r="B74" i="8"/>
  <c r="U73" i="8"/>
  <c r="S73" i="8"/>
  <c r="N73" i="8"/>
  <c r="G73" i="8"/>
  <c r="B73" i="8"/>
  <c r="S72" i="8"/>
  <c r="N72" i="8"/>
  <c r="U72" i="8" s="1"/>
  <c r="G72" i="8"/>
  <c r="B72" i="8"/>
  <c r="U71" i="8"/>
  <c r="S71" i="8"/>
  <c r="N71" i="8"/>
  <c r="G71" i="8"/>
  <c r="B71" i="8"/>
  <c r="S70" i="8"/>
  <c r="N70" i="8"/>
  <c r="U70" i="8" s="1"/>
  <c r="G70" i="8"/>
  <c r="W70" i="8" s="1"/>
  <c r="B70" i="8"/>
  <c r="U69" i="8"/>
  <c r="S69" i="8"/>
  <c r="N69" i="8"/>
  <c r="G69" i="8"/>
  <c r="W69" i="8" s="1"/>
  <c r="B69" i="8"/>
  <c r="S68" i="8"/>
  <c r="N68" i="8"/>
  <c r="U68" i="8" s="1"/>
  <c r="G68" i="8"/>
  <c r="W68" i="8" s="1"/>
  <c r="B68" i="8"/>
  <c r="U67" i="8"/>
  <c r="S67" i="8"/>
  <c r="N67" i="8"/>
  <c r="G67" i="8"/>
  <c r="W67" i="8" s="1"/>
  <c r="B67" i="8"/>
  <c r="S66" i="8"/>
  <c r="N66" i="8"/>
  <c r="U66" i="8" s="1"/>
  <c r="G66" i="8"/>
  <c r="B66" i="8"/>
  <c r="U65" i="8"/>
  <c r="S65" i="8"/>
  <c r="N65" i="8"/>
  <c r="G65" i="8"/>
  <c r="B65" i="8"/>
  <c r="S64" i="8"/>
  <c r="N64" i="8"/>
  <c r="U64" i="8" s="1"/>
  <c r="G64" i="8"/>
  <c r="B64" i="8"/>
  <c r="U63" i="8"/>
  <c r="S63" i="8"/>
  <c r="N63" i="8"/>
  <c r="G63" i="8"/>
  <c r="B63" i="8"/>
  <c r="S62" i="8"/>
  <c r="N62" i="8"/>
  <c r="U62" i="8" s="1"/>
  <c r="G62" i="8"/>
  <c r="W62" i="8" s="1"/>
  <c r="B62" i="8"/>
  <c r="U61" i="8"/>
  <c r="S61" i="8"/>
  <c r="N61" i="8"/>
  <c r="G61" i="8"/>
  <c r="W61" i="8" s="1"/>
  <c r="B61" i="8"/>
  <c r="S60" i="8"/>
  <c r="N60" i="8"/>
  <c r="U60" i="8" s="1"/>
  <c r="G60" i="8"/>
  <c r="W60" i="8" s="1"/>
  <c r="B60" i="8"/>
  <c r="U59" i="8"/>
  <c r="S59" i="8"/>
  <c r="N59" i="8"/>
  <c r="G59" i="8"/>
  <c r="W59" i="8" s="1"/>
  <c r="B59" i="8"/>
  <c r="S58" i="8"/>
  <c r="N58" i="8"/>
  <c r="U58" i="8" s="1"/>
  <c r="G58" i="8"/>
  <c r="B58" i="8"/>
  <c r="U57" i="8"/>
  <c r="S57" i="8"/>
  <c r="N57" i="8"/>
  <c r="G57" i="8"/>
  <c r="B57" i="8"/>
  <c r="S56" i="8"/>
  <c r="N56" i="8"/>
  <c r="U56" i="8" s="1"/>
  <c r="G56" i="8"/>
  <c r="B56" i="8"/>
  <c r="U55" i="8"/>
  <c r="S55" i="8"/>
  <c r="N55" i="8"/>
  <c r="G55" i="8"/>
  <c r="B55" i="8"/>
  <c r="S54" i="8"/>
  <c r="N54" i="8"/>
  <c r="U54" i="8" s="1"/>
  <c r="G54" i="8"/>
  <c r="W54" i="8" s="1"/>
  <c r="B54" i="8"/>
  <c r="U53" i="8"/>
  <c r="S53" i="8"/>
  <c r="N53" i="8"/>
  <c r="G53" i="8"/>
  <c r="W53" i="8" s="1"/>
  <c r="B53" i="8"/>
  <c r="S52" i="8"/>
  <c r="N52" i="8"/>
  <c r="U52" i="8" s="1"/>
  <c r="G52" i="8"/>
  <c r="W52" i="8" s="1"/>
  <c r="B52" i="8"/>
  <c r="U51" i="8"/>
  <c r="S51" i="8"/>
  <c r="N51" i="8"/>
  <c r="G51" i="8"/>
  <c r="W51" i="8" s="1"/>
  <c r="B51" i="8"/>
  <c r="S50" i="8"/>
  <c r="N50" i="8"/>
  <c r="U50" i="8" s="1"/>
  <c r="G50" i="8"/>
  <c r="B50" i="8"/>
  <c r="U49" i="8"/>
  <c r="S49" i="8"/>
  <c r="N49" i="8"/>
  <c r="G49" i="8"/>
  <c r="B49" i="8"/>
  <c r="S48" i="8"/>
  <c r="N48" i="8"/>
  <c r="U48" i="8" s="1"/>
  <c r="G48" i="8"/>
  <c r="B48" i="8"/>
  <c r="U47" i="8"/>
  <c r="S47" i="8"/>
  <c r="N47" i="8"/>
  <c r="G47" i="8"/>
  <c r="B47" i="8"/>
  <c r="S46" i="8"/>
  <c r="N46" i="8"/>
  <c r="U46" i="8" s="1"/>
  <c r="G46" i="8"/>
  <c r="W46" i="8" s="1"/>
  <c r="B46" i="8"/>
  <c r="U45" i="8"/>
  <c r="S45" i="8"/>
  <c r="N45" i="8"/>
  <c r="G45" i="8"/>
  <c r="W45" i="8" s="1"/>
  <c r="B45" i="8"/>
  <c r="S44" i="8"/>
  <c r="N44" i="8"/>
  <c r="U44" i="8" s="1"/>
  <c r="G44" i="8"/>
  <c r="W44" i="8" s="1"/>
  <c r="B44" i="8"/>
  <c r="U43" i="8"/>
  <c r="S43" i="8"/>
  <c r="N43" i="8"/>
  <c r="G43" i="8"/>
  <c r="W43" i="8" s="1"/>
  <c r="B43" i="8"/>
  <c r="S42" i="8"/>
  <c r="N42" i="8"/>
  <c r="U42" i="8" s="1"/>
  <c r="G42" i="8"/>
  <c r="B42" i="8"/>
  <c r="U41" i="8"/>
  <c r="S41" i="8"/>
  <c r="N41" i="8"/>
  <c r="G41" i="8"/>
  <c r="B41" i="8"/>
  <c r="S40" i="8"/>
  <c r="N40" i="8"/>
  <c r="U40" i="8" s="1"/>
  <c r="G40" i="8"/>
  <c r="B40" i="8"/>
  <c r="U39" i="8"/>
  <c r="S39" i="8"/>
  <c r="N39" i="8"/>
  <c r="G39" i="8"/>
  <c r="B39" i="8"/>
  <c r="S38" i="8"/>
  <c r="N38" i="8"/>
  <c r="U38" i="8" s="1"/>
  <c r="G38" i="8"/>
  <c r="W38" i="8" s="1"/>
  <c r="B38" i="8"/>
  <c r="U37" i="8"/>
  <c r="S37" i="8"/>
  <c r="N37" i="8"/>
  <c r="G37" i="8"/>
  <c r="W37" i="8" s="1"/>
  <c r="B37" i="8"/>
  <c r="S36" i="8"/>
  <c r="N36" i="8"/>
  <c r="U36" i="8" s="1"/>
  <c r="G36" i="8"/>
  <c r="W36" i="8" s="1"/>
  <c r="B36" i="8"/>
  <c r="U35" i="8"/>
  <c r="S35" i="8"/>
  <c r="N35" i="8"/>
  <c r="G35" i="8"/>
  <c r="W35" i="8" s="1"/>
  <c r="B35" i="8"/>
  <c r="S34" i="8"/>
  <c r="N34" i="8"/>
  <c r="U34" i="8" s="1"/>
  <c r="G34" i="8"/>
  <c r="B34" i="8"/>
  <c r="U33" i="8"/>
  <c r="S33" i="8"/>
  <c r="N33" i="8"/>
  <c r="G33" i="8"/>
  <c r="B33" i="8"/>
  <c r="U32" i="8"/>
  <c r="S32" i="8"/>
  <c r="N32" i="8"/>
  <c r="G32" i="8"/>
  <c r="B32" i="8"/>
  <c r="S31" i="8"/>
  <c r="N31" i="8"/>
  <c r="U31" i="8" s="1"/>
  <c r="G31" i="8"/>
  <c r="B31" i="8"/>
  <c r="R30" i="8"/>
  <c r="R133" i="8" s="1"/>
  <c r="Q30" i="8"/>
  <c r="Q133" i="8" s="1"/>
  <c r="P30" i="8"/>
  <c r="P133" i="8" s="1"/>
  <c r="O30" i="8"/>
  <c r="O133" i="8" s="1"/>
  <c r="M30" i="8"/>
  <c r="M133" i="8" s="1"/>
  <c r="L30" i="8"/>
  <c r="L133" i="8" s="1"/>
  <c r="K30" i="8"/>
  <c r="K133" i="8" s="1"/>
  <c r="J30" i="8"/>
  <c r="J133" i="8" s="1"/>
  <c r="I30" i="8"/>
  <c r="I133" i="8" s="1"/>
  <c r="H30" i="8"/>
  <c r="H133" i="8" s="1"/>
  <c r="F30" i="8"/>
  <c r="F133" i="8" s="1"/>
  <c r="E30" i="8"/>
  <c r="E133" i="8" s="1"/>
  <c r="G133" i="8" s="1"/>
  <c r="S29" i="8"/>
  <c r="N29" i="8"/>
  <c r="G29" i="8"/>
  <c r="U28" i="8"/>
  <c r="S28" i="8"/>
  <c r="N28" i="8"/>
  <c r="G28" i="8"/>
  <c r="W27" i="8"/>
  <c r="S27" i="8"/>
  <c r="U27" i="8" s="1"/>
  <c r="N27" i="8"/>
  <c r="G27" i="8"/>
  <c r="U26" i="8"/>
  <c r="S26" i="8"/>
  <c r="N26" i="8"/>
  <c r="G26" i="8"/>
  <c r="S25" i="8"/>
  <c r="N25" i="8"/>
  <c r="G25" i="8"/>
  <c r="U24" i="8"/>
  <c r="S24" i="8"/>
  <c r="N24" i="8"/>
  <c r="G24" i="8"/>
  <c r="W23" i="8"/>
  <c r="S23" i="8"/>
  <c r="U23" i="8" s="1"/>
  <c r="N23" i="8"/>
  <c r="G23" i="8"/>
  <c r="U22" i="8"/>
  <c r="S22" i="8"/>
  <c r="N22" i="8"/>
  <c r="G22" i="8"/>
  <c r="S21" i="8"/>
  <c r="N21" i="8"/>
  <c r="G21" i="8"/>
  <c r="U20" i="8"/>
  <c r="S20" i="8"/>
  <c r="N20" i="8"/>
  <c r="G20" i="8"/>
  <c r="W19" i="8"/>
  <c r="S19" i="8"/>
  <c r="U19" i="8" s="1"/>
  <c r="N19" i="8"/>
  <c r="G19" i="8"/>
  <c r="U18" i="8"/>
  <c r="S18" i="8"/>
  <c r="N18" i="8"/>
  <c r="G18" i="8"/>
  <c r="S17" i="8"/>
  <c r="N17" i="8"/>
  <c r="G17" i="8"/>
  <c r="U16" i="8"/>
  <c r="S16" i="8"/>
  <c r="N16" i="8"/>
  <c r="G16" i="8"/>
  <c r="W15" i="8"/>
  <c r="S15" i="8"/>
  <c r="U15" i="8" s="1"/>
  <c r="N15" i="8"/>
  <c r="G15" i="8"/>
  <c r="U14" i="8"/>
  <c r="S14" i="8"/>
  <c r="N14" i="8"/>
  <c r="G14" i="8"/>
  <c r="S13" i="8"/>
  <c r="N13" i="8"/>
  <c r="G13" i="8"/>
  <c r="U12" i="8"/>
  <c r="S12" i="8"/>
  <c r="N12" i="8"/>
  <c r="G12" i="8"/>
  <c r="W11" i="8"/>
  <c r="S11" i="8"/>
  <c r="U11" i="8" s="1"/>
  <c r="N11" i="8"/>
  <c r="G11" i="8"/>
  <c r="U10" i="8"/>
  <c r="S10" i="8"/>
  <c r="N10" i="8"/>
  <c r="G10" i="8"/>
  <c r="S9" i="8"/>
  <c r="N9" i="8"/>
  <c r="G9" i="8"/>
  <c r="U8" i="8"/>
  <c r="S8" i="8"/>
  <c r="N8" i="8"/>
  <c r="G8" i="8"/>
  <c r="W7" i="8"/>
  <c r="S7" i="8"/>
  <c r="U7" i="8" s="1"/>
  <c r="N7" i="8"/>
  <c r="G7" i="8"/>
  <c r="U6" i="8"/>
  <c r="S6" i="8"/>
  <c r="N6" i="8"/>
  <c r="G6" i="8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C104" i="7"/>
  <c r="E104" i="7"/>
  <c r="F104" i="7"/>
  <c r="G104" i="7"/>
  <c r="H104" i="7"/>
  <c r="I104" i="7"/>
  <c r="J104" i="7"/>
  <c r="K104" i="7"/>
  <c r="L104" i="7"/>
  <c r="M104" i="7"/>
  <c r="T7" i="9" l="1"/>
  <c r="T5" i="9" s="1"/>
  <c r="T35" i="9"/>
  <c r="T11" i="9" s="1"/>
  <c r="T39" i="9"/>
  <c r="T19" i="9" s="1"/>
  <c r="W6" i="8"/>
  <c r="W8" i="8"/>
  <c r="W12" i="8"/>
  <c r="W14" i="8"/>
  <c r="W22" i="8"/>
  <c r="W24" i="8"/>
  <c r="W32" i="8"/>
  <c r="W63" i="8"/>
  <c r="W87" i="8"/>
  <c r="W95" i="8"/>
  <c r="W103" i="8"/>
  <c r="W132" i="8"/>
  <c r="U9" i="8"/>
  <c r="W9" i="8" s="1"/>
  <c r="U13" i="8"/>
  <c r="W13" i="8" s="1"/>
  <c r="U17" i="8"/>
  <c r="W17" i="8" s="1"/>
  <c r="U21" i="8"/>
  <c r="W21" i="8" s="1"/>
  <c r="U25" i="8"/>
  <c r="W25" i="8" s="1"/>
  <c r="U29" i="8"/>
  <c r="W29" i="8" s="1"/>
  <c r="S133" i="8"/>
  <c r="W33" i="8"/>
  <c r="W40" i="8"/>
  <c r="W41" i="8"/>
  <c r="W48" i="8"/>
  <c r="W49" i="8"/>
  <c r="W56" i="8"/>
  <c r="W57" i="8"/>
  <c r="W64" i="8"/>
  <c r="W65" i="8"/>
  <c r="W72" i="8"/>
  <c r="W73" i="8"/>
  <c r="W80" i="8"/>
  <c r="W81" i="8"/>
  <c r="W88" i="8"/>
  <c r="W89" i="8"/>
  <c r="W96" i="8"/>
  <c r="W97" i="8"/>
  <c r="W104" i="8"/>
  <c r="W112" i="8"/>
  <c r="W120" i="8"/>
  <c r="W128" i="8"/>
  <c r="U132" i="8"/>
  <c r="W31" i="8"/>
  <c r="W10" i="8"/>
  <c r="W16" i="8"/>
  <c r="W18" i="8"/>
  <c r="W20" i="8"/>
  <c r="W26" i="8"/>
  <c r="W28" i="8"/>
  <c r="N30" i="8"/>
  <c r="W39" i="8"/>
  <c r="W47" i="8"/>
  <c r="W55" i="8"/>
  <c r="W71" i="8"/>
  <c r="W79" i="8"/>
  <c r="N133" i="8"/>
  <c r="U133" i="8" s="1"/>
  <c r="W133" i="8" s="1"/>
  <c r="W34" i="8"/>
  <c r="W42" i="8"/>
  <c r="W50" i="8"/>
  <c r="W58" i="8"/>
  <c r="W66" i="8"/>
  <c r="W74" i="8"/>
  <c r="W82" i="8"/>
  <c r="W90" i="8"/>
  <c r="W98" i="8"/>
  <c r="W106" i="8"/>
  <c r="W114" i="8"/>
  <c r="W122" i="8"/>
  <c r="W130" i="8"/>
  <c r="G30" i="8"/>
  <c r="S30" i="8"/>
  <c r="U30" i="8" l="1"/>
  <c r="W30" i="8" s="1"/>
  <c r="G80" i="2" l="1"/>
  <c r="G81" i="2"/>
  <c r="G104" i="2" l="1"/>
  <c r="J104" i="2"/>
  <c r="G90" i="2"/>
  <c r="G89" i="2" s="1"/>
  <c r="G103" i="2"/>
  <c r="G102" i="2"/>
  <c r="G101" i="2"/>
  <c r="G100" i="2"/>
  <c r="G99" i="2"/>
  <c r="G96" i="2"/>
  <c r="G95" i="2"/>
  <c r="G94" i="2"/>
  <c r="G93" i="2"/>
  <c r="G88" i="2"/>
  <c r="G87" i="2"/>
  <c r="G85" i="2"/>
  <c r="G83" i="2"/>
  <c r="G82" i="2" l="1"/>
  <c r="G86" i="2"/>
  <c r="G92" i="2"/>
  <c r="G98" i="2"/>
  <c r="G78" i="2" l="1"/>
  <c r="G77" i="2"/>
  <c r="G76" i="2"/>
  <c r="G74" i="2"/>
  <c r="G73" i="2"/>
  <c r="G72" i="2"/>
  <c r="G70" i="2"/>
  <c r="G66" i="2"/>
  <c r="G65" i="2" s="1"/>
  <c r="G64" i="2"/>
  <c r="G63" i="2"/>
  <c r="G62" i="2"/>
  <c r="G60" i="2"/>
  <c r="G59" i="2"/>
  <c r="G58" i="2"/>
  <c r="G57" i="2"/>
  <c r="G56" i="2"/>
  <c r="G54" i="2"/>
  <c r="G53" i="2"/>
  <c r="G52" i="2"/>
  <c r="G51" i="2"/>
  <c r="G49" i="2"/>
  <c r="G47" i="2"/>
  <c r="G45" i="2"/>
  <c r="G43" i="2"/>
  <c r="G42" i="2"/>
  <c r="G41" i="2"/>
  <c r="G40" i="2"/>
  <c r="G39" i="2"/>
  <c r="G37" i="2"/>
  <c r="G36" i="2"/>
  <c r="G35" i="2"/>
  <c r="H29" i="2"/>
  <c r="H27" i="2"/>
  <c r="G26" i="2"/>
  <c r="G25" i="2"/>
  <c r="G75" i="2" l="1"/>
  <c r="G69" i="2"/>
  <c r="G50" i="2"/>
  <c r="G24" i="2"/>
  <c r="G61" i="2"/>
  <c r="G68" i="2" l="1"/>
  <c r="D24" i="4"/>
  <c r="H14" i="4"/>
  <c r="L14" i="4"/>
  <c r="P14" i="4"/>
  <c r="T14" i="4"/>
  <c r="X14" i="4"/>
  <c r="AB14" i="4"/>
  <c r="AF14" i="4"/>
  <c r="AJ14" i="4"/>
  <c r="AN14" i="4"/>
  <c r="AR14" i="4"/>
  <c r="AV14" i="4"/>
  <c r="AZ14" i="4"/>
  <c r="BD14" i="4"/>
  <c r="BH14" i="4"/>
  <c r="BL14" i="4"/>
  <c r="BP14" i="4"/>
  <c r="BT14" i="4"/>
  <c r="BX14" i="4"/>
  <c r="CB14" i="4"/>
  <c r="CF14" i="4"/>
  <c r="CJ14" i="4"/>
  <c r="CN14" i="4"/>
  <c r="CR14" i="4"/>
  <c r="CV14" i="4"/>
  <c r="CZ14" i="4"/>
  <c r="D67" i="4"/>
  <c r="D65" i="4"/>
  <c r="D66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76" i="4"/>
  <c r="D75" i="4"/>
  <c r="D70" i="4"/>
  <c r="D71" i="4"/>
  <c r="D72" i="4"/>
  <c r="D73" i="4"/>
  <c r="D69" i="4"/>
  <c r="D16" i="4"/>
  <c r="D17" i="4"/>
  <c r="D18" i="4"/>
  <c r="D19" i="4"/>
  <c r="D20" i="4"/>
  <c r="D21" i="4"/>
  <c r="D22" i="4"/>
  <c r="D23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15" i="4"/>
  <c r="CY14" i="4" l="1"/>
  <c r="CU14" i="4"/>
  <c r="CQ14" i="4"/>
  <c r="CM14" i="4"/>
  <c r="CI14" i="4"/>
  <c r="CE14" i="4"/>
  <c r="CA14" i="4"/>
  <c r="BW14" i="4"/>
  <c r="BS14" i="4"/>
  <c r="BO14" i="4"/>
  <c r="BK14" i="4"/>
  <c r="BG14" i="4"/>
  <c r="BC14" i="4"/>
  <c r="AY14" i="4"/>
  <c r="AU14" i="4"/>
  <c r="AQ14" i="4"/>
  <c r="AM14" i="4"/>
  <c r="AI14" i="4"/>
  <c r="AE14" i="4"/>
  <c r="AA14" i="4"/>
  <c r="W14" i="4"/>
  <c r="S14" i="4"/>
  <c r="O14" i="4"/>
  <c r="K14" i="4"/>
  <c r="G14" i="4"/>
  <c r="CX14" i="4"/>
  <c r="CT14" i="4"/>
  <c r="CP14" i="4"/>
  <c r="CL14" i="4"/>
  <c r="CH14" i="4"/>
  <c r="CD14" i="4"/>
  <c r="BZ14" i="4"/>
  <c r="BV14" i="4"/>
  <c r="BR14" i="4"/>
  <c r="BN14" i="4"/>
  <c r="BJ14" i="4"/>
  <c r="BF14" i="4"/>
  <c r="BB14" i="4"/>
  <c r="AX14" i="4"/>
  <c r="AT14" i="4"/>
  <c r="AP14" i="4"/>
  <c r="AL14" i="4"/>
  <c r="AH14" i="4"/>
  <c r="AD14" i="4"/>
  <c r="Z14" i="4"/>
  <c r="V14" i="4"/>
  <c r="R14" i="4"/>
  <c r="N14" i="4"/>
  <c r="J14" i="4"/>
  <c r="F14" i="4"/>
  <c r="DA14" i="4"/>
  <c r="CW14" i="4"/>
  <c r="CS14" i="4"/>
  <c r="CO14" i="4"/>
  <c r="CK14" i="4"/>
  <c r="CG14" i="4"/>
  <c r="CC14" i="4"/>
  <c r="BY14" i="4"/>
  <c r="BU14" i="4"/>
  <c r="BQ14" i="4"/>
  <c r="BM14" i="4"/>
  <c r="BI14" i="4"/>
  <c r="BE14" i="4"/>
  <c r="BA14" i="4"/>
  <c r="AW14" i="4"/>
  <c r="AS14" i="4"/>
  <c r="AO14" i="4"/>
  <c r="AK14" i="4"/>
  <c r="AG14" i="4"/>
  <c r="AC14" i="4"/>
  <c r="Y14" i="4"/>
  <c r="U14" i="4"/>
  <c r="Q14" i="4"/>
  <c r="M14" i="4"/>
  <c r="I14" i="4"/>
  <c r="D77" i="4"/>
  <c r="D74" i="4"/>
  <c r="D48" i="4"/>
  <c r="D68" i="4"/>
  <c r="D14" i="4" l="1"/>
  <c r="E14" i="4"/>
  <c r="G4" i="2"/>
  <c r="G8" i="2"/>
  <c r="G12" i="2"/>
  <c r="G97" i="2"/>
  <c r="J97" i="2" s="1"/>
  <c r="G23" i="2" l="1"/>
  <c r="J23" i="2" s="1"/>
  <c r="G67" i="2"/>
  <c r="J67" i="2" l="1"/>
  <c r="G22" i="2"/>
  <c r="G15" i="2" s="1"/>
  <c r="G14" i="2" s="1"/>
  <c r="G3" i="2" s="1"/>
</calcChain>
</file>

<file path=xl/comments1.xml><?xml version="1.0" encoding="utf-8"?>
<comments xmlns="http://schemas.openxmlformats.org/spreadsheetml/2006/main">
  <authors>
    <author>hlc</author>
  </authors>
  <commentList>
    <comment ref="D4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無條件捨去 </t>
        </r>
      </text>
    </comment>
    <comment ref="D4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hlc:</t>
        </r>
        <r>
          <rPr>
            <sz val="9"/>
            <color indexed="81"/>
            <rFont val="新細明體"/>
            <family val="1"/>
            <charset val="136"/>
          </rPr>
          <t xml:space="preserve">
無條件捨去
</t>
        </r>
      </text>
    </comment>
  </commentList>
</comments>
</file>

<file path=xl/comments2.xml><?xml version="1.0" encoding="utf-8"?>
<comments xmlns="http://schemas.openxmlformats.org/spreadsheetml/2006/main">
  <authors>
    <author>hlc</author>
    <author>user</author>
  </authors>
  <commentList>
    <comment ref="F2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以驗收後發照日期為準</t>
        </r>
      </text>
    </comment>
    <comment ref="E40" authorId="1" shapeId="0">
      <text>
        <r>
          <rPr>
            <b/>
            <sz val="9"/>
            <color indexed="81"/>
            <rFont val="細明體"/>
            <family val="3"/>
            <charset val="136"/>
          </rPr>
          <t>預計於106/10前完成汰舊換新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</t>
        </r>
        <r>
          <rPr>
            <sz val="9"/>
            <color indexed="81"/>
            <rFont val="細明體"/>
            <family val="3"/>
            <charset val="136"/>
          </rPr>
          <t>年移用基金賸餘數金額≦可用累計留存賸餘數金額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108.06.20</t>
        </r>
        <r>
          <rPr>
            <sz val="9"/>
            <color indexed="81"/>
            <rFont val="細明體"/>
            <family val="3"/>
            <charset val="136"/>
          </rPr>
          <t>動支</t>
        </r>
      </text>
    </comment>
  </commentList>
</comments>
</file>

<file path=xl/sharedStrings.xml><?xml version="1.0" encoding="utf-8"?>
<sst xmlns="http://schemas.openxmlformats.org/spreadsheetml/2006/main" count="1842" uniqueCount="1221">
  <si>
    <t>分校</t>
  </si>
  <si>
    <t>幼兒園班級</t>
  </si>
  <si>
    <t>班級數</t>
  </si>
  <si>
    <t>教職員人數</t>
  </si>
  <si>
    <t>108學年度幼兒園教保員(含增置)</t>
  </si>
  <si>
    <t>108學年度幼兒園增置廚工（專）</t>
  </si>
  <si>
    <t>108學年度幼兒園增置廚工</t>
  </si>
  <si>
    <t>108學年度幼兒園護理人員</t>
  </si>
  <si>
    <t>技工、工友實際人數</t>
  </si>
  <si>
    <t>總員額</t>
  </si>
  <si>
    <t>三節慰問金人數</t>
  </si>
  <si>
    <t>學校名稱</t>
  </si>
  <si>
    <t>總合計</t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</si>
  <si>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</si>
  <si>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</si>
  <si>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</si>
  <si>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</si>
  <si>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</si>
  <si>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</si>
  <si>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</si>
  <si>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</si>
  <si>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</si>
  <si>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</si>
  <si>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</si>
  <si>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</si>
  <si>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</si>
  <si>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</si>
  <si>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</si>
  <si>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</si>
  <si>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</si>
  <si>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</si>
  <si>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</si>
  <si>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</si>
  <si>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</si>
  <si>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</si>
  <si>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</si>
  <si>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</si>
  <si>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625平和國小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</si>
  <si>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</si>
  <si>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</si>
  <si>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</si>
  <si>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</si>
  <si>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</si>
  <si>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</si>
  <si>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</si>
  <si>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</si>
  <si>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</si>
  <si>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</si>
  <si>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</si>
  <si>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</si>
  <si>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</si>
  <si>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641光復國小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</si>
  <si>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</si>
  <si>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</si>
  <si>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</si>
  <si>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</si>
  <si>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</si>
  <si>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</si>
  <si>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651奇美國小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</si>
  <si>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</si>
  <si>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</si>
  <si>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</si>
  <si>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</si>
  <si>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</si>
  <si>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</si>
  <si>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</si>
  <si>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659源城國小</t>
  </si>
  <si>
    <t>660樂合國小</t>
  </si>
  <si>
    <t>661觀音國小</t>
  </si>
  <si>
    <t>662三民國小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</si>
  <si>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</si>
  <si>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</si>
  <si>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</si>
  <si>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</si>
  <si>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</si>
  <si>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</si>
  <si>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</si>
  <si>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</si>
  <si>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</si>
  <si>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</si>
  <si>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673學田國小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</si>
  <si>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</si>
  <si>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</si>
  <si>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</si>
  <si>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</si>
  <si>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</si>
  <si>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</si>
  <si>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</si>
  <si>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</si>
  <si>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</si>
  <si>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</si>
  <si>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</si>
  <si>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</si>
  <si>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</si>
  <si>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</si>
  <si>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</si>
  <si>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</si>
  <si>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</si>
  <si>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</si>
  <si>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</si>
  <si>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</si>
  <si>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</si>
  <si>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</si>
  <si>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</si>
  <si>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</si>
  <si>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</si>
  <si>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</si>
  <si>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</si>
  <si>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</si>
  <si>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</si>
  <si>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</si>
  <si>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</si>
  <si>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</si>
  <si>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</si>
  <si>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項目</t>
    <phoneticPr fontId="4" type="noConversion"/>
  </si>
  <si>
    <t>用途別</t>
    <phoneticPr fontId="4" type="noConversion"/>
  </si>
  <si>
    <t>各校經常門分支計畫</t>
  </si>
  <si>
    <t>基本電費</t>
  </si>
  <si>
    <t>基本水費</t>
  </si>
  <si>
    <t>補助補校水電費</t>
  </si>
  <si>
    <t>212
214</t>
  </si>
  <si>
    <t>補助游泳池水電及維護費</t>
  </si>
  <si>
    <t>自訂</t>
  </si>
  <si>
    <t>基本修繕費</t>
  </si>
  <si>
    <t>補助電梯維護費</t>
  </si>
  <si>
    <t>補助電梯檢驗費</t>
  </si>
  <si>
    <t>校車養護費</t>
  </si>
  <si>
    <t>校車保險費</t>
  </si>
  <si>
    <t>校車司機薪資、保險、年終獎金等</t>
  </si>
  <si>
    <t>27D</t>
  </si>
  <si>
    <t>專人值勤</t>
  </si>
  <si>
    <t>無工友人力校園清潔維護工作費(27d)</t>
  </si>
  <si>
    <t>文康活動費</t>
  </si>
  <si>
    <t>27F</t>
  </si>
  <si>
    <t>保全</t>
  </si>
  <si>
    <t>28Y</t>
  </si>
  <si>
    <t>公共關係費</t>
  </si>
  <si>
    <t>校車燃料費</t>
  </si>
  <si>
    <t>基本辦公費</t>
  </si>
  <si>
    <t>補校辦公費</t>
  </si>
  <si>
    <t>社會教育</t>
  </si>
  <si>
    <t>32Y</t>
  </si>
  <si>
    <t>學生活動費</t>
  </si>
  <si>
    <t>班級費</t>
  </si>
  <si>
    <t>各類特殊教育班級經常門經費</t>
  </si>
  <si>
    <t>特殊教育教材編輯費</t>
  </si>
  <si>
    <t>校車使用牌照稅</t>
  </si>
  <si>
    <t>校車檢驗費</t>
  </si>
  <si>
    <t>校車燃料使用費</t>
  </si>
  <si>
    <t>三節慰問金</t>
  </si>
  <si>
    <t>移用可留存基金賸餘數</t>
  </si>
  <si>
    <t>依表</t>
  </si>
  <si>
    <t>游泳池收支對列</t>
  </si>
  <si>
    <t>權利金收支對列</t>
  </si>
  <si>
    <t>場租收支對列</t>
  </si>
  <si>
    <t>考試報名費.資源回收等收支對列</t>
  </si>
  <si>
    <t>5L100100-人員維持費</t>
  </si>
  <si>
    <t>薪資</t>
  </si>
  <si>
    <t>教保員及教保費</t>
  </si>
  <si>
    <t>幼兒園增置廚工(114工員工資、人員類別-廚工)</t>
  </si>
  <si>
    <t>明義國小幼兒園護理人員</t>
  </si>
  <si>
    <t>代課鐘點費(14節/班/年-含幼兒園)-26班以上20節</t>
  </si>
  <si>
    <t>補校鐘點費</t>
  </si>
  <si>
    <t>補校導師費</t>
  </si>
  <si>
    <t>補校兼職工作費</t>
  </si>
  <si>
    <t>補校校長及行政人員兼職費</t>
  </si>
  <si>
    <t>幹事兼人人事會計專案加班費</t>
  </si>
  <si>
    <t>值日夜費</t>
  </si>
  <si>
    <t>考績獎金</t>
  </si>
  <si>
    <t>年終獎金</t>
  </si>
  <si>
    <t>退撫基金及退休準備金(離職儲金)</t>
  </si>
  <si>
    <t>公保費</t>
  </si>
  <si>
    <t>健保費及勞保費</t>
  </si>
  <si>
    <t>休假補助</t>
  </si>
  <si>
    <t>18Y</t>
  </si>
  <si>
    <t>健康檢查補助經費</t>
  </si>
  <si>
    <t>場租收支對列</t>
    <phoneticPr fontId="4" type="noConversion"/>
  </si>
  <si>
    <t>5L100301</t>
  </si>
  <si>
    <t>年終慰問金161</t>
  </si>
  <si>
    <t>0</t>
  </si>
  <si>
    <t>月退(兼)含首期(教育人員)161</t>
  </si>
  <si>
    <t>慰助金及退職補償金(技工、工友)162</t>
  </si>
  <si>
    <t>月撫卹金（163）</t>
  </si>
  <si>
    <t>遺屬年金（163）</t>
  </si>
  <si>
    <t>資本門</t>
  </si>
  <si>
    <t>購置電腦軟體</t>
    <phoneticPr fontId="4" type="noConversion"/>
  </si>
  <si>
    <t>5M520000</t>
    <phoneticPr fontId="4" type="noConversion"/>
  </si>
  <si>
    <t>購置什項設備</t>
    <phoneticPr fontId="4" type="noConversion"/>
  </si>
  <si>
    <t>購置什項設備</t>
    <phoneticPr fontId="4" type="noConversion"/>
  </si>
  <si>
    <t>5M420000</t>
    <phoneticPr fontId="4" type="noConversion"/>
  </si>
  <si>
    <t>5M320000</t>
    <phoneticPr fontId="4" type="noConversion"/>
  </si>
  <si>
    <t>購置機械及設備</t>
    <phoneticPr fontId="4" type="noConversion"/>
  </si>
  <si>
    <t>5M420000</t>
    <phoneticPr fontId="4" type="noConversion"/>
  </si>
  <si>
    <t>擴充改良房屋建築及設備</t>
    <phoneticPr fontId="4" type="noConversion"/>
  </si>
  <si>
    <t>5M220000</t>
    <phoneticPr fontId="4" type="noConversion"/>
  </si>
  <si>
    <t>建購固定資產、無形資產及非理財目的之長期投資</t>
    <phoneticPr fontId="4" type="noConversion"/>
  </si>
  <si>
    <t>一般建築及設備</t>
    <phoneticPr fontId="12" type="noConversion"/>
  </si>
  <si>
    <t>慰問、照護及濟助金</t>
    <phoneticPr fontId="4" type="noConversion"/>
  </si>
  <si>
    <t>會費、捐助、補助、分攤、照護、救濟與交流活動費</t>
    <phoneticPr fontId="4" type="noConversion"/>
  </si>
  <si>
    <t>汽車燃料使用費</t>
    <phoneticPr fontId="4" type="noConversion"/>
  </si>
  <si>
    <t>校車、特教車燃料費</t>
    <phoneticPr fontId="12" type="noConversion"/>
  </si>
  <si>
    <t>校車、特教車檢驗費</t>
    <phoneticPr fontId="4" type="noConversion"/>
  </si>
  <si>
    <t>行政規費及與強制費</t>
    <phoneticPr fontId="4" type="noConversion"/>
  </si>
  <si>
    <t>校車、特教車檢驗費</t>
    <phoneticPr fontId="12" type="noConversion"/>
  </si>
  <si>
    <t>使用牌照稅</t>
    <phoneticPr fontId="4" type="noConversion"/>
  </si>
  <si>
    <t>校車、特教車牌照稅</t>
    <phoneticPr fontId="12" type="noConversion"/>
  </si>
  <si>
    <t>班級費</t>
    <phoneticPr fontId="4" type="noConversion"/>
  </si>
  <si>
    <t>32Y</t>
    <phoneticPr fontId="4" type="noConversion"/>
  </si>
  <si>
    <t>學生活動費</t>
    <phoneticPr fontId="4" type="noConversion"/>
  </si>
  <si>
    <t>特教班級經費</t>
    <phoneticPr fontId="4" type="noConversion"/>
  </si>
  <si>
    <t>32Y</t>
    <phoneticPr fontId="4" type="noConversion"/>
  </si>
  <si>
    <t>加強辦理社會教育經費</t>
    <phoneticPr fontId="4" type="noConversion"/>
  </si>
  <si>
    <t>場地借用耗品【統-收支對列】</t>
    <phoneticPr fontId="4" type="noConversion"/>
  </si>
  <si>
    <t>補校辦公費</t>
    <phoneticPr fontId="4" type="noConversion"/>
  </si>
  <si>
    <r>
      <t>基本辦公費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含分校</t>
    </r>
    <r>
      <rPr>
        <sz val="10"/>
        <rFont val="Times New Roman"/>
        <family val="1"/>
      </rPr>
      <t>)</t>
    </r>
    <phoneticPr fontId="4" type="noConversion"/>
  </si>
  <si>
    <t>校車油料費</t>
    <phoneticPr fontId="4" type="noConversion"/>
  </si>
  <si>
    <t>燃料</t>
    <phoneticPr fontId="4" type="noConversion"/>
  </si>
  <si>
    <t>材料及用品費</t>
    <phoneticPr fontId="4" type="noConversion"/>
  </si>
  <si>
    <t>因公所需之招饋贈費用</t>
    <phoneticPr fontId="4" type="noConversion"/>
  </si>
  <si>
    <t>公共關係費</t>
    <phoneticPr fontId="4" type="noConversion"/>
  </si>
  <si>
    <t>辦理教師甄選及各項考試【統-收支對列】</t>
    <phoneticPr fontId="4" type="noConversion"/>
  </si>
  <si>
    <t>試務甄選費</t>
    <phoneticPr fontId="4" type="noConversion"/>
  </si>
  <si>
    <t>裁班併校保全費</t>
    <phoneticPr fontId="4" type="noConversion"/>
  </si>
  <si>
    <t>28Y</t>
    <phoneticPr fontId="4" type="noConversion"/>
  </si>
  <si>
    <t>裁併學校保全費</t>
    <phoneticPr fontId="4" type="noConversion"/>
  </si>
  <si>
    <t>學校保全費</t>
    <phoneticPr fontId="4" type="noConversion"/>
  </si>
  <si>
    <t>體育活動費</t>
    <phoneticPr fontId="4" type="noConversion"/>
  </si>
  <si>
    <t>27F</t>
    <phoneticPr fontId="4" type="noConversion"/>
  </si>
  <si>
    <t>場地借用雇工清潔</t>
    <phoneticPr fontId="4" type="noConversion"/>
  </si>
  <si>
    <t>計時與計件人員酬金</t>
    <phoneticPr fontId="4" type="noConversion"/>
  </si>
  <si>
    <r>
      <t>校車司機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人薪資、保險、年終工作獎金及退職準備</t>
    </r>
    <phoneticPr fontId="4" type="noConversion"/>
  </si>
  <si>
    <t>計時與計件人員酬金</t>
    <phoneticPr fontId="4" type="noConversion"/>
  </si>
  <si>
    <t>27D</t>
    <phoneticPr fontId="4" type="noConversion"/>
  </si>
  <si>
    <t>校車、特教車輛駕駛薪資</t>
    <phoneticPr fontId="4" type="noConversion"/>
  </si>
  <si>
    <t>校園環境清潔維護經費(無工友學校)</t>
    <phoneticPr fontId="13" type="noConversion"/>
  </si>
  <si>
    <t>計時與計件人員酬金</t>
    <phoneticPr fontId="4" type="noConversion"/>
  </si>
  <si>
    <t>27D</t>
    <phoneticPr fontId="4" type="noConversion"/>
  </si>
  <si>
    <t>部分工時人員值勤費</t>
    <phoneticPr fontId="4" type="noConversion"/>
  </si>
  <si>
    <t>校車、特教車保險費</t>
    <phoneticPr fontId="4" type="noConversion"/>
  </si>
  <si>
    <t>交通及運輸設備保險費</t>
    <phoneticPr fontId="4" type="noConversion"/>
  </si>
  <si>
    <t>校車、特教車保險費</t>
    <phoneticPr fontId="4" type="noConversion"/>
  </si>
  <si>
    <t>校車、特教車養護費</t>
  </si>
  <si>
    <t>交通及運輸設備修護費</t>
    <phoneticPr fontId="4" type="noConversion"/>
  </si>
  <si>
    <t>校車、特教車養護費</t>
    <phoneticPr fontId="12" type="noConversion"/>
  </si>
  <si>
    <t>場地借用器具養護【統-收支對列】</t>
    <phoneticPr fontId="4" type="noConversion"/>
  </si>
  <si>
    <t>機械及設備修護費</t>
    <phoneticPr fontId="4" type="noConversion"/>
  </si>
  <si>
    <t>電梯檢驗費</t>
    <phoneticPr fontId="4" type="noConversion"/>
  </si>
  <si>
    <t>機械及設備修護費</t>
    <phoneticPr fontId="4" type="noConversion"/>
  </si>
  <si>
    <t>電梯維護費</t>
    <phoneticPr fontId="4" type="noConversion"/>
  </si>
  <si>
    <t>基本修繕費</t>
    <phoneticPr fontId="4" type="noConversion"/>
  </si>
  <si>
    <t>一般房屋修護費</t>
    <phoneticPr fontId="4" type="noConversion"/>
  </si>
  <si>
    <t>游泳池養護費</t>
    <phoneticPr fontId="4" type="noConversion"/>
  </si>
  <si>
    <t>其它建築修護費</t>
    <phoneticPr fontId="4" type="noConversion"/>
  </si>
  <si>
    <t>游泳池水費</t>
    <phoneticPr fontId="4" type="noConversion"/>
  </si>
  <si>
    <t>工作場所水費</t>
    <phoneticPr fontId="4" type="noConversion"/>
  </si>
  <si>
    <t>游泳池電費</t>
    <phoneticPr fontId="4" type="noConversion"/>
  </si>
  <si>
    <t>工作場所電費</t>
    <phoneticPr fontId="4" type="noConversion"/>
  </si>
  <si>
    <t>補校水費</t>
    <phoneticPr fontId="4" type="noConversion"/>
  </si>
  <si>
    <t>工作場所水費</t>
    <phoneticPr fontId="4" type="noConversion"/>
  </si>
  <si>
    <t>補校電費</t>
    <phoneticPr fontId="4" type="noConversion"/>
  </si>
  <si>
    <t>場地借用水電費【統-收支對列】</t>
    <phoneticPr fontId="4" type="noConversion"/>
  </si>
  <si>
    <t>工作場所水費</t>
    <phoneticPr fontId="4" type="noConversion"/>
  </si>
  <si>
    <t>校務用水費（30%）</t>
    <phoneticPr fontId="4" type="noConversion"/>
  </si>
  <si>
    <t>校務用電費（70%）</t>
    <phoneticPr fontId="4" type="noConversion"/>
  </si>
  <si>
    <t>服務費用</t>
    <phoneticPr fontId="4" type="noConversion"/>
  </si>
  <si>
    <t>53220000國民小學教育合計</t>
    <phoneticPr fontId="4" type="noConversion"/>
  </si>
  <si>
    <t>其他人員</t>
    <phoneticPr fontId="4" type="noConversion"/>
  </si>
  <si>
    <t>卹償金</t>
    <phoneticPr fontId="4" type="noConversion"/>
  </si>
  <si>
    <t>其他人員</t>
    <phoneticPr fontId="4" type="noConversion"/>
  </si>
  <si>
    <t>林00慰助金及退職補償金</t>
    <phoneticPr fontId="4" type="noConversion"/>
  </si>
  <si>
    <t>工員退休及離職金</t>
    <phoneticPr fontId="4" type="noConversion"/>
  </si>
  <si>
    <t>技工、工友退職補償金</t>
    <phoneticPr fontId="4" type="noConversion"/>
  </si>
  <si>
    <t>年終慰問金</t>
    <phoneticPr fontId="4" type="noConversion"/>
  </si>
  <si>
    <t>月退休金、首次退休金及服務獎章獎勵金</t>
    <phoneticPr fontId="4" type="noConversion"/>
  </si>
  <si>
    <t>職員退休及離職金</t>
  </si>
  <si>
    <t>支(兼)領月退休人員年終慰問金、教職員首次退休金、補償金、獎勵金</t>
    <phoneticPr fontId="4" type="noConversion"/>
  </si>
  <si>
    <t>用人費用</t>
    <phoneticPr fontId="4" type="noConversion"/>
  </si>
  <si>
    <t>5L100301一般行政管理計畫-教職員退休撫卹給付</t>
    <phoneticPr fontId="4" type="noConversion"/>
  </si>
  <si>
    <t>5L1</t>
    <phoneticPr fontId="4" type="noConversion"/>
  </si>
  <si>
    <t>教育人員退休（撫卹)支出</t>
    <phoneticPr fontId="12" type="noConversion"/>
  </si>
  <si>
    <t>其他福利費</t>
    <phoneticPr fontId="4" type="noConversion"/>
  </si>
  <si>
    <t>18Y</t>
    <phoneticPr fontId="4" type="noConversion"/>
  </si>
  <si>
    <t>正式人員</t>
    <phoneticPr fontId="4" type="noConversion"/>
  </si>
  <si>
    <t>全校教職員工休假旅遊補助</t>
    <phoneticPr fontId="4" type="noConversion"/>
  </si>
  <si>
    <t>正式人員</t>
    <phoneticPr fontId="4" type="noConversion"/>
  </si>
  <si>
    <t>員工健康檢查費</t>
    <phoneticPr fontId="4" type="noConversion"/>
  </si>
  <si>
    <t>傷病醫藥費</t>
    <phoneticPr fontId="4" type="noConversion"/>
  </si>
  <si>
    <t>分擔員工保險費</t>
    <phoneticPr fontId="4" type="noConversion"/>
  </si>
  <si>
    <t>教職工健保費、勞保費</t>
    <phoneticPr fontId="4" type="noConversion"/>
  </si>
  <si>
    <t>正式人員</t>
    <phoneticPr fontId="4" type="noConversion"/>
  </si>
  <si>
    <t>教職人員公保費</t>
    <phoneticPr fontId="4" type="noConversion"/>
  </si>
  <si>
    <t>分擔員工保險費</t>
    <phoneticPr fontId="4" type="noConversion"/>
  </si>
  <si>
    <t>福利費</t>
    <phoneticPr fontId="4" type="noConversion"/>
  </si>
  <si>
    <t>工友勞退準備金提撥</t>
    <phoneticPr fontId="4" type="noConversion"/>
  </si>
  <si>
    <t>教職員人員公提退撫金</t>
    <phoneticPr fontId="4" type="noConversion"/>
  </si>
  <si>
    <t>職員退休及離職金</t>
    <phoneticPr fontId="4" type="noConversion"/>
  </si>
  <si>
    <t>退休及卹償金</t>
    <phoneticPr fontId="4" type="noConversion"/>
  </si>
  <si>
    <t>正式人員</t>
    <phoneticPr fontId="4" type="noConversion"/>
  </si>
  <si>
    <t>全校教職工人員年終獎金</t>
    <phoneticPr fontId="4" type="noConversion"/>
  </si>
  <si>
    <t>年終獎金</t>
    <phoneticPr fontId="4" type="noConversion"/>
  </si>
  <si>
    <t>全校教職工人員考績獎金</t>
    <phoneticPr fontId="4" type="noConversion"/>
  </si>
  <si>
    <t>考績獎金</t>
    <phoneticPr fontId="4" type="noConversion"/>
  </si>
  <si>
    <t>獎金</t>
    <phoneticPr fontId="4" type="noConversion"/>
  </si>
  <si>
    <t>校職員值日夜費</t>
    <phoneticPr fontId="4" type="noConversion"/>
  </si>
  <si>
    <t>值班費</t>
    <phoneticPr fontId="4" type="noConversion"/>
  </si>
  <si>
    <t>加班費</t>
    <phoneticPr fontId="4" type="noConversion"/>
  </si>
  <si>
    <t>幹事兼人事.主計專案加班費</t>
    <phoneticPr fontId="12" type="noConversion"/>
  </si>
  <si>
    <t>加班費</t>
    <phoneticPr fontId="4" type="noConversion"/>
  </si>
  <si>
    <t>超時工作報酬</t>
    <phoneticPr fontId="4" type="noConversion"/>
  </si>
  <si>
    <t>兼任人員</t>
    <phoneticPr fontId="4" type="noConversion"/>
  </si>
  <si>
    <t>兼職人員酬金</t>
    <phoneticPr fontId="4" type="noConversion"/>
  </si>
  <si>
    <t>補校導師費</t>
    <phoneticPr fontId="4" type="noConversion"/>
  </si>
  <si>
    <t>兼職人員酬金</t>
    <phoneticPr fontId="4" type="noConversion"/>
  </si>
  <si>
    <t>補校鐘點費</t>
    <phoneticPr fontId="4" type="noConversion"/>
  </si>
  <si>
    <t>兼任人事、主計兼職費</t>
    <phoneticPr fontId="4" type="noConversion"/>
  </si>
  <si>
    <t>代課鐘點費</t>
    <phoneticPr fontId="4" type="noConversion"/>
  </si>
  <si>
    <t>聘僱及兼職人員薪資</t>
    <phoneticPr fontId="4" type="noConversion"/>
  </si>
  <si>
    <t>廚工</t>
    <phoneticPr fontId="4" type="noConversion"/>
  </si>
  <si>
    <t>工員工資</t>
    <phoneticPr fontId="4" type="noConversion"/>
  </si>
  <si>
    <t>幼兒園護理人員</t>
    <phoneticPr fontId="4" type="noConversion"/>
  </si>
  <si>
    <t>工員工資</t>
    <phoneticPr fontId="4" type="noConversion"/>
  </si>
  <si>
    <t>職員薪資</t>
    <phoneticPr fontId="4" type="noConversion"/>
  </si>
  <si>
    <t>正式員額薪資</t>
    <phoneticPr fontId="4" type="noConversion"/>
  </si>
  <si>
    <t>用人費用</t>
    <phoneticPr fontId="4" type="noConversion"/>
  </si>
  <si>
    <t>5L100100一般行政管理計畫-人員維持費</t>
    <phoneticPr fontId="4" type="noConversion"/>
  </si>
  <si>
    <t>一般行政</t>
    <phoneticPr fontId="12" type="noConversion"/>
  </si>
  <si>
    <t>基金用途合計</t>
    <phoneticPr fontId="4" type="noConversion"/>
  </si>
  <si>
    <t>其他雜項收入(收支對列    千元)</t>
    <phoneticPr fontId="4" type="noConversion"/>
  </si>
  <si>
    <t>資源回收收入(收支對列    千元)</t>
    <phoneticPr fontId="4" type="noConversion"/>
  </si>
  <si>
    <t>代收代辦經費剩餘繳庫(收支對列    千元)</t>
    <phoneticPr fontId="4" type="noConversion"/>
  </si>
  <si>
    <t>雜項收入</t>
    <phoneticPr fontId="4" type="noConversion"/>
  </si>
  <si>
    <t>4YY</t>
    <phoneticPr fontId="4" type="noConversion"/>
  </si>
  <si>
    <t>一般捐贈(收支對列    千元)</t>
    <phoneticPr fontId="4" type="noConversion"/>
  </si>
  <si>
    <t>受贈收入</t>
  </si>
  <si>
    <t>4YO</t>
  </si>
  <si>
    <t>4Y</t>
    <phoneticPr fontId="4" type="noConversion"/>
  </si>
  <si>
    <t>其他收入</t>
    <phoneticPr fontId="4" type="noConversion"/>
  </si>
  <si>
    <t>公庫撥款收入</t>
    <phoneticPr fontId="4" type="noConversion"/>
  </si>
  <si>
    <t>政府撥入收入</t>
    <phoneticPr fontId="4" type="noConversion"/>
  </si>
  <si>
    <t>政府撥入收入</t>
    <phoneticPr fontId="4" type="noConversion"/>
  </si>
  <si>
    <t>各國民小學設附幼稚園舉雜費收入(3歲以下)</t>
    <phoneticPr fontId="4" type="noConversion"/>
  </si>
  <si>
    <t>學雜費收入</t>
    <phoneticPr fontId="4" type="noConversion"/>
  </si>
  <si>
    <t>4S1</t>
    <phoneticPr fontId="4" type="noConversion"/>
  </si>
  <si>
    <t>教學收入</t>
    <phoneticPr fontId="4" type="noConversion"/>
  </si>
  <si>
    <t>其它收入</t>
    <phoneticPr fontId="4" type="noConversion"/>
  </si>
  <si>
    <t>其他財產收入，</t>
    <phoneticPr fontId="4" type="noConversion"/>
  </si>
  <si>
    <t>其他財產收入</t>
    <phoneticPr fontId="4" type="noConversion"/>
  </si>
  <si>
    <t>45Y</t>
    <phoneticPr fontId="4" type="noConversion"/>
  </si>
  <si>
    <t>其他財產收入</t>
    <phoneticPr fontId="4" type="noConversion"/>
  </si>
  <si>
    <t>專戶利息收入</t>
    <phoneticPr fontId="4" type="noConversion"/>
  </si>
  <si>
    <t>利息收入</t>
    <phoneticPr fontId="4" type="noConversion"/>
  </si>
  <si>
    <t>游泳池或其他設施委外經營權利金收入(收支對列    千元)</t>
    <phoneticPr fontId="4" type="noConversion"/>
  </si>
  <si>
    <t>權利金收入</t>
    <phoneticPr fontId="4" type="noConversion"/>
  </si>
  <si>
    <t>權利金</t>
    <phoneticPr fontId="4" type="noConversion"/>
  </si>
  <si>
    <t>財產收入</t>
    <phoneticPr fontId="4" type="noConversion"/>
  </si>
  <si>
    <t>財產收入</t>
    <phoneticPr fontId="4" type="noConversion"/>
  </si>
  <si>
    <t>招標文件、圖說、工本費收入(收支對列    千元)</t>
    <phoneticPr fontId="4" type="noConversion"/>
  </si>
  <si>
    <t>服務收入</t>
    <phoneticPr fontId="4" type="noConversion"/>
  </si>
  <si>
    <t>資料使用費</t>
    <phoneticPr fontId="4" type="noConversion"/>
  </si>
  <si>
    <t>辦理教師甄選及各項考試報名收入(收支對列    千元)</t>
    <phoneticPr fontId="4" type="noConversion"/>
  </si>
  <si>
    <t>服務收入</t>
    <phoneticPr fontId="4" type="noConversion"/>
  </si>
  <si>
    <t>考試報名規費</t>
    <phoneticPr fontId="4" type="noConversion"/>
  </si>
  <si>
    <t>場地使用費(收支對列    千元)、教、職員工租用宿舍收入，員生消費合作社租用收入</t>
    <phoneticPr fontId="4" type="noConversion"/>
  </si>
  <si>
    <t>場地設施使用費</t>
    <phoneticPr fontId="4" type="noConversion"/>
  </si>
  <si>
    <t>勞務收入</t>
    <phoneticPr fontId="4" type="noConversion"/>
  </si>
  <si>
    <t>規費收入</t>
    <phoneticPr fontId="4" type="noConversion"/>
  </si>
  <si>
    <t>基金來源合計</t>
    <phoneticPr fontId="4" type="noConversion"/>
  </si>
  <si>
    <t>統計註記</t>
    <phoneticPr fontId="4" type="noConversion"/>
  </si>
  <si>
    <t>人員類別</t>
    <phoneticPr fontId="4" type="noConversion"/>
  </si>
  <si>
    <t>說明</t>
    <phoneticPr fontId="4" type="noConversion"/>
  </si>
  <si>
    <t>業務計畫及用途科別科目</t>
    <phoneticPr fontId="4" type="noConversion"/>
  </si>
  <si>
    <t>編號</t>
    <phoneticPr fontId="4" type="noConversion"/>
  </si>
  <si>
    <t>學校名稱</t>
    <phoneticPr fontId="12" type="noConversion"/>
  </si>
  <si>
    <t>小計</t>
    <phoneticPr fontId="4" type="noConversion"/>
  </si>
  <si>
    <t>業務費</t>
  </si>
  <si>
    <t>校務用水電費(專款專用)</t>
  </si>
  <si>
    <t>場地借用收支對列</t>
  </si>
  <si>
    <t>電梯維護費</t>
  </si>
  <si>
    <t>電梯檢驗費</t>
  </si>
  <si>
    <t>部分工時人員值勤費</t>
  </si>
  <si>
    <t>按時與計件人員酬金</t>
  </si>
  <si>
    <t>員工文康活動費(無條件捨去)</t>
  </si>
  <si>
    <t>辦理教師甄選及各項考試收支對列</t>
  </si>
  <si>
    <t>校長特別費(無條件捨去)</t>
  </si>
  <si>
    <t>校車油料費</t>
  </si>
  <si>
    <t>基本辦公費(含分校)85%</t>
  </si>
  <si>
    <t>加強辦理社會教育經費</t>
  </si>
  <si>
    <t>特教班級經費</t>
  </si>
  <si>
    <t>獎補助費</t>
  </si>
  <si>
    <t>退休撫卹人員三節慰問金</t>
  </si>
  <si>
    <t>人事費</t>
  </si>
  <si>
    <t>教保員全年人事費(含教保費)</t>
  </si>
  <si>
    <t>幼兒園護理師</t>
  </si>
  <si>
    <t>廚工全年人事費</t>
  </si>
  <si>
    <t>代課鐘點費</t>
  </si>
  <si>
    <t>兼職費</t>
  </si>
  <si>
    <t>補校教師鐘點費</t>
  </si>
  <si>
    <t>補校班級導師費</t>
  </si>
  <si>
    <t>教職員工年終工作獎金、考績獎金</t>
  </si>
  <si>
    <t>教職員工公提退撫金、勞工退休準備金</t>
  </si>
  <si>
    <t xml:space="preserve">教職員工公付保險費_x000D_
</t>
  </si>
  <si>
    <t>行政人員、技工、工友休假補助</t>
  </si>
  <si>
    <t>補校水電費(專款專用)</t>
    <phoneticPr fontId="12" type="noConversion"/>
  </si>
  <si>
    <t>游泳池水電費(專款專用)</t>
    <phoneticPr fontId="12" type="noConversion"/>
  </si>
  <si>
    <t>游泳池養護費(專款專用)</t>
    <phoneticPr fontId="12" type="noConversion"/>
  </si>
  <si>
    <t>教職員工文康活動費人</t>
    <phoneticPr fontId="4" type="noConversion"/>
  </si>
  <si>
    <t>教保員人薪資(含教保費)</t>
    <phoneticPr fontId="4" type="noConversion"/>
  </si>
  <si>
    <t>月撫卹金</t>
    <phoneticPr fontId="4" type="noConversion"/>
  </si>
  <si>
    <t>遺屬年金</t>
    <phoneticPr fontId="4" type="noConversion"/>
  </si>
  <si>
    <r>
      <t>全年度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預算數</t>
    </r>
    <phoneticPr fontId="12" type="noConversion"/>
  </si>
  <si>
    <r>
      <t>統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收支對列</t>
    </r>
    <phoneticPr fontId="4" type="noConversion"/>
  </si>
  <si>
    <r>
      <t>縣庫撥款收入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縣庫</t>
    </r>
    <r>
      <rPr>
        <sz val="10"/>
        <rFont val="Times New Roman"/>
        <family val="1"/>
      </rPr>
      <t>00</t>
    </r>
    <r>
      <rPr>
        <sz val="10"/>
        <rFont val="標楷體"/>
        <family val="4"/>
        <charset val="136"/>
      </rPr>
      <t>元、計畫型</t>
    </r>
    <r>
      <rPr>
        <sz val="10"/>
        <rFont val="Times New Roman"/>
        <family val="1"/>
      </rPr>
      <t>-5</t>
    </r>
    <r>
      <rPr>
        <sz val="10"/>
        <rFont val="標楷體"/>
        <family val="4"/>
        <charset val="136"/>
      </rPr>
      <t>歲學費</t>
    </r>
    <r>
      <rPr>
        <sz val="10"/>
        <rFont val="Times New Roman"/>
        <family val="1"/>
      </rPr>
      <t>196</t>
    </r>
    <r>
      <rPr>
        <sz val="10"/>
        <rFont val="標楷體"/>
        <family val="4"/>
        <charset val="136"/>
      </rPr>
      <t>千元</t>
    </r>
    <r>
      <rPr>
        <sz val="10"/>
        <rFont val="Times New Roman"/>
        <family val="1"/>
      </rPr>
      <t>)</t>
    </r>
    <phoneticPr fontId="4" type="noConversion"/>
  </si>
  <si>
    <t>場地借用加班費【統-收支對列】</t>
    <phoneticPr fontId="4" type="noConversion"/>
  </si>
  <si>
    <t>月撫恤金、遺屬年金</t>
    <phoneticPr fontId="4" type="noConversion"/>
  </si>
  <si>
    <r>
      <t>統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標楷體"/>
        <family val="4"/>
        <charset val="136"/>
      </rPr>
      <t>收支對列</t>
    </r>
    <phoneticPr fontId="4" type="noConversion"/>
  </si>
  <si>
    <t>公務車轉彎及倒車警報裝置費</t>
    <phoneticPr fontId="4" type="noConversion"/>
  </si>
  <si>
    <t>公務車轉彎及倒車警報裝置費</t>
    <phoneticPr fontId="4" type="noConversion"/>
  </si>
  <si>
    <t>物料</t>
    <phoneticPr fontId="4" type="noConversion"/>
  </si>
  <si>
    <t>請手動輸入並四捨五入至千元</t>
  </si>
  <si>
    <t>請手動輸入並四捨五入至千元</t>
    <phoneticPr fontId="4" type="noConversion"/>
  </si>
  <si>
    <t>未填入數：</t>
    <phoneticPr fontId="4" type="noConversion"/>
  </si>
  <si>
    <r>
      <t>工友薪資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人</t>
    </r>
    <r>
      <rPr>
        <sz val="10"/>
        <color rgb="FFFF0000"/>
        <rFont val="Times New Roman"/>
        <family val="1"/>
      </rPr>
      <t>)</t>
    </r>
    <phoneticPr fontId="4" type="noConversion"/>
  </si>
  <si>
    <r>
      <t>統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標楷體"/>
        <family val="4"/>
        <charset val="136"/>
      </rPr>
      <t>收支對列</t>
    </r>
    <phoneticPr fontId="4" type="noConversion"/>
  </si>
  <si>
    <r>
      <t>統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標楷體"/>
        <family val="4"/>
        <charset val="136"/>
      </rPr>
      <t>收支對列</t>
    </r>
    <phoneticPr fontId="4" type="noConversion"/>
  </si>
  <si>
    <r>
      <t>辦公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事務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用品</t>
    </r>
    <phoneticPr fontId="4" type="noConversion"/>
  </si>
  <si>
    <r>
      <t>辦公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事務</t>
    </r>
    <r>
      <rPr>
        <sz val="10"/>
        <color rgb="FFFF0000"/>
        <rFont val="Times New Roman"/>
        <family val="1"/>
      </rPr>
      <t>)</t>
    </r>
    <r>
      <rPr>
        <sz val="10"/>
        <color rgb="FFFF0000"/>
        <rFont val="標楷體"/>
        <family val="4"/>
        <charset val="136"/>
      </rPr>
      <t>用品</t>
    </r>
    <phoneticPr fontId="4" type="noConversion"/>
  </si>
  <si>
    <r>
      <t>稅捐、規費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強制費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與繳庫</t>
    </r>
    <phoneticPr fontId="4" type="noConversion"/>
  </si>
  <si>
    <r>
      <t>校車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車號照稅</t>
    </r>
    <r>
      <rPr>
        <sz val="10"/>
        <rFont val="Times New Roman"/>
        <family val="1"/>
      </rPr>
      <t>)</t>
    </r>
    <phoneticPr fontId="12" type="noConversion"/>
  </si>
  <si>
    <r>
      <t>校車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車號燃料費</t>
    </r>
    <r>
      <rPr>
        <sz val="10"/>
        <rFont val="Times New Roman"/>
        <family val="1"/>
      </rPr>
      <t>)</t>
    </r>
    <phoneticPr fontId="12" type="noConversion"/>
  </si>
  <si>
    <r>
      <t>退休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職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人員三節慰問金</t>
    </r>
    <phoneticPr fontId="4" type="noConversion"/>
  </si>
  <si>
    <r>
      <t>教職員薪資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>)</t>
    </r>
    <phoneticPr fontId="4" type="noConversion"/>
  </si>
  <si>
    <r>
      <t>補校兼職人員工作補助費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行政鐘點費</t>
    </r>
    <phoneticPr fontId="4" type="noConversion"/>
  </si>
  <si>
    <t>教職員全年人事費</t>
    <phoneticPr fontId="4" type="noConversion"/>
  </si>
  <si>
    <t>工友全年人事費</t>
    <phoneticPr fontId="4" type="noConversion"/>
  </si>
  <si>
    <t>游泳池收支對列</t>
    <phoneticPr fontId="4" type="noConversion"/>
  </si>
  <si>
    <t>場地借用修繕【統-收支對列】</t>
    <phoneticPr fontId="4" type="noConversion"/>
  </si>
  <si>
    <t>游泳池收支對列【統-收支對列】</t>
    <phoneticPr fontId="4" type="noConversion"/>
  </si>
  <si>
    <r>
      <t>補校兼職人員工作補助費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主管加給</t>
    </r>
    <phoneticPr fontId="4" type="noConversion"/>
  </si>
  <si>
    <t>其他(專業服務費)</t>
    <phoneticPr fontId="4" type="noConversion"/>
  </si>
  <si>
    <t>其它(用品消耗)</t>
    <phoneticPr fontId="4" type="noConversion"/>
  </si>
  <si>
    <t>購置交通及運輸設備</t>
    <phoneticPr fontId="4" type="noConversion"/>
  </si>
  <si>
    <t>總計</t>
    <phoneticPr fontId="35" type="noConversion"/>
  </si>
  <si>
    <t>花蓮縣立體育高級中等學校</t>
  </si>
  <si>
    <t>無</t>
  </si>
  <si>
    <t>校園</t>
  </si>
  <si>
    <t>花蓮縣秀林鄉西寶國民小學</t>
  </si>
  <si>
    <t>活動中心、操場</t>
  </si>
  <si>
    <t>花蓮縣花蓮市中原國民小學</t>
  </si>
  <si>
    <t>無場地租借</t>
  </si>
  <si>
    <t>花蓮縣光復鄉大興國民小學</t>
  </si>
  <si>
    <t>吳</t>
  </si>
  <si>
    <t>籃球場.  連通教室</t>
  </si>
  <si>
    <t>花蓮縣光復鄉西富國民小學</t>
  </si>
  <si>
    <t>操場</t>
  </si>
  <si>
    <t>花蓮縣卓溪鄉卓楓國民小學</t>
  </si>
  <si>
    <t>禮堂、專科教室、一般教室、籃球場、操場等</t>
  </si>
  <si>
    <t>花蓮縣卓溪鄉卓樂國民小學</t>
  </si>
  <si>
    <t>維修校內設備(電腦、冷氣、電燈)</t>
  </si>
  <si>
    <t>運動場、射箭場、原住民資源中心、多功能教室</t>
  </si>
  <si>
    <t>花蓮縣卓溪鄉立山國民小學</t>
  </si>
  <si>
    <t>花蓮縣卓溪鄉古風國民小學</t>
  </si>
  <si>
    <t>無編列</t>
  </si>
  <si>
    <t>花蓮縣卓溪鄉卓清國民小學</t>
  </si>
  <si>
    <t>停車場,普通教室,學生餐廳,圖書室,資訊教室,禮堂</t>
  </si>
  <si>
    <t>花蓮縣卓溪鄉太平國民小學</t>
  </si>
  <si>
    <t>運動場地</t>
  </si>
  <si>
    <t>花蓮縣卓溪鄉崙山國民小學</t>
  </si>
  <si>
    <t>學生活動中心</t>
  </si>
  <si>
    <t>花蓮縣卓溪鄉卓溪國民小學</t>
  </si>
  <si>
    <t>辦公(事務)用品</t>
  </si>
  <si>
    <t>本校校園、各運動場、遊樂器材、A棟、B棟、C棟、D棟教室</t>
  </si>
  <si>
    <t>花蓮縣萬榮鄉明利國民小學</t>
  </si>
  <si>
    <t>花蓮縣萬榮鄉紅葉國民小學</t>
  </si>
  <si>
    <t>全校</t>
  </si>
  <si>
    <t>花蓮縣萬榮鄉馬遠國民小學</t>
  </si>
  <si>
    <t>原住民資源教室及操場等</t>
  </si>
  <si>
    <t>花蓮縣萬榮鄉見晴國民小學</t>
  </si>
  <si>
    <t>花蓮縣萬榮鄉西林國民小學</t>
  </si>
  <si>
    <t>花蓮縣萬榮鄉萬榮國民小學</t>
  </si>
  <si>
    <t>校舍設備操場</t>
  </si>
  <si>
    <t>花蓮縣秀林鄉銅蘭國民小學</t>
  </si>
  <si>
    <t>校園及攬翠樓</t>
  </si>
  <si>
    <t>花蓮縣秀林鄉三棧國民小學</t>
  </si>
  <si>
    <t>收支對列</t>
  </si>
  <si>
    <t>場地借用器具養護</t>
  </si>
  <si>
    <t>餐廳</t>
  </si>
  <si>
    <t>花蓮縣秀林鄉景美國民小學</t>
  </si>
  <si>
    <t>學校校園用吹葉機1台、高枝鋸1台、割草機1台(購置機械設備)
圖書(購置什項設備)</t>
  </si>
  <si>
    <t>蘭馨館.停車場.教室</t>
  </si>
  <si>
    <t>花蓮縣秀林鄉文蘭國民小學</t>
  </si>
  <si>
    <t>校園內建築物及校地</t>
  </si>
  <si>
    <t>花蓮縣秀林鄉崇德國民小學</t>
  </si>
  <si>
    <t>本校各班教室、禮堂、圖書室</t>
  </si>
  <si>
    <t>花蓮縣秀林鄉水源國民小學</t>
  </si>
  <si>
    <t>學校校舍(地)及設施</t>
  </si>
  <si>
    <t>花蓮縣秀林鄉銅門國民小學</t>
  </si>
  <si>
    <t>風與教室及階梯教室</t>
  </si>
  <si>
    <t>花蓮縣秀林鄉佳民國民小學</t>
  </si>
  <si>
    <t>禮堂、專科教室、操場。</t>
  </si>
  <si>
    <t>花蓮縣秀林鄉和平國民小學</t>
  </si>
  <si>
    <t>富世國民小學薪傳館、原住民資源教室及草皮等</t>
  </si>
  <si>
    <t>花蓮縣秀林鄉富世國民小學</t>
  </si>
  <si>
    <t>秀林國小</t>
  </si>
  <si>
    <t>花蓮縣秀林鄉秀林國民小學</t>
  </si>
  <si>
    <t>花蓮縣富里鄉吳江國民小學</t>
  </si>
  <si>
    <t>花蓮縣富里鄉明里國民小學</t>
  </si>
  <si>
    <t>花蓮縣富里鄉東里國民小學</t>
  </si>
  <si>
    <t>操場、禮堂</t>
  </si>
  <si>
    <t>花蓮縣富里鄉東竹國民小學</t>
  </si>
  <si>
    <t>學田國小</t>
  </si>
  <si>
    <t>花蓮縣富里鄉學田國民小學</t>
  </si>
  <si>
    <t>花蓮縣富里鄉永豐國民小學</t>
  </si>
  <si>
    <t>風雨教室</t>
  </si>
  <si>
    <t>花蓮縣富里鄉萬寧國民小學</t>
  </si>
  <si>
    <t>活動中心</t>
  </si>
  <si>
    <t>花蓮縣富里鄉富里國民小學</t>
  </si>
  <si>
    <t>場地收入與一般房屋修護費收支對列</t>
  </si>
  <si>
    <t>本校所屬之教室及活動中心</t>
  </si>
  <si>
    <t>花蓮縣玉里鎮高寮國民小學</t>
  </si>
  <si>
    <t>教室及運動場</t>
  </si>
  <si>
    <t>花蓮縣玉里鎮松浦國民小學</t>
  </si>
  <si>
    <t>校園內</t>
  </si>
  <si>
    <t>花蓮縣玉里鎮大禹國民小學</t>
  </si>
  <si>
    <t>花蓮縣玉里鎮長良國民小學</t>
  </si>
  <si>
    <t>本校場地收入(89千)
本校風雨操場..3個穿堂</t>
  </si>
  <si>
    <t>花蓮縣玉里鎮中城國民小學</t>
  </si>
  <si>
    <t>無收取場地租借費</t>
  </si>
  <si>
    <t>花蓮縣玉里鎮德武國民小學</t>
  </si>
  <si>
    <t>花蓮縣玉里鎮春日國民小學</t>
  </si>
  <si>
    <t>花蓮縣玉里鎮三民國民小學</t>
  </si>
  <si>
    <t>教學大樓、校園戶外場地</t>
  </si>
  <si>
    <t>花蓮縣玉里鎮觀音國民小學</t>
  </si>
  <si>
    <t>無購置項目</t>
  </si>
  <si>
    <t>花蓮縣玉里鎮樂合國民小學</t>
  </si>
  <si>
    <t>花蓮縣玉里鎮源城國民小學</t>
  </si>
  <si>
    <t>玉里國小及永昌分校</t>
  </si>
  <si>
    <t>花蓮縣玉里鎮玉里國民小學</t>
  </si>
  <si>
    <t>花蓮縣豐濱鄉新社國民小學</t>
  </si>
  <si>
    <t>花蓮縣豐濱鄉靜浦國民小學</t>
  </si>
  <si>
    <t>花蓮縣豐濱鄉港口國民小學</t>
  </si>
  <si>
    <t>場地租借費使用於經常門房屋修護費。</t>
  </si>
  <si>
    <t>花蓮縣豐濱鄉豐濱國民小學</t>
  </si>
  <si>
    <t>花蓮縣瑞穗鄉瑞北國民小學</t>
  </si>
  <si>
    <t>購置什項設備 : 澆花用具，以及修繕工具補充。</t>
  </si>
  <si>
    <t>購置機械設備: 總務處校內修剪工具，砍鍊具，以及工具箱。</t>
  </si>
  <si>
    <t>各班教室，操場，棒球場，風雨教室及一二樓行政教室</t>
  </si>
  <si>
    <t>花蓮縣瑞穗鄉富源國民小學</t>
  </si>
  <si>
    <t>花蓮縣瑞穗鄉奇美國民小學</t>
  </si>
  <si>
    <t>花蓮縣瑞穗鄉舞鶴國民小學</t>
  </si>
  <si>
    <t>辦公(事務)用品與機械及設備修護費互為流用。</t>
  </si>
  <si>
    <t>操場及風雨球場</t>
  </si>
  <si>
    <t>花蓮縣瑞穗鄉鶴岡國民小學</t>
  </si>
  <si>
    <t>風雨教室、綜合教室、電腦教室等</t>
    <phoneticPr fontId="35" type="noConversion"/>
  </si>
  <si>
    <t>花蓮縣瑞穗鄉瑞美國民小學</t>
  </si>
  <si>
    <t>購置、飲水機、加壓馬達、碎紙機</t>
  </si>
  <si>
    <t>電腦教室、視聽教室、風雨球場、操場等</t>
  </si>
  <si>
    <t>花蓮縣瑞穗鄉瑞穗國民小學</t>
  </si>
  <si>
    <t>採購更新飲水機設備</t>
  </si>
  <si>
    <t>大進國小校園及建物</t>
  </si>
  <si>
    <t>花蓮縣光復鄉大進國民小學</t>
  </si>
  <si>
    <t>學校</t>
  </si>
  <si>
    <t>花蓮縣光復鄉太巴塱國民小學</t>
  </si>
  <si>
    <t>光復國小</t>
  </si>
  <si>
    <t>花蓮縣光復鄉光復國民小學</t>
  </si>
  <si>
    <t>羽球館</t>
  </si>
  <si>
    <t>花蓮縣鳳林鎮鳳仁國民小學</t>
  </si>
  <si>
    <t>無可支用之項目</t>
  </si>
  <si>
    <t>無可收租之場地</t>
  </si>
  <si>
    <t>花蓮縣鳳林鎮北林國民小學</t>
  </si>
  <si>
    <t>花蓮縣鳳林鎮長橋國民小學</t>
  </si>
  <si>
    <t>花蓮縣鳳林鎮林榮國民小學</t>
  </si>
  <si>
    <t>花蓮縣鳳林鎮大榮國民小學</t>
  </si>
  <si>
    <t>監視器主機、電腦、擴音設備等</t>
  </si>
  <si>
    <t>一般教室、會議室、電腦教室、學生活動中心、操場、廣場等</t>
  </si>
  <si>
    <t>花蓮縣鳳林鎮鳳林國民小學</t>
  </si>
  <si>
    <t>廚房</t>
  </si>
  <si>
    <t>花蓮縣壽豐鄉溪口國民小學</t>
  </si>
  <si>
    <t>花蓮縣壽豐鄉水璉國民小學</t>
  </si>
  <si>
    <t>花蓮縣壽豐鄉月眉國民小學</t>
  </si>
  <si>
    <t>花蓮縣壽豐鄉志學國民小學</t>
  </si>
  <si>
    <t>預估收入5千列入機械及設備修護費</t>
  </si>
  <si>
    <t>預估收入5 千列入房屋修護費</t>
  </si>
  <si>
    <t>學校活動中心、教室、操場</t>
  </si>
  <si>
    <t>花蓮縣壽豐鄉豐山國民小學</t>
  </si>
  <si>
    <t>學校範圍內</t>
  </si>
  <si>
    <t>花蓮縣壽豐鄉豐裡國民小學</t>
  </si>
  <si>
    <t>文康中心.操場.舊宿舍.風雨教室.會議室.教室</t>
  </si>
  <si>
    <t>花蓮縣壽豐鄉壽豐國民小學</t>
  </si>
  <si>
    <t>花蓮縣壽豐鄉平和國民小學</t>
  </si>
  <si>
    <t>教學設備或其他設備</t>
  </si>
  <si>
    <t>三樓禮堂、二樓多媒體教室、一樓會議室、繪本錧、電腦教室、普通教室、南區運動場、大草坪運動場、樂活教室</t>
  </si>
  <si>
    <t>花蓮縣吉安鄉太昌國民小學</t>
  </si>
  <si>
    <t>運動場
風雨教室
會議室
一般教室等</t>
  </si>
  <si>
    <t>花蓮縣吉安鄉化仁國民小學</t>
  </si>
  <si>
    <t>花蓮縣吉安鄉南華國民小學</t>
  </si>
  <si>
    <t>電腦教室,視廳教室,會議室</t>
  </si>
  <si>
    <t>花蓮縣吉安鄉稻香國民小學</t>
  </si>
  <si>
    <t>本校場地</t>
  </si>
  <si>
    <t>花蓮縣吉安鄉光華國民小學</t>
  </si>
  <si>
    <t>活動中心及廣場,階梯教室,會議室等</t>
  </si>
  <si>
    <t>花蓮縣吉安鄉北昌國民小學</t>
  </si>
  <si>
    <t>會議室
階梯教室
活動中心</t>
  </si>
  <si>
    <t>花蓮縣吉安鄉宜昌國民小學</t>
  </si>
  <si>
    <t>活動中心、會議室、教室、運動場</t>
  </si>
  <si>
    <t>花蓮縣吉安鄉吉安國民小學</t>
  </si>
  <si>
    <t>科任教室</t>
  </si>
  <si>
    <t>花蓮縣新城鄉嘉里國民小學</t>
  </si>
  <si>
    <t>學校風雨教室</t>
  </si>
  <si>
    <t>花蓮縣新城鄉康樂國民小學</t>
  </si>
  <si>
    <t>活動中心、會議室、電腦教室、操場</t>
  </si>
  <si>
    <t>花蓮縣新城鄉北埔國民小學</t>
  </si>
  <si>
    <t>校區</t>
  </si>
  <si>
    <t>花蓮縣新城鄉新城國民小學</t>
  </si>
  <si>
    <t>圖書室、一般教室、操場</t>
  </si>
  <si>
    <t>花蓮縣花蓮市國福國民小學</t>
  </si>
  <si>
    <t>階梯教室 會議室 教室等</t>
  </si>
  <si>
    <t>花蓮縣花蓮市鑄強國民小學</t>
  </si>
  <si>
    <t>教室</t>
  </si>
  <si>
    <t>花蓮縣花蓮市北濱國民小學</t>
  </si>
  <si>
    <t>操場、風雨教室</t>
  </si>
  <si>
    <t>花蓮縣花蓮市忠孝國民小學</t>
  </si>
  <si>
    <t>-</t>
  </si>
  <si>
    <t>電動門馬達、投影機</t>
  </si>
  <si>
    <t>校舍、活動中心、教室、會議室、操場、廣場</t>
  </si>
  <si>
    <t>花蓮縣花蓮市中華國民小學</t>
  </si>
  <si>
    <t>汰換監視器主機</t>
  </si>
  <si>
    <t>花蓮縣花蓮市復興國民小學</t>
  </si>
  <si>
    <t>教室（選舉借用場地）、生能園區（氣象局場地租金）</t>
  </si>
  <si>
    <t>花蓮縣花蓮市信義國民小學</t>
  </si>
  <si>
    <t>本校停車場、教室、學生活動中心等</t>
  </si>
  <si>
    <t>花蓮縣花蓮市中正國民小學</t>
  </si>
  <si>
    <t>無需購買</t>
  </si>
  <si>
    <t>階梯教室、活動中心、教室、網球場、操場、行政大樓地下室、會議室</t>
  </si>
  <si>
    <t>花蓮縣花蓮市明恥國民小學</t>
  </si>
  <si>
    <t>教室.禮堂.操煬.電腦教室</t>
  </si>
  <si>
    <t>花蓮縣花蓮市明廉國民小學</t>
  </si>
  <si>
    <t>活動中心、教室、會議室、圖書館、操場</t>
  </si>
  <si>
    <t>花蓮縣花蓮市明義國民小學</t>
  </si>
  <si>
    <t>辦公費用</t>
  </si>
  <si>
    <t>花蓮縣花蓮市明禮國民小學</t>
  </si>
  <si>
    <t>花蓮縣立東里國民中學</t>
  </si>
  <si>
    <t>花蓮縣立豐濱國民中學</t>
  </si>
  <si>
    <t>花蓮縣立富里國民中學</t>
  </si>
  <si>
    <t>花蓮縣立富北國民中學</t>
  </si>
  <si>
    <t>花蓮縣立玉東國民中學</t>
  </si>
  <si>
    <t>花蓮縣立玉里國民中學</t>
  </si>
  <si>
    <t>花蓮縣立三民國民中學</t>
  </si>
  <si>
    <t>花蓮縣立瑞穗國民中學</t>
  </si>
  <si>
    <t>花蓮縣立富源國民中學</t>
  </si>
  <si>
    <t>花蓮縣立光復國民中學</t>
  </si>
  <si>
    <t>花蓮縣立萬榮國民中學</t>
  </si>
  <si>
    <t>花蓮縣立鳳林國民中學</t>
  </si>
  <si>
    <t>花蓮縣立壽豐國民中學</t>
  </si>
  <si>
    <t>花蓮縣立平和國民中學</t>
  </si>
  <si>
    <t>花蓮縣立吉安國民中學</t>
  </si>
  <si>
    <t>花蓮縣立化仁國民中學</t>
  </si>
  <si>
    <t>花蓮縣立宜昌國民中學</t>
  </si>
  <si>
    <t>花蓮縣立新城國民中學</t>
  </si>
  <si>
    <t>花蓮縣立秀林國民中學</t>
  </si>
  <si>
    <t>花蓮縣立自強國民中學</t>
  </si>
  <si>
    <t>花蓮縣立國風國民中學</t>
  </si>
  <si>
    <t>花蓮縣立花崗國民中學</t>
  </si>
  <si>
    <t>花蓮縣立美崙國民中學</t>
  </si>
  <si>
    <t>備註</t>
  </si>
  <si>
    <t>用途說明【資本門需說明購置項目】</t>
  </si>
  <si>
    <t>【歲出科目】 交通及運輸設備計畫-購置交通及運輸設備 【資本門需1萬元以上】(千元)</t>
    <phoneticPr fontId="37" type="noConversion"/>
  </si>
  <si>
    <t>【歲出科目】 建築及設備計畫-其他設備計畫-購置什項設備 【資本門需1萬元以上】(千元)</t>
    <phoneticPr fontId="37" type="noConversion"/>
  </si>
  <si>
    <t>【歲出科目】 建築及設備計畫-其他設備計畫-購置機械設備 【資本門需1萬元以上】(千元)</t>
  </si>
  <si>
    <t>【歲出科目】國民小學教育計畫-各校經常門分支計畫-機械及設備修護費 (千元)</t>
  </si>
  <si>
    <t>【歲出科目】國民小學教育計畫-各校經常門分支計畫-一般房屋修護費 (千元)</t>
  </si>
  <si>
    <t>【歲出科目】國民小學教育計畫-各校經常門分支計畫-辦公(事務)用品 (千元)</t>
  </si>
  <si>
    <t>【歲出科目】國民小學教育計畫-各校經常門分支計畫-計時與計件人員酬金 (千元)</t>
  </si>
  <si>
    <t>【歲出科目】 國民小學教育計畫-各校經常門分支計畫-工作場所電(水)費 (千元)</t>
  </si>
  <si>
    <t>【歲出科目】 行政管理及推展計畫-人員維持費-加班費 (千元)</t>
  </si>
  <si>
    <t>場地範圍</t>
  </si>
  <si>
    <t>收支對列預估金額(千元)</t>
  </si>
  <si>
    <t>學校代號</t>
  </si>
  <si>
    <t>填報單位</t>
  </si>
  <si>
    <r>
      <t>109</t>
    </r>
    <r>
      <rPr>
        <sz val="11"/>
        <rFont val="細明體"/>
        <family val="3"/>
        <charset val="136"/>
      </rPr>
      <t>年度編列場地租借收支對列預算預估金額調查表</t>
    </r>
    <phoneticPr fontId="37" type="noConversion"/>
  </si>
  <si>
    <r>
      <t>109年度本縣所屬各級學校移用基金賸餘數預算調查表</t>
    </r>
    <r>
      <rPr>
        <b/>
        <sz val="18"/>
        <color indexed="10"/>
        <rFont val="標楷體"/>
        <family val="4"/>
        <charset val="136"/>
      </rPr>
      <t>(108年6月24日版)</t>
    </r>
    <phoneticPr fontId="37" type="noConversion"/>
  </si>
  <si>
    <t>單位：新臺幣千元</t>
    <phoneticPr fontId="37" type="noConversion"/>
  </si>
  <si>
    <t>學校代碼</t>
    <phoneticPr fontId="37" type="noConversion"/>
  </si>
  <si>
    <t>學校名稱</t>
    <phoneticPr fontId="37" type="noConversion"/>
  </si>
  <si>
    <t>承辦人姓名(職稱)及電話</t>
    <phoneticPr fontId="37" type="noConversion"/>
  </si>
  <si>
    <t>累計留存賸餘數(元)</t>
    <phoneticPr fontId="37" type="noConversion"/>
  </si>
  <si>
    <t>歲出預算科目(千元)</t>
    <phoneticPr fontId="37" type="noConversion"/>
  </si>
  <si>
    <t>備註</t>
    <phoneticPr fontId="37" type="noConversion"/>
  </si>
  <si>
    <t>驗算</t>
    <phoneticPr fontId="37" type="noConversion"/>
  </si>
  <si>
    <t>107年度累計留存賸餘數(核定數)
(A)</t>
    <phoneticPr fontId="37" type="noConversion"/>
  </si>
  <si>
    <r>
      <t>108年度移用留存歷年賸餘併決算(截至</t>
    </r>
    <r>
      <rPr>
        <sz val="12"/>
        <color indexed="10"/>
        <rFont val="標楷體"/>
        <family val="4"/>
        <charset val="136"/>
      </rPr>
      <t>6/24</t>
    </r>
    <r>
      <rPr>
        <sz val="12"/>
        <rFont val="標楷體"/>
        <family val="4"/>
        <charset val="136"/>
      </rPr>
      <t>為止) (B)</t>
    </r>
    <phoneticPr fontId="37" type="noConversion"/>
  </si>
  <si>
    <t>可用累計留存賸餘數
(C=A-B)</t>
    <phoneticPr fontId="37" type="noConversion"/>
  </si>
  <si>
    <t>高中及高職/國民中學/國民小學教育計畫-各校經常門分支計畫</t>
    <phoneticPr fontId="37" type="noConversion"/>
  </si>
  <si>
    <t>建築及設備計畫-由學校編列執行之營建及修繕工程/由學校編列執行之其他設備</t>
    <phoneticPr fontId="37" type="noConversion"/>
  </si>
  <si>
    <t>用途說明【資本門需說明購置項目】</t>
    <phoneticPr fontId="37" type="noConversion"/>
  </si>
  <si>
    <t>經資門總計</t>
    <phoneticPr fontId="37" type="noConversion"/>
  </si>
  <si>
    <t>252一般房屋修護費</t>
    <phoneticPr fontId="37" type="noConversion"/>
  </si>
  <si>
    <t>255機械及設備修護費</t>
    <phoneticPr fontId="37" type="noConversion"/>
  </si>
  <si>
    <t>257雜項設備修護費</t>
    <phoneticPr fontId="37" type="noConversion"/>
  </si>
  <si>
    <t>27D計時與計件人員酬金</t>
    <phoneticPr fontId="37" type="noConversion"/>
  </si>
  <si>
    <t>321辦公(事務)用品</t>
    <phoneticPr fontId="37" type="noConversion"/>
  </si>
  <si>
    <t>32Y其他用品消耗</t>
    <phoneticPr fontId="37" type="noConversion"/>
  </si>
  <si>
    <t>經常門合計</t>
    <phoneticPr fontId="37" type="noConversion"/>
  </si>
  <si>
    <t>513擴充改良房屋建築及設備 【資本門需1萬元以上】</t>
    <phoneticPr fontId="37" type="noConversion"/>
  </si>
  <si>
    <t>514購置機械及設備 【資本門需1萬元以上】</t>
    <phoneticPr fontId="37" type="noConversion"/>
  </si>
  <si>
    <t>515購置交通及運輸設備【資本門需1萬元以上】</t>
    <phoneticPr fontId="37" type="noConversion"/>
  </si>
  <si>
    <t>516購置雜項設備 【資本門需1萬元以上】</t>
    <phoneticPr fontId="37" type="noConversion"/>
  </si>
  <si>
    <t>資本門合計</t>
  </si>
  <si>
    <t>張正宜
會計主任
8462610#302</t>
    <phoneticPr fontId="37" type="noConversion"/>
  </si>
  <si>
    <t>1.購置機械及設備(歲出科目514)：電腦教室.人事室及學務處辦公室冷氣機汰換共4台計15萬3,000元。
2.購置什項設備(歲出科目516)：舉重練習場及射箭隊器材室用除濕機共3台計5萬3,000元。</t>
    <phoneticPr fontId="37" type="noConversion"/>
  </si>
  <si>
    <t>吳斯美
總務主任
8223537#114</t>
    <phoneticPr fontId="37" type="noConversion"/>
  </si>
  <si>
    <t>無編列移用基金賸餘數需求</t>
    <phoneticPr fontId="37" type="noConversion"/>
  </si>
  <si>
    <t>張志堅
總務處</t>
    <phoneticPr fontId="37" type="noConversion"/>
  </si>
  <si>
    <t>1.活動中心送水改善系統
2.草皮機
3.飲水機更新
4.電捲門修繕
5.鋁門窗修繕
6.教室冷氣更新</t>
    <phoneticPr fontId="37" type="noConversion"/>
  </si>
  <si>
    <t>郭鴻涓
會計室主任
8343950</t>
    <phoneticPr fontId="37" type="noConversion"/>
  </si>
  <si>
    <t>筆記型電腦及個人電腦共5台（每台25千元）、鏈鋸1台（13千元）、雙門變頻冰箱1台（22千元）</t>
    <phoneticPr fontId="37" type="noConversion"/>
  </si>
  <si>
    <t>鄭棋鴻
事務組長
8579338＃102</t>
    <phoneticPr fontId="37" type="noConversion"/>
  </si>
  <si>
    <t>較師廁所修繕工程</t>
    <phoneticPr fontId="37" type="noConversion"/>
  </si>
  <si>
    <r>
      <t>6/24</t>
    </r>
    <r>
      <rPr>
        <sz val="10"/>
        <rFont val="細明體"/>
        <family val="3"/>
        <charset val="136"/>
      </rPr>
      <t>電洽學校確認資本門之用途說明</t>
    </r>
    <phoneticPr fontId="37" type="noConversion"/>
  </si>
  <si>
    <t>無填報</t>
    <phoneticPr fontId="37" type="noConversion"/>
  </si>
  <si>
    <t>黃義泰
事務組長</t>
    <phoneticPr fontId="37" type="noConversion"/>
  </si>
  <si>
    <t>林璟宏
事務組長
8520803#205</t>
    <phoneticPr fontId="37" type="noConversion"/>
  </si>
  <si>
    <t>無編列移用基金賸餘數需求</t>
    <phoneticPr fontId="37" type="noConversion"/>
  </si>
  <si>
    <t>蔡莉貞
會計室主任
8543471#122</t>
    <phoneticPr fontId="37" type="noConversion"/>
  </si>
  <si>
    <t>陳芳美
會計主任
8523136#112</t>
    <phoneticPr fontId="37" type="noConversion"/>
  </si>
  <si>
    <t>改善教學環境修繕費</t>
    <phoneticPr fontId="37" type="noConversion"/>
  </si>
  <si>
    <t>王志宏
總務主任
8661221#16</t>
    <phoneticPr fontId="37" type="noConversion"/>
  </si>
  <si>
    <t>陳錦松
8652111#12</t>
    <phoneticPr fontId="37" type="noConversion"/>
  </si>
  <si>
    <t>無編列移用基金賸餘數需求</t>
    <phoneticPr fontId="37" type="noConversion"/>
  </si>
  <si>
    <t>蔡雅婷
8761101#19</t>
    <phoneticPr fontId="37" type="noConversion"/>
  </si>
  <si>
    <t>購買電腦(4台*10,000)</t>
    <phoneticPr fontId="37" type="noConversion"/>
  </si>
  <si>
    <t>蘇園淯
會計員
0933565126</t>
    <phoneticPr fontId="37" type="noConversion"/>
  </si>
  <si>
    <t>蘇園淯
會計主任
8700140</t>
    <phoneticPr fontId="37" type="noConversion"/>
  </si>
  <si>
    <t>蔡明和
總務主任
8811002</t>
    <phoneticPr fontId="37" type="noConversion"/>
  </si>
  <si>
    <t>會計主任
蘇維淳
8873111#60</t>
    <phoneticPr fontId="37" type="noConversion"/>
  </si>
  <si>
    <t>何孟樺
總務主任
8980047#141</t>
    <phoneticPr fontId="37" type="noConversion"/>
  </si>
  <si>
    <t>陳信吉
會計
8851062</t>
    <phoneticPr fontId="37" type="noConversion"/>
  </si>
  <si>
    <t>黃馨儀
8851062</t>
    <phoneticPr fontId="37" type="noConversion"/>
  </si>
  <si>
    <t>鄭惠瑛
8821134#21</t>
    <phoneticPr fontId="37" type="noConversion"/>
  </si>
  <si>
    <t>潘淑媛
事務組長
8830006#14</t>
    <phoneticPr fontId="37" type="noConversion"/>
  </si>
  <si>
    <t>陳祺國
會計員</t>
    <phoneticPr fontId="37" type="noConversion"/>
  </si>
  <si>
    <t>高國中合計</t>
    <phoneticPr fontId="37" type="noConversion"/>
  </si>
  <si>
    <t>陳昱吟
兼任會計
8322353#512</t>
    <phoneticPr fontId="37" type="noConversion"/>
  </si>
  <si>
    <t>林美惠
總務主任
0934083450</t>
    <phoneticPr fontId="37" type="noConversion"/>
  </si>
  <si>
    <t>羅光湧
事務組長
8569088#17</t>
    <phoneticPr fontId="37" type="noConversion"/>
  </si>
  <si>
    <t>葉玉英
幹事兼任會計員
8222231#708</t>
    <phoneticPr fontId="37" type="noConversion"/>
  </si>
  <si>
    <r>
      <t>6/24</t>
    </r>
    <r>
      <rPr>
        <sz val="10"/>
        <rFont val="細明體"/>
        <family val="3"/>
        <charset val="136"/>
      </rPr>
      <t>電洽學校確認無編列需求</t>
    </r>
    <phoneticPr fontId="37" type="noConversion"/>
  </si>
  <si>
    <t>許玉茹</t>
    <phoneticPr fontId="37" type="noConversion"/>
  </si>
  <si>
    <t>詹玉秀
幹事兼任會計
8331163</t>
    <phoneticPr fontId="37" type="noConversion"/>
  </si>
  <si>
    <t>蔡宗憲
幹事
8223208#21</t>
    <phoneticPr fontId="37" type="noConversion"/>
  </si>
  <si>
    <t>無編列移用基金賸餘數需求</t>
    <phoneticPr fontId="37" type="noConversion"/>
  </si>
  <si>
    <t>王小慧
事務組長
8324308#520</t>
    <phoneticPr fontId="37" type="noConversion"/>
  </si>
  <si>
    <t>總務主任
余旻諺
8351215#204</t>
    <phoneticPr fontId="37" type="noConversion"/>
  </si>
  <si>
    <t>林美月</t>
    <phoneticPr fontId="37" type="noConversion"/>
  </si>
  <si>
    <t>劉志彥
總務主任
8223787#12</t>
    <phoneticPr fontId="37" type="noConversion"/>
  </si>
  <si>
    <t>施惠珍
總務主任
8561395#103</t>
    <phoneticPr fontId="37" type="noConversion"/>
  </si>
  <si>
    <t>陳月秋
8611006#110</t>
    <phoneticPr fontId="37" type="noConversion"/>
  </si>
  <si>
    <t>晉用身心障礙工作者</t>
    <phoneticPr fontId="37" type="noConversion"/>
  </si>
  <si>
    <t>蔡佩芬
總務主任
 8264624#36</t>
    <phoneticPr fontId="37" type="noConversion"/>
  </si>
  <si>
    <t>購置電動鐵捲門及電腦</t>
    <phoneticPr fontId="37" type="noConversion"/>
  </si>
  <si>
    <r>
      <t>6/24</t>
    </r>
    <r>
      <rPr>
        <sz val="10"/>
        <rFont val="細明體"/>
        <family val="3"/>
        <charset val="136"/>
      </rPr>
      <t>電洽學校確認資本門之用途說明</t>
    </r>
    <phoneticPr fontId="37" type="noConversion"/>
  </si>
  <si>
    <t>黃依惠
總務主任</t>
    <phoneticPr fontId="37" type="noConversion"/>
  </si>
  <si>
    <r>
      <t>6/24</t>
    </r>
    <r>
      <rPr>
        <sz val="10"/>
        <rFont val="細明體"/>
        <family val="3"/>
        <charset val="136"/>
      </rPr>
      <t>電洽學校更正金額為</t>
    </r>
    <r>
      <rPr>
        <sz val="12"/>
        <rFont val="新細明體"/>
        <family val="1"/>
        <charset val="136"/>
      </rPr>
      <t>43</t>
    </r>
    <r>
      <rPr>
        <sz val="10"/>
        <rFont val="細明體"/>
        <family val="3"/>
        <charset val="136"/>
      </rPr>
      <t>千元</t>
    </r>
    <phoneticPr fontId="37" type="noConversion"/>
  </si>
  <si>
    <t>葉嘉珠
總務主任
8266945#103</t>
    <phoneticPr fontId="37" type="noConversion"/>
  </si>
  <si>
    <t>巫美珍
幹事兼任會計員
8523984#114</t>
    <phoneticPr fontId="37" type="noConversion"/>
  </si>
  <si>
    <t>陳信光
8520209#601</t>
    <phoneticPr fontId="37" type="noConversion"/>
  </si>
  <si>
    <t>陳鳳姿
總務主任
8562619#731</t>
    <phoneticPr fontId="37" type="noConversion"/>
  </si>
  <si>
    <t>蔡佩雯
幹事
8421611#16</t>
    <phoneticPr fontId="37" type="noConversion"/>
  </si>
  <si>
    <t>513擴充改良房屋建築設備擬更換雨水儲存設備抽水馬達設備,514購置機械及設備擬更換校門電動馬達及警示設備,516購置雜項設備擬更換投影機組</t>
    <phoneticPr fontId="37" type="noConversion"/>
  </si>
  <si>
    <t>楊金龍
總務主任</t>
    <phoneticPr fontId="37" type="noConversion"/>
  </si>
  <si>
    <t>冷氣機514，垃圾子車515</t>
    <phoneticPr fontId="37" type="noConversion"/>
  </si>
  <si>
    <t>黃慶隆
8525043#213</t>
    <phoneticPr fontId="37" type="noConversion"/>
  </si>
  <si>
    <t>冰箱1台(4萬元 )、洗衣機1台(1萬5千元)</t>
    <phoneticPr fontId="37" type="noConversion"/>
  </si>
  <si>
    <t xml:space="preserve">林志偉
8528720  </t>
    <phoneticPr fontId="37" type="noConversion"/>
  </si>
  <si>
    <t>孫小佩
總務主任
8571746#106</t>
    <phoneticPr fontId="37" type="noConversion"/>
  </si>
  <si>
    <t>廖偵如
幹事
8661223#204</t>
    <phoneticPr fontId="37" type="noConversion"/>
  </si>
  <si>
    <t>新購割草機乙部</t>
    <phoneticPr fontId="37" type="noConversion"/>
  </si>
  <si>
    <t>林仁傑</t>
    <phoneticPr fontId="37" type="noConversion"/>
  </si>
  <si>
    <t>羅淑美
幹事兼會計
8652183#14</t>
    <phoneticPr fontId="37" type="noConversion"/>
  </si>
  <si>
    <t>徐鳳鳴
幹事
8651640</t>
    <phoneticPr fontId="37" type="noConversion"/>
  </si>
  <si>
    <t>林桂櫻</t>
    <phoneticPr fontId="37" type="noConversion"/>
  </si>
  <si>
    <t>劉秀貞
8631011</t>
    <phoneticPr fontId="37" type="noConversion"/>
  </si>
  <si>
    <t>王海燕
幹事
8601228#13</t>
    <phoneticPr fontId="37" type="noConversion"/>
  </si>
  <si>
    <t>洪小玲
幹事
8652275</t>
    <phoneticPr fontId="37" type="noConversion"/>
  </si>
  <si>
    <t>張綉梅
幹事
8762031#124</t>
    <phoneticPr fontId="37" type="noConversion"/>
  </si>
  <si>
    <t>張明騰
幹事兼會計
8763904#12</t>
    <phoneticPr fontId="37" type="noConversion"/>
  </si>
  <si>
    <t>陳景新
8771024#14</t>
    <phoneticPr fontId="37" type="noConversion"/>
  </si>
  <si>
    <t>曹育驊
幹事兼會計
8751654#107</t>
    <phoneticPr fontId="37" type="noConversion"/>
  </si>
  <si>
    <t>王姿方
總務主任</t>
    <phoneticPr fontId="37" type="noConversion"/>
  </si>
  <si>
    <t>資本門項目擬購置一臺坐式割草機</t>
    <phoneticPr fontId="37" type="noConversion"/>
  </si>
  <si>
    <t>彭月嬌
幹事兼會計
8762201#105</t>
    <phoneticPr fontId="37" type="noConversion"/>
  </si>
  <si>
    <t>范曉君
總務主任
8701029#225</t>
    <phoneticPr fontId="37" type="noConversion"/>
  </si>
  <si>
    <t>陳正田
總務主任
8701134</t>
    <phoneticPr fontId="37" type="noConversion"/>
  </si>
  <si>
    <t>葉靜錞
佐理員
8701049</t>
    <phoneticPr fontId="37" type="noConversion"/>
  </si>
  <si>
    <t>無填報</t>
    <phoneticPr fontId="37" type="noConversion"/>
  </si>
  <si>
    <t>陳淑雲
幹事兼任會計
8872014#15</t>
    <phoneticPr fontId="37" type="noConversion"/>
  </si>
  <si>
    <t>謝佩勳
幹事兼會計
8872740#112</t>
    <phoneticPr fontId="37" type="noConversion"/>
  </si>
  <si>
    <t>鍾金枝
8872394#12</t>
    <phoneticPr fontId="37" type="noConversion"/>
  </si>
  <si>
    <t>陶吉豐
幹事
8991077#14</t>
    <phoneticPr fontId="37" type="noConversion"/>
  </si>
  <si>
    <t>廁所屋頂防水防漏改善工程$25000
教學大樓左側牆壁裂縫改善與油漆粉刷工程＄35000
教學大樓屋頂排水槽改善工程$38000</t>
    <phoneticPr fontId="37" type="noConversion"/>
  </si>
  <si>
    <t>馬妤菲
總務主任
8811029#13</t>
    <phoneticPr fontId="37" type="noConversion"/>
  </si>
  <si>
    <t xml:space="preserve">1.長鋸鏈 2.園藝工具 3. 萬用工具箱 </t>
    <phoneticPr fontId="37" type="noConversion"/>
  </si>
  <si>
    <t>林靜宜
總務主任
8791111#15</t>
    <phoneticPr fontId="37" type="noConversion"/>
  </si>
  <si>
    <t>購置投影機(含安裝)</t>
    <phoneticPr fontId="37" type="noConversion"/>
  </si>
  <si>
    <t>陳雅芬
幹事
8781037#215</t>
    <phoneticPr fontId="37" type="noConversion"/>
  </si>
  <si>
    <t>歐憶萱
幹事兼會計員
8781021#14</t>
    <phoneticPr fontId="37" type="noConversion"/>
  </si>
  <si>
    <t>彭中位
幹事
8711138</t>
    <phoneticPr fontId="37" type="noConversion"/>
  </si>
  <si>
    <t>鄭文美
幹事
8882007#132</t>
    <phoneticPr fontId="37" type="noConversion"/>
  </si>
  <si>
    <t>羅沛然
總務主任
8882290#13</t>
    <phoneticPr fontId="37" type="noConversion"/>
  </si>
  <si>
    <t>楊敏真</t>
    <phoneticPr fontId="37" type="noConversion"/>
  </si>
  <si>
    <t>蘇維淳
兼任會計
8851006#14</t>
    <phoneticPr fontId="37" type="noConversion"/>
  </si>
  <si>
    <t>羅錦馨
總務主任
8841183#13</t>
    <phoneticPr fontId="37" type="noConversion"/>
  </si>
  <si>
    <t xml:space="preserve">1.視聽教室分離式冷氣 60千
2.六甲及一甲投影機 48千           </t>
    <phoneticPr fontId="37" type="noConversion"/>
  </si>
  <si>
    <t>黃馨儀
8872628</t>
    <phoneticPr fontId="37" type="noConversion"/>
  </si>
  <si>
    <t>吳品慧
總務主任
8872824#102</t>
    <phoneticPr fontId="37" type="noConversion"/>
  </si>
  <si>
    <t>曾宥宸
佐理員
8882372#172</t>
    <phoneticPr fontId="37" type="noConversion"/>
  </si>
  <si>
    <t>鍾博淵
總務主任
8801171#12</t>
    <phoneticPr fontId="37" type="noConversion"/>
  </si>
  <si>
    <t>黃馨儀
8851131</t>
    <phoneticPr fontId="37" type="noConversion"/>
  </si>
  <si>
    <t>陳菊花</t>
    <phoneticPr fontId="37" type="noConversion"/>
  </si>
  <si>
    <t>謝政成
總務主任
8831042#13</t>
    <phoneticPr fontId="37" type="noConversion"/>
  </si>
  <si>
    <t>徐美華
8861211</t>
    <phoneticPr fontId="37" type="noConversion"/>
  </si>
  <si>
    <t>55吋電視3台</t>
    <phoneticPr fontId="37" type="noConversion"/>
  </si>
  <si>
    <t>簡士勛
幹事
8831195#16</t>
    <phoneticPr fontId="37" type="noConversion"/>
  </si>
  <si>
    <t>莊琬婷</t>
    <phoneticPr fontId="37" type="noConversion"/>
  </si>
  <si>
    <t>2400元*12個月=28,800元</t>
    <phoneticPr fontId="37" type="noConversion"/>
  </si>
  <si>
    <t>侯明妤
教師兼代總務主任
8821514#12</t>
    <phoneticPr fontId="37" type="noConversion"/>
  </si>
  <si>
    <t>陳秋正
總務主任
8861161</t>
    <phoneticPr fontId="37" type="noConversion"/>
  </si>
  <si>
    <t>嚴秀珍
幹事
8846003#14</t>
    <phoneticPr fontId="37" type="noConversion"/>
  </si>
  <si>
    <t>陳麗阡
8861242</t>
    <phoneticPr fontId="37" type="noConversion"/>
  </si>
  <si>
    <t>張碧霞</t>
    <phoneticPr fontId="37" type="noConversion"/>
  </si>
  <si>
    <t>許志光
兼任會計
8611431#14</t>
    <phoneticPr fontId="37" type="noConversion"/>
  </si>
  <si>
    <t>購置冷氣設備1臺</t>
    <phoneticPr fontId="37" type="noConversion"/>
  </si>
  <si>
    <t>王莉雅
兼任會計
8681056</t>
    <phoneticPr fontId="37" type="noConversion"/>
  </si>
  <si>
    <t>林書羽</t>
    <phoneticPr fontId="37" type="noConversion"/>
  </si>
  <si>
    <t>王永誠
總務主任
8570781#13</t>
    <phoneticPr fontId="37" type="noConversion"/>
  </si>
  <si>
    <t>棒球護網、打擊網</t>
    <phoneticPr fontId="37" type="noConversion"/>
  </si>
  <si>
    <t>楊姜玉
幹事
8621220</t>
    <phoneticPr fontId="37" type="noConversion"/>
  </si>
  <si>
    <t>林智偉
教師兼總務主任
0912227938</t>
    <phoneticPr fontId="37" type="noConversion"/>
  </si>
  <si>
    <t>無填報</t>
    <phoneticPr fontId="37" type="noConversion"/>
  </si>
  <si>
    <t>游文正
8641005#11</t>
    <phoneticPr fontId="37" type="noConversion"/>
  </si>
  <si>
    <t>1.新設多功能教室冷氣機一台41千元
2.新設多功能教室烤箱一台20千元
3.新設多功能教室咖啡機一台20千元</t>
    <phoneticPr fontId="37" type="noConversion"/>
  </si>
  <si>
    <r>
      <t>6/24</t>
    </r>
    <r>
      <rPr>
        <sz val="10"/>
        <rFont val="細明體"/>
        <family val="3"/>
        <charset val="136"/>
      </rPr>
      <t>電洽學校更正經常門金額為</t>
    </r>
    <r>
      <rPr>
        <sz val="12"/>
        <rFont val="新細明體"/>
        <family val="1"/>
        <charset val="136"/>
      </rPr>
      <t>0</t>
    </r>
    <r>
      <rPr>
        <sz val="10"/>
        <rFont val="細明體"/>
        <family val="3"/>
        <charset val="136"/>
      </rPr>
      <t>千元</t>
    </r>
    <r>
      <rPr>
        <sz val="12"/>
        <rFont val="新細明體"/>
        <family val="1"/>
        <charset val="136"/>
      </rPr>
      <t>(</t>
    </r>
    <r>
      <rPr>
        <sz val="10"/>
        <rFont val="細明體"/>
        <family val="3"/>
        <charset val="136"/>
      </rPr>
      <t>不足</t>
    </r>
    <r>
      <rPr>
        <sz val="12"/>
        <rFont val="新細明體"/>
        <family val="1"/>
        <charset val="136"/>
      </rPr>
      <t>1</t>
    </r>
    <r>
      <rPr>
        <sz val="10"/>
        <rFont val="細明體"/>
        <family val="3"/>
        <charset val="136"/>
      </rPr>
      <t>千元</t>
    </r>
    <r>
      <rPr>
        <sz val="12"/>
        <rFont val="新細明體"/>
        <family val="1"/>
        <charset val="136"/>
      </rPr>
      <t>)</t>
    </r>
    <phoneticPr fontId="37" type="noConversion"/>
  </si>
  <si>
    <t>賴志行
政事務處主任
8751449</t>
    <phoneticPr fontId="37" type="noConversion"/>
  </si>
  <si>
    <t>活動中心鋁門(二邊側門、屋頂)及窗簾修繕工程</t>
    <phoneticPr fontId="37" type="noConversion"/>
  </si>
  <si>
    <t>沈雪鳳
幹事
8771064#212</t>
    <phoneticPr fontId="37" type="noConversion"/>
  </si>
  <si>
    <t>張裕松
幹事
8771574#14</t>
    <phoneticPr fontId="37" type="noConversion"/>
  </si>
  <si>
    <t>曾文忠
幹事
8811371</t>
    <phoneticPr fontId="37" type="noConversion"/>
  </si>
  <si>
    <t>購置桌球發球機</t>
    <phoneticPr fontId="37" type="noConversion"/>
  </si>
  <si>
    <t>林秋華</t>
    <phoneticPr fontId="37" type="noConversion"/>
  </si>
  <si>
    <r>
      <t xml:space="preserve">1.音響設備50,000元
</t>
    </r>
    <r>
      <rPr>
        <sz val="12"/>
        <color indexed="40"/>
        <rFont val="標楷體"/>
        <family val="4"/>
        <charset val="136"/>
      </rPr>
      <t>2.高壓清洗機35,000元</t>
    </r>
    <phoneticPr fontId="37" type="noConversion"/>
  </si>
  <si>
    <r>
      <t>6/24</t>
    </r>
    <r>
      <rPr>
        <sz val="10"/>
        <rFont val="細明體"/>
        <family val="3"/>
        <charset val="136"/>
      </rPr>
      <t>電洽學校確認資本門之用途說明</t>
    </r>
    <r>
      <rPr>
        <sz val="12"/>
        <rFont val="新細明體"/>
        <family val="1"/>
        <charset val="136"/>
      </rPr>
      <t>(</t>
    </r>
    <r>
      <rPr>
        <sz val="10"/>
        <rFont val="細明體"/>
        <family val="3"/>
        <charset val="136"/>
      </rPr>
      <t>高壓清洗機金額為</t>
    </r>
    <r>
      <rPr>
        <sz val="12"/>
        <rFont val="新細明體"/>
        <family val="1"/>
        <charset val="136"/>
      </rPr>
      <t>35,000</t>
    </r>
    <r>
      <rPr>
        <sz val="10"/>
        <rFont val="細明體"/>
        <family val="3"/>
        <charset val="136"/>
      </rPr>
      <t>元</t>
    </r>
    <r>
      <rPr>
        <sz val="12"/>
        <rFont val="新細明體"/>
        <family val="1"/>
        <charset val="136"/>
      </rPr>
      <t>)</t>
    </r>
    <phoneticPr fontId="37" type="noConversion"/>
  </si>
  <si>
    <t>李震遠
總務主任</t>
    <phoneticPr fontId="37" type="noConversion"/>
  </si>
  <si>
    <t>515項修繕本校擴音器材</t>
    <phoneticPr fontId="37" type="noConversion"/>
  </si>
  <si>
    <t>林佳儀
8883514</t>
    <phoneticPr fontId="37" type="noConversion"/>
  </si>
  <si>
    <t>教職員停車場地坪改善</t>
    <phoneticPr fontId="37" type="noConversion"/>
  </si>
  <si>
    <t>邱永順
幹事兼任會計員
8841350#15</t>
    <phoneticPr fontId="37" type="noConversion"/>
  </si>
  <si>
    <t>購置圖書室及辦公室冷氣</t>
    <phoneticPr fontId="37" type="noConversion"/>
  </si>
  <si>
    <t>李鳳嬌
總務主任
8841359#13</t>
    <phoneticPr fontId="37" type="noConversion"/>
  </si>
  <si>
    <t>515 校內電話線路及話筒汰舊更新                                                                                                                        516 校內環境修繕(廁所)</t>
    <phoneticPr fontId="37" type="noConversion"/>
  </si>
  <si>
    <t>蘇孝儀
兼辦會計</t>
    <phoneticPr fontId="37" type="noConversion"/>
  </si>
  <si>
    <t>黃印龍
總務處
8846058</t>
    <phoneticPr fontId="37" type="noConversion"/>
  </si>
  <si>
    <t>張泳芳
主計
8841358#13</t>
    <phoneticPr fontId="37" type="noConversion"/>
  </si>
  <si>
    <t>背負式割草機2台/攜帶式投影機1台</t>
    <phoneticPr fontId="37" type="noConversion"/>
  </si>
  <si>
    <t>108年度預計動支賸餘款於經常門105千元(修繕各班教室電燈設施)</t>
    <phoneticPr fontId="37" type="noConversion"/>
  </si>
  <si>
    <t>蔡志宏
幹事兼任會計員
8880975#33</t>
    <phoneticPr fontId="37" type="noConversion"/>
  </si>
  <si>
    <t>購置個人電腦、電子白板、康樂暨體育設備</t>
    <phoneticPr fontId="37" type="noConversion"/>
  </si>
  <si>
    <t>蘇育德
8846027#11</t>
    <phoneticPr fontId="37" type="noConversion"/>
  </si>
  <si>
    <t>駕駛式割草機1台=1*120000=120000元，單眼相機2台=2*15000=30000元，4K全彩數位攝影機2台=2*40000=80000元，洗烘脫15公斤以上洗衣機*1=1*66000=66000</t>
  </si>
  <si>
    <t>劉伃真
幹事
8702765#3</t>
    <phoneticPr fontId="37" type="noConversion"/>
  </si>
  <si>
    <t>陳美伶
幹事
8702987</t>
    <phoneticPr fontId="37" type="noConversion"/>
  </si>
  <si>
    <t>陳維治
總務主任
8333547</t>
    <phoneticPr fontId="37" type="noConversion"/>
  </si>
  <si>
    <t>李欣怡
幹事</t>
    <phoneticPr fontId="37" type="noConversion"/>
  </si>
  <si>
    <t>516購置雜項設備 :三開機櫃12,000元
514購置機械及設備:外場喇叭28,000元、混音機21,000元、後級放大器29,000元</t>
    <phoneticPr fontId="37" type="noConversion"/>
  </si>
  <si>
    <r>
      <t>6/24</t>
    </r>
    <r>
      <rPr>
        <sz val="10"/>
        <rFont val="細明體"/>
        <family val="3"/>
        <charset val="136"/>
      </rPr>
      <t>電洽學校更正經常門金額為</t>
    </r>
    <r>
      <rPr>
        <sz val="12"/>
        <rFont val="新細明體"/>
        <family val="1"/>
        <charset val="136"/>
      </rPr>
      <t>10</t>
    </r>
    <r>
      <rPr>
        <sz val="10"/>
        <rFont val="細明體"/>
        <family val="3"/>
        <charset val="136"/>
      </rPr>
      <t>千元</t>
    </r>
    <r>
      <rPr>
        <sz val="12"/>
        <rFont val="新細明體"/>
        <family val="1"/>
        <charset val="136"/>
      </rPr>
      <t>(9.8</t>
    </r>
    <r>
      <rPr>
        <sz val="10"/>
        <rFont val="細明體"/>
        <family val="3"/>
        <charset val="136"/>
      </rPr>
      <t>千元進位</t>
    </r>
    <r>
      <rPr>
        <sz val="12"/>
        <rFont val="新細明體"/>
        <family val="1"/>
        <charset val="136"/>
      </rPr>
      <t>10</t>
    </r>
    <r>
      <rPr>
        <sz val="10"/>
        <rFont val="細明體"/>
        <family val="3"/>
        <charset val="136"/>
      </rPr>
      <t>千元</t>
    </r>
    <r>
      <rPr>
        <sz val="12"/>
        <rFont val="新細明體"/>
        <family val="1"/>
        <charset val="136"/>
      </rPr>
      <t>)</t>
    </r>
    <phoneticPr fontId="37" type="noConversion"/>
  </si>
  <si>
    <t>國小合計</t>
    <phoneticPr fontId="37" type="noConversion"/>
  </si>
  <si>
    <t>總計</t>
    <phoneticPr fontId="37" type="noConversion"/>
  </si>
  <si>
    <t>車輛種類</t>
    <phoneticPr fontId="37" type="noConversion"/>
  </si>
  <si>
    <t>廠牌</t>
    <phoneticPr fontId="4" type="noConversion"/>
  </si>
  <si>
    <t>引擎號碼</t>
    <phoneticPr fontId="4" type="noConversion"/>
  </si>
  <si>
    <t>車  號</t>
    <phoneticPr fontId="37" type="noConversion"/>
  </si>
  <si>
    <t>購置年月</t>
    <phoneticPr fontId="37" type="noConversion"/>
  </si>
  <si>
    <t>汽缸總排氣量「立方公分」</t>
    <phoneticPr fontId="37" type="noConversion"/>
  </si>
  <si>
    <t>司機薪資</t>
    <phoneticPr fontId="37" type="noConversion"/>
  </si>
  <si>
    <t>牌照稅          (全年)</t>
    <phoneticPr fontId="37" type="noConversion"/>
  </si>
  <si>
    <t>燃料使用費(全年)</t>
    <phoneticPr fontId="37" type="noConversion"/>
  </si>
  <si>
    <t>汽油費(全年)</t>
    <phoneticPr fontId="37" type="noConversion"/>
  </si>
  <si>
    <t>轉彎及倒車警報裝置費</t>
    <phoneticPr fontId="4" type="noConversion"/>
  </si>
  <si>
    <t>核定數</t>
    <phoneticPr fontId="37" type="noConversion"/>
  </si>
  <si>
    <t>備註</t>
    <phoneticPr fontId="4" type="noConversion"/>
  </si>
  <si>
    <t>單價</t>
    <phoneticPr fontId="37" type="noConversion"/>
  </si>
  <si>
    <t>金額</t>
    <phoneticPr fontId="37" type="noConversion"/>
  </si>
  <si>
    <t>用途別</t>
    <phoneticPr fontId="4" type="noConversion"/>
  </si>
  <si>
    <t>合計</t>
    <phoneticPr fontId="37" type="noConversion"/>
  </si>
  <si>
    <t>保險費改由學校自行辦理</t>
    <phoneticPr fontId="4" type="noConversion"/>
  </si>
  <si>
    <t>604明恥國小</t>
    <phoneticPr fontId="4" type="noConversion"/>
  </si>
  <si>
    <t>大客車</t>
    <phoneticPr fontId="4" type="noConversion"/>
  </si>
  <si>
    <t>豐田</t>
    <phoneticPr fontId="4" type="noConversion"/>
  </si>
  <si>
    <t>N04C-UH11431</t>
    <phoneticPr fontId="4" type="noConversion"/>
  </si>
  <si>
    <t>460-WB</t>
    <phoneticPr fontId="4" type="noConversion"/>
  </si>
  <si>
    <t>613新城國小</t>
    <phoneticPr fontId="4" type="noConversion"/>
  </si>
  <si>
    <t>豐田</t>
    <phoneticPr fontId="4" type="noConversion"/>
  </si>
  <si>
    <t>N04C-UH11426</t>
    <phoneticPr fontId="4" type="noConversion"/>
  </si>
  <si>
    <t>459-WB</t>
    <phoneticPr fontId="4" type="noConversion"/>
  </si>
  <si>
    <t>620光華國小</t>
    <phoneticPr fontId="37" type="noConversion"/>
  </si>
  <si>
    <t>大客車</t>
    <phoneticPr fontId="37" type="noConversion"/>
  </si>
  <si>
    <t>國瑞</t>
    <phoneticPr fontId="4" type="noConversion"/>
  </si>
  <si>
    <t>N04CUH12630</t>
    <phoneticPr fontId="4" type="noConversion"/>
  </si>
  <si>
    <t>471WB</t>
    <phoneticPr fontId="4" type="noConversion"/>
  </si>
  <si>
    <t>625平和國小</t>
    <phoneticPr fontId="37" type="noConversion"/>
  </si>
  <si>
    <t>大客車</t>
    <phoneticPr fontId="37" type="noConversion"/>
  </si>
  <si>
    <t>汰舊換新</t>
    <phoneticPr fontId="4" type="noConversion"/>
  </si>
  <si>
    <t>630月眉國小</t>
    <phoneticPr fontId="37" type="noConversion"/>
  </si>
  <si>
    <t>N04CUH12627</t>
    <phoneticPr fontId="4" type="noConversion"/>
  </si>
  <si>
    <t>472WB</t>
    <phoneticPr fontId="4" type="noConversion"/>
  </si>
  <si>
    <t>633鳳林國小</t>
    <phoneticPr fontId="4" type="noConversion"/>
  </si>
  <si>
    <t>634大榮國小</t>
    <phoneticPr fontId="37" type="noConversion"/>
  </si>
  <si>
    <t>大客車</t>
    <phoneticPr fontId="37" type="noConversion"/>
  </si>
  <si>
    <t>汰舊換新</t>
    <phoneticPr fontId="4" type="noConversion"/>
  </si>
  <si>
    <t>638北林國小</t>
    <phoneticPr fontId="37" type="noConversion"/>
  </si>
  <si>
    <t>國瑞</t>
    <phoneticPr fontId="4" type="noConversion"/>
  </si>
  <si>
    <t>N04CUH10101</t>
    <phoneticPr fontId="4" type="noConversion"/>
  </si>
  <si>
    <t>995WB</t>
    <phoneticPr fontId="37" type="noConversion"/>
  </si>
  <si>
    <t>98. 10</t>
    <phoneticPr fontId="4" type="noConversion"/>
  </si>
  <si>
    <t>641光復國小</t>
    <phoneticPr fontId="4" type="noConversion"/>
  </si>
  <si>
    <t>大客車</t>
    <phoneticPr fontId="4" type="noConversion"/>
  </si>
  <si>
    <t>豐田</t>
    <phoneticPr fontId="4" type="noConversion"/>
  </si>
  <si>
    <t>N04C-UH11428</t>
    <phoneticPr fontId="4" type="noConversion"/>
  </si>
  <si>
    <t>456-WB</t>
    <phoneticPr fontId="4" type="noConversion"/>
  </si>
  <si>
    <t>642太巴塱國小</t>
    <phoneticPr fontId="37" type="noConversion"/>
  </si>
  <si>
    <t>客貨車</t>
    <phoneticPr fontId="37" type="noConversion"/>
  </si>
  <si>
    <t>中華</t>
    <phoneticPr fontId="4" type="noConversion"/>
  </si>
  <si>
    <t>4G64C033837</t>
    <phoneticPr fontId="4" type="noConversion"/>
  </si>
  <si>
    <t>AMU3168</t>
    <phoneticPr fontId="4" type="noConversion"/>
  </si>
  <si>
    <t>647瑞穗國小</t>
    <phoneticPr fontId="37" type="noConversion"/>
  </si>
  <si>
    <t>654豐濱國小</t>
    <phoneticPr fontId="37" type="noConversion"/>
  </si>
  <si>
    <t>N04CUH11149</t>
    <phoneticPr fontId="4" type="noConversion"/>
  </si>
  <si>
    <t>996WB</t>
    <phoneticPr fontId="37" type="noConversion"/>
  </si>
  <si>
    <t>98. 10</t>
    <phoneticPr fontId="4" type="noConversion"/>
  </si>
  <si>
    <t>657新社國小</t>
    <phoneticPr fontId="37" type="noConversion"/>
  </si>
  <si>
    <t>國瑞</t>
    <phoneticPr fontId="4" type="noConversion"/>
  </si>
  <si>
    <t>N04CUH15112</t>
    <phoneticPr fontId="4" type="noConversion"/>
  </si>
  <si>
    <t>492WB</t>
    <phoneticPr fontId="37" type="noConversion"/>
  </si>
  <si>
    <t>658玉里國小</t>
    <phoneticPr fontId="4" type="noConversion"/>
  </si>
  <si>
    <t>660樂合國小</t>
    <phoneticPr fontId="37" type="noConversion"/>
  </si>
  <si>
    <t>汰舊換新</t>
    <phoneticPr fontId="4" type="noConversion"/>
  </si>
  <si>
    <t>663春日國小</t>
    <phoneticPr fontId="37" type="noConversion"/>
  </si>
  <si>
    <t>汰舊換新</t>
    <phoneticPr fontId="4" type="noConversion"/>
  </si>
  <si>
    <t>670富里國小</t>
    <phoneticPr fontId="4" type="noConversion"/>
  </si>
  <si>
    <t>小客車</t>
    <phoneticPr fontId="4" type="noConversion"/>
  </si>
  <si>
    <t>福斯</t>
    <phoneticPr fontId="4" type="noConversion"/>
  </si>
  <si>
    <t>Wv2ZZZ7HZDH127586</t>
    <phoneticPr fontId="4" type="noConversion"/>
  </si>
  <si>
    <t>AAK-5016</t>
    <phoneticPr fontId="4" type="noConversion"/>
  </si>
  <si>
    <t>674東竹國小</t>
    <phoneticPr fontId="37" type="noConversion"/>
  </si>
  <si>
    <t>大客車</t>
    <phoneticPr fontId="37" type="noConversion"/>
  </si>
  <si>
    <t>678吳江國小</t>
    <phoneticPr fontId="37" type="noConversion"/>
  </si>
  <si>
    <t>大客車</t>
    <phoneticPr fontId="37" type="noConversion"/>
  </si>
  <si>
    <t>TOYOTA</t>
    <phoneticPr fontId="4" type="noConversion"/>
  </si>
  <si>
    <t>N04CTQ11563</t>
    <phoneticPr fontId="4" type="noConversion"/>
  </si>
  <si>
    <t>961WB</t>
    <phoneticPr fontId="37" type="noConversion"/>
  </si>
  <si>
    <t>681和平國小</t>
    <phoneticPr fontId="37" type="noConversion"/>
  </si>
  <si>
    <t>686文蘭國小</t>
    <phoneticPr fontId="37" type="noConversion"/>
  </si>
  <si>
    <t>大客車</t>
    <phoneticPr fontId="37" type="noConversion"/>
  </si>
  <si>
    <t>N04CUH11150</t>
    <phoneticPr fontId="4" type="noConversion"/>
  </si>
  <si>
    <t>993WB</t>
    <phoneticPr fontId="37" type="noConversion"/>
  </si>
  <si>
    <t>98. 10</t>
    <phoneticPr fontId="4" type="noConversion"/>
  </si>
  <si>
    <t>698太平國小</t>
    <phoneticPr fontId="37" type="noConversion"/>
  </si>
  <si>
    <t>汰舊換新</t>
    <phoneticPr fontId="4" type="noConversion"/>
  </si>
  <si>
    <t>700古風國小</t>
    <phoneticPr fontId="37" type="noConversion"/>
  </si>
  <si>
    <t>N04CUH11147</t>
    <phoneticPr fontId="4" type="noConversion"/>
  </si>
  <si>
    <t>992WB</t>
    <phoneticPr fontId="37" type="noConversion"/>
  </si>
  <si>
    <t>701立山國小</t>
    <phoneticPr fontId="37" type="noConversion"/>
  </si>
  <si>
    <t>國瑞TOYOTA</t>
    <phoneticPr fontId="4" type="noConversion"/>
  </si>
  <si>
    <t>N04CUH15115</t>
    <phoneticPr fontId="4" type="noConversion"/>
  </si>
  <si>
    <t>491WB</t>
    <phoneticPr fontId="37" type="noConversion"/>
  </si>
  <si>
    <t>708西寶國小</t>
    <phoneticPr fontId="37" type="noConversion"/>
  </si>
  <si>
    <t>J08ETE19971</t>
    <phoneticPr fontId="4" type="noConversion"/>
  </si>
  <si>
    <t>999WB</t>
    <phoneticPr fontId="37" type="noConversion"/>
  </si>
  <si>
    <t>666長良國小</t>
    <phoneticPr fontId="4" type="noConversion"/>
  </si>
  <si>
    <t>購置新校車</t>
    <phoneticPr fontId="4" type="noConversion"/>
  </si>
  <si>
    <t>707中原國小</t>
    <phoneticPr fontId="4" type="noConversion"/>
  </si>
  <si>
    <t>N04C-UH11430</t>
    <phoneticPr fontId="4" type="noConversion"/>
  </si>
  <si>
    <t>458-WB</t>
    <phoneticPr fontId="4" type="noConversion"/>
  </si>
  <si>
    <t>633鳳林國小-1</t>
    <phoneticPr fontId="4" type="noConversion"/>
  </si>
  <si>
    <t>大客車</t>
    <phoneticPr fontId="4" type="noConversion"/>
  </si>
  <si>
    <t>豐田</t>
    <phoneticPr fontId="4" type="noConversion"/>
  </si>
  <si>
    <t>N04C-UH11427</t>
    <phoneticPr fontId="4" type="noConversion"/>
  </si>
  <si>
    <t>457-WB</t>
    <phoneticPr fontId="4" type="noConversion"/>
  </si>
  <si>
    <t>633鳳林國小-2</t>
    <phoneticPr fontId="4" type="noConversion"/>
  </si>
  <si>
    <t>小客車</t>
    <phoneticPr fontId="4" type="noConversion"/>
  </si>
  <si>
    <t>福斯</t>
    <phoneticPr fontId="4" type="noConversion"/>
  </si>
  <si>
    <t>WV2ZZZ7HZEH096036</t>
    <phoneticPr fontId="4" type="noConversion"/>
  </si>
  <si>
    <t>AGM-3382</t>
    <phoneticPr fontId="4" type="noConversion"/>
  </si>
  <si>
    <t>647瑞穗國小-1</t>
    <phoneticPr fontId="37" type="noConversion"/>
  </si>
  <si>
    <t>TOYOTA</t>
    <phoneticPr fontId="4" type="noConversion"/>
  </si>
  <si>
    <t>N04CUH15972</t>
    <phoneticPr fontId="4" type="noConversion"/>
  </si>
  <si>
    <t>896WB</t>
    <phoneticPr fontId="37" type="noConversion"/>
  </si>
  <si>
    <t>647瑞穗國小-2</t>
    <phoneticPr fontId="4" type="noConversion"/>
  </si>
  <si>
    <t>中華</t>
    <phoneticPr fontId="4" type="noConversion"/>
  </si>
  <si>
    <t>4G64A043865</t>
    <phoneticPr fontId="4" type="noConversion"/>
  </si>
  <si>
    <t>4558-SN</t>
    <phoneticPr fontId="4" type="noConversion"/>
  </si>
  <si>
    <t>106/10</t>
    <phoneticPr fontId="4" type="noConversion"/>
  </si>
  <si>
    <t>658玉里國小-1</t>
    <phoneticPr fontId="4" type="noConversion"/>
  </si>
  <si>
    <t>大客車</t>
    <phoneticPr fontId="4" type="noConversion"/>
  </si>
  <si>
    <t>豐田</t>
    <phoneticPr fontId="4" type="noConversion"/>
  </si>
  <si>
    <t>JTGFP518404502187</t>
    <phoneticPr fontId="4" type="noConversion"/>
  </si>
  <si>
    <t>426-WB</t>
    <phoneticPr fontId="4" type="noConversion"/>
  </si>
  <si>
    <t>658玉里國小-2</t>
    <phoneticPr fontId="4" type="noConversion"/>
  </si>
  <si>
    <t>小客車</t>
    <phoneticPr fontId="4" type="noConversion"/>
  </si>
  <si>
    <t>福特</t>
    <phoneticPr fontId="4" type="noConversion"/>
  </si>
  <si>
    <t>WF03XXTTG3GK82293</t>
    <phoneticPr fontId="4" type="noConversion"/>
  </si>
  <si>
    <t>ARG-5693</t>
    <phoneticPr fontId="4" type="noConversion"/>
  </si>
  <si>
    <t>依下表</t>
    <phoneticPr fontId="4" type="noConversion"/>
  </si>
  <si>
    <r>
      <t>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費</t>
    </r>
    <phoneticPr fontId="37" type="noConversion"/>
  </si>
  <si>
    <r>
      <t>車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輛
保險費</t>
    </r>
    <phoneticPr fontId="37" type="noConversion"/>
  </si>
  <si>
    <r>
      <t>乘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客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險</t>
    </r>
    <phoneticPr fontId="37" type="noConversion"/>
  </si>
  <si>
    <r>
      <t>車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輛
檢驗費</t>
    </r>
    <phoneticPr fontId="37" type="noConversion"/>
  </si>
  <si>
    <r>
      <t>數量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(公升)</t>
    </r>
    <phoneticPr fontId="37" type="noConversion"/>
  </si>
  <si>
    <t>以前年度賸餘轉109年度財源(留存數元、非留存數元)</t>
    <phoneticPr fontId="4" type="noConversion"/>
  </si>
  <si>
    <t>各高國中小109年度財源計算表                                              單位：元</t>
    <phoneticPr fontId="37" type="noConversion"/>
  </si>
  <si>
    <t>學校</t>
    <phoneticPr fontId="57" type="noConversion"/>
  </si>
  <si>
    <t>截至107年累計賸餘</t>
    <phoneticPr fontId="57" type="noConversion"/>
  </si>
  <si>
    <r>
      <t xml:space="preserve">列為108年財源
</t>
    </r>
    <r>
      <rPr>
        <b/>
        <u/>
        <sz val="11"/>
        <color indexed="8"/>
        <rFont val="標楷體"/>
        <family val="4"/>
        <charset val="136"/>
      </rPr>
      <t>(含留存與非留存)</t>
    </r>
    <phoneticPr fontId="37" type="noConversion"/>
  </si>
  <si>
    <t>107年累計留存賸餘數</t>
    <phoneticPr fontId="37" type="noConversion"/>
  </si>
  <si>
    <r>
      <t xml:space="preserve">108年移用留存歷年賸餘併決算(截至目前) </t>
    </r>
    <r>
      <rPr>
        <sz val="8"/>
        <color indexed="10"/>
        <rFont val="標楷體"/>
        <family val="4"/>
        <charset val="136"/>
      </rPr>
      <t>此欄位不影響財源</t>
    </r>
    <phoneticPr fontId="37" type="noConversion"/>
  </si>
  <si>
    <r>
      <t xml:space="preserve">108年移用非留存歷年賸餘併決算        </t>
    </r>
    <r>
      <rPr>
        <sz val="8"/>
        <color indexed="10"/>
        <rFont val="新細明體"/>
        <family val="1"/>
        <charset val="136"/>
      </rPr>
      <t/>
    </r>
    <phoneticPr fontId="37" type="noConversion"/>
  </si>
  <si>
    <t>慈暉班賸餘數(非留存)</t>
    <phoneticPr fontId="4" type="noConversion"/>
  </si>
  <si>
    <t>109年可用財源</t>
    <phoneticPr fontId="37" type="noConversion"/>
  </si>
  <si>
    <t>合計</t>
    <phoneticPr fontId="4" type="noConversion"/>
  </si>
  <si>
    <t>A</t>
    <phoneticPr fontId="37" type="noConversion"/>
  </si>
  <si>
    <t>B</t>
    <phoneticPr fontId="37" type="noConversion"/>
  </si>
  <si>
    <t>C</t>
    <phoneticPr fontId="37" type="noConversion"/>
  </si>
  <si>
    <t>D</t>
    <phoneticPr fontId="37" type="noConversion"/>
  </si>
  <si>
    <t>E</t>
    <phoneticPr fontId="37" type="noConversion"/>
  </si>
  <si>
    <t>F</t>
    <phoneticPr fontId="4" type="noConversion"/>
  </si>
  <si>
    <t>G=A-B-C-E-F</t>
    <phoneticPr fontId="37" type="noConversion"/>
  </si>
  <si>
    <t>800體育高中</t>
    <phoneticPr fontId="37" type="noConversion"/>
  </si>
  <si>
    <t>310美崙國中</t>
    <phoneticPr fontId="57" type="noConversion"/>
  </si>
  <si>
    <t>311花崗國中</t>
    <phoneticPr fontId="57" type="noConversion"/>
  </si>
  <si>
    <t>312國風國中</t>
    <phoneticPr fontId="57" type="noConversion"/>
  </si>
  <si>
    <t>313自強國中</t>
    <phoneticPr fontId="57" type="noConversion"/>
  </si>
  <si>
    <t>315秀林國中</t>
    <phoneticPr fontId="57" type="noConversion"/>
  </si>
  <si>
    <t>316新城國中</t>
    <phoneticPr fontId="57" type="noConversion"/>
  </si>
  <si>
    <t>317宜昌國中</t>
    <phoneticPr fontId="57" type="noConversion"/>
  </si>
  <si>
    <t>318化仁國中</t>
    <phoneticPr fontId="57" type="noConversion"/>
  </si>
  <si>
    <t>320吉安國中</t>
    <phoneticPr fontId="57" type="noConversion"/>
  </si>
  <si>
    <t>321平和國中</t>
    <phoneticPr fontId="57" type="noConversion"/>
  </si>
  <si>
    <t>322壽豐國中</t>
    <phoneticPr fontId="57" type="noConversion"/>
  </si>
  <si>
    <t>325鳳林國中</t>
    <phoneticPr fontId="57" type="noConversion"/>
  </si>
  <si>
    <t>326萬榮國中</t>
    <phoneticPr fontId="57" type="noConversion"/>
  </si>
  <si>
    <t>327光復國中</t>
    <phoneticPr fontId="57" type="noConversion"/>
  </si>
  <si>
    <t>328富源國中</t>
    <phoneticPr fontId="57" type="noConversion"/>
  </si>
  <si>
    <t>329瑞穗國中</t>
    <phoneticPr fontId="57" type="noConversion"/>
  </si>
  <si>
    <t>330三民國中</t>
    <phoneticPr fontId="57" type="noConversion"/>
  </si>
  <si>
    <t>332玉里國中</t>
    <phoneticPr fontId="57" type="noConversion"/>
  </si>
  <si>
    <t>333玉東國中</t>
    <phoneticPr fontId="57" type="noConversion"/>
  </si>
  <si>
    <t>334富北國中</t>
    <phoneticPr fontId="57" type="noConversion"/>
  </si>
  <si>
    <t>335富里國中</t>
    <phoneticPr fontId="57" type="noConversion"/>
  </si>
  <si>
    <t>336豐濱國中</t>
    <phoneticPr fontId="57" type="noConversion"/>
  </si>
  <si>
    <t>337東里國中</t>
    <phoneticPr fontId="57" type="noConversion"/>
  </si>
  <si>
    <t>601 明禮國小</t>
    <phoneticPr fontId="4" type="noConversion"/>
  </si>
  <si>
    <t>602 明義國小</t>
    <phoneticPr fontId="4" type="noConversion"/>
  </si>
  <si>
    <t>603 明廉國小</t>
    <phoneticPr fontId="4" type="noConversion"/>
  </si>
  <si>
    <t>604 明恥國小</t>
    <phoneticPr fontId="4" type="noConversion"/>
  </si>
  <si>
    <t>605 中正國小</t>
    <phoneticPr fontId="4" type="noConversion"/>
  </si>
  <si>
    <t>606 信義國小</t>
    <phoneticPr fontId="4" type="noConversion"/>
  </si>
  <si>
    <t>607 復興國小</t>
    <phoneticPr fontId="4" type="noConversion"/>
  </si>
  <si>
    <t>608 中華國小</t>
    <phoneticPr fontId="4" type="noConversion"/>
  </si>
  <si>
    <t>609 忠孝國小</t>
    <phoneticPr fontId="4" type="noConversion"/>
  </si>
  <si>
    <t>610 北濱國小</t>
    <phoneticPr fontId="4" type="noConversion"/>
  </si>
  <si>
    <t>611 鑄強國小</t>
    <phoneticPr fontId="4" type="noConversion"/>
  </si>
  <si>
    <t>612 國福國小</t>
    <phoneticPr fontId="4" type="noConversion"/>
  </si>
  <si>
    <t>613 新城國小</t>
    <phoneticPr fontId="4" type="noConversion"/>
  </si>
  <si>
    <t>614 北埔國小</t>
    <phoneticPr fontId="4" type="noConversion"/>
  </si>
  <si>
    <t>615 康樂國小</t>
    <phoneticPr fontId="4" type="noConversion"/>
  </si>
  <si>
    <t>616 嘉里國小</t>
    <phoneticPr fontId="4" type="noConversion"/>
  </si>
  <si>
    <t>617 吉安國小</t>
    <phoneticPr fontId="4" type="noConversion"/>
  </si>
  <si>
    <t>618 宜昌國小</t>
    <phoneticPr fontId="4" type="noConversion"/>
  </si>
  <si>
    <t>619 北昌國小</t>
    <phoneticPr fontId="4" type="noConversion"/>
  </si>
  <si>
    <t>620 光華國小</t>
    <phoneticPr fontId="4" type="noConversion"/>
  </si>
  <si>
    <t>621 稻香國小</t>
    <phoneticPr fontId="4" type="noConversion"/>
  </si>
  <si>
    <t>622 南華國小</t>
    <phoneticPr fontId="4" type="noConversion"/>
  </si>
  <si>
    <t>623 化仁國小</t>
    <phoneticPr fontId="4" type="noConversion"/>
  </si>
  <si>
    <t>624 太昌國小</t>
    <phoneticPr fontId="4" type="noConversion"/>
  </si>
  <si>
    <t>625 平和國小</t>
    <phoneticPr fontId="4" type="noConversion"/>
  </si>
  <si>
    <t>626 壽豐國小</t>
    <phoneticPr fontId="4" type="noConversion"/>
  </si>
  <si>
    <t>627 豐裡國小</t>
    <phoneticPr fontId="4" type="noConversion"/>
  </si>
  <si>
    <t>628 豐山國小</t>
    <phoneticPr fontId="4" type="noConversion"/>
  </si>
  <si>
    <t>629 志學國小</t>
    <phoneticPr fontId="4" type="noConversion"/>
  </si>
  <si>
    <t>630 月眉國小</t>
    <phoneticPr fontId="4" type="noConversion"/>
  </si>
  <si>
    <t>631 水璉國小</t>
    <phoneticPr fontId="4" type="noConversion"/>
  </si>
  <si>
    <t>632 溪口國小</t>
    <phoneticPr fontId="4" type="noConversion"/>
  </si>
  <si>
    <t>633 鳳林國小</t>
    <phoneticPr fontId="4" type="noConversion"/>
  </si>
  <si>
    <t>634 大榮國小</t>
    <phoneticPr fontId="4" type="noConversion"/>
  </si>
  <si>
    <t>635 林榮國小</t>
    <phoneticPr fontId="4" type="noConversion"/>
  </si>
  <si>
    <t>636 長橋國小</t>
    <phoneticPr fontId="4" type="noConversion"/>
  </si>
  <si>
    <t>638 北林國小</t>
    <phoneticPr fontId="4" type="noConversion"/>
  </si>
  <si>
    <t>639 鳳仁國小</t>
    <phoneticPr fontId="4" type="noConversion"/>
  </si>
  <si>
    <t>641 光復國小</t>
    <phoneticPr fontId="4" type="noConversion"/>
  </si>
  <si>
    <t>642 太巴塱國小</t>
    <phoneticPr fontId="4" type="noConversion"/>
  </si>
  <si>
    <t>645 大進國小</t>
    <phoneticPr fontId="4" type="noConversion"/>
  </si>
  <si>
    <t>647 瑞穗國小</t>
    <phoneticPr fontId="4" type="noConversion"/>
  </si>
  <si>
    <t>648 瑞美國小</t>
    <phoneticPr fontId="4" type="noConversion"/>
  </si>
  <si>
    <t>649 鶴岡國小</t>
    <phoneticPr fontId="4" type="noConversion"/>
  </si>
  <si>
    <t>650 舞鶴國小</t>
    <phoneticPr fontId="4" type="noConversion"/>
  </si>
  <si>
    <t>651 奇美國小</t>
    <phoneticPr fontId="4" type="noConversion"/>
  </si>
  <si>
    <t>652 富源國小</t>
    <phoneticPr fontId="4" type="noConversion"/>
  </si>
  <si>
    <t>653 瑞北國小</t>
    <phoneticPr fontId="4" type="noConversion"/>
  </si>
  <si>
    <t>654 豐濱國小</t>
    <phoneticPr fontId="4" type="noConversion"/>
  </si>
  <si>
    <t>655 港口國小</t>
    <phoneticPr fontId="4" type="noConversion"/>
  </si>
  <si>
    <t>656 靜浦國小</t>
    <phoneticPr fontId="4" type="noConversion"/>
  </si>
  <si>
    <t>657 新社國小</t>
    <phoneticPr fontId="4" type="noConversion"/>
  </si>
  <si>
    <t>658 玉里國小</t>
    <phoneticPr fontId="4" type="noConversion"/>
  </si>
  <si>
    <t>659 源城國小</t>
    <phoneticPr fontId="4" type="noConversion"/>
  </si>
  <si>
    <t>660 樂合國小</t>
    <phoneticPr fontId="4" type="noConversion"/>
  </si>
  <si>
    <t>661 觀音國小</t>
    <phoneticPr fontId="4" type="noConversion"/>
  </si>
  <si>
    <t>662 三民國小</t>
    <phoneticPr fontId="4" type="noConversion"/>
  </si>
  <si>
    <t>663 春日國小</t>
    <phoneticPr fontId="4" type="noConversion"/>
  </si>
  <si>
    <t>664 德武國小</t>
    <phoneticPr fontId="4" type="noConversion"/>
  </si>
  <si>
    <t>665 中城國小</t>
    <phoneticPr fontId="4" type="noConversion"/>
  </si>
  <si>
    <t>666 長良國小</t>
    <phoneticPr fontId="4" type="noConversion"/>
  </si>
  <si>
    <t>667 大禹國小</t>
    <phoneticPr fontId="4" type="noConversion"/>
  </si>
  <si>
    <t>668 松浦國小</t>
    <phoneticPr fontId="4" type="noConversion"/>
  </si>
  <si>
    <t>669 高寮國小</t>
    <phoneticPr fontId="4" type="noConversion"/>
  </si>
  <si>
    <t>670 富里國小</t>
    <phoneticPr fontId="4" type="noConversion"/>
  </si>
  <si>
    <t>671 萬寧國小</t>
    <phoneticPr fontId="4" type="noConversion"/>
  </si>
  <si>
    <t>672 永豐國小</t>
    <phoneticPr fontId="4" type="noConversion"/>
  </si>
  <si>
    <t>673 學田國小</t>
    <phoneticPr fontId="4" type="noConversion"/>
  </si>
  <si>
    <t>674 東竹國小</t>
    <phoneticPr fontId="4" type="noConversion"/>
  </si>
  <si>
    <t>675 東里國小</t>
    <phoneticPr fontId="4" type="noConversion"/>
  </si>
  <si>
    <t>676 明里國小</t>
    <phoneticPr fontId="4" type="noConversion"/>
  </si>
  <si>
    <t>678 吳江國小</t>
    <phoneticPr fontId="4" type="noConversion"/>
  </si>
  <si>
    <t>679 秀林國小</t>
    <phoneticPr fontId="4" type="noConversion"/>
  </si>
  <si>
    <t>680 富世國小</t>
    <phoneticPr fontId="4" type="noConversion"/>
  </si>
  <si>
    <t>681 和平國小</t>
    <phoneticPr fontId="4" type="noConversion"/>
  </si>
  <si>
    <t>682 佳民國小</t>
    <phoneticPr fontId="4" type="noConversion"/>
  </si>
  <si>
    <t>683 銅門國小</t>
    <phoneticPr fontId="4" type="noConversion"/>
  </si>
  <si>
    <t>684 水源國小</t>
    <phoneticPr fontId="4" type="noConversion"/>
  </si>
  <si>
    <t>685 崇德國小</t>
    <phoneticPr fontId="4" type="noConversion"/>
  </si>
  <si>
    <t>686 文蘭國小</t>
    <phoneticPr fontId="4" type="noConversion"/>
  </si>
  <si>
    <t>687 景美國小</t>
    <phoneticPr fontId="4" type="noConversion"/>
  </si>
  <si>
    <t>688 三棧國小</t>
    <phoneticPr fontId="4" type="noConversion"/>
  </si>
  <si>
    <t>689 銅蘭國小</t>
    <phoneticPr fontId="4" type="noConversion"/>
  </si>
  <si>
    <t>690 萬榮國小</t>
    <phoneticPr fontId="4" type="noConversion"/>
  </si>
  <si>
    <t>691 西林國小</t>
    <phoneticPr fontId="4" type="noConversion"/>
  </si>
  <si>
    <t>692 見晴國小</t>
    <phoneticPr fontId="4" type="noConversion"/>
  </si>
  <si>
    <t>693 馬遠國小</t>
    <phoneticPr fontId="4" type="noConversion"/>
  </si>
  <si>
    <t>694 紅葉國小</t>
    <phoneticPr fontId="4" type="noConversion"/>
  </si>
  <si>
    <t>695 明利國小</t>
    <phoneticPr fontId="4" type="noConversion"/>
  </si>
  <si>
    <t>696 卓溪國小</t>
    <phoneticPr fontId="4" type="noConversion"/>
  </si>
  <si>
    <t>697 崙山國小</t>
    <phoneticPr fontId="4" type="noConversion"/>
  </si>
  <si>
    <t>698 太平國小</t>
    <phoneticPr fontId="4" type="noConversion"/>
  </si>
  <si>
    <t>699 卓清國小</t>
    <phoneticPr fontId="4" type="noConversion"/>
  </si>
  <si>
    <t>700 古風國小</t>
    <phoneticPr fontId="4" type="noConversion"/>
  </si>
  <si>
    <t>701 立山國小</t>
    <phoneticPr fontId="4" type="noConversion"/>
  </si>
  <si>
    <t>702 卓樂國小</t>
    <phoneticPr fontId="4" type="noConversion"/>
  </si>
  <si>
    <t>703 卓楓國小</t>
    <phoneticPr fontId="4" type="noConversion"/>
  </si>
  <si>
    <t>705 西富國小</t>
    <phoneticPr fontId="4" type="noConversion"/>
  </si>
  <si>
    <t>706 大興國小</t>
    <phoneticPr fontId="4" type="noConversion"/>
  </si>
  <si>
    <t>707 中原國小</t>
    <phoneticPr fontId="4" type="noConversion"/>
  </si>
  <si>
    <t>708 西寶國小</t>
    <phoneticPr fontId="4" type="noConversion"/>
  </si>
  <si>
    <t>603明廉國小</t>
    <phoneticPr fontId="4" type="noConversion"/>
  </si>
  <si>
    <t>學雜費收入</t>
    <phoneticPr fontId="4" type="noConversion"/>
  </si>
  <si>
    <t>601明禮國小</t>
    <phoneticPr fontId="4" type="noConversion"/>
  </si>
  <si>
    <t>擴充改良房屋及建築設備-雨遮4座；機械設備-電腦主機4台及投影機2台</t>
    <phoneticPr fontId="37" type="noConversion"/>
  </si>
  <si>
    <t>602明義國小</t>
    <phoneticPr fontId="4" type="noConversion"/>
  </si>
  <si>
    <t>5.依後表移用非留存及移用留存數，填入G21欄位(說明及金額合計)</t>
    <phoneticPr fontId="4" type="noConversion"/>
  </si>
  <si>
    <t>2.依人事費調查表填入工友薪資及工友勞退準備金提撥(請四捨五入至千元)，表格會自動重新計算職員薪資。</t>
    <phoneticPr fontId="4" type="noConversion"/>
  </si>
  <si>
    <t>109年度建議財源(非留存部分)</t>
    <phoneticPr fontId="37" type="noConversion"/>
  </si>
  <si>
    <t>4.填寫相關人數(教職員、教保員、廚工、文康活動費)</t>
    <phoneticPr fontId="4" type="noConversion"/>
  </si>
  <si>
    <t>填表說明：</t>
    <phoneticPr fontId="4" type="noConversion"/>
  </si>
  <si>
    <t>3.依貴校填報內容，填入收支對列及移用剩餘(留存部分)編列之用途別。(場租收支對列可參照後表)</t>
    <phoneticPr fontId="4" type="noConversion"/>
  </si>
  <si>
    <t>6.檢查未填入數是否為0</t>
    <phoneticPr fontId="4" type="noConversion"/>
  </si>
  <si>
    <t>1.A2欄位及工作表名稱請填入學校編號及名稱，請以相同格式填入，例如：601明禮國小</t>
    <phoneticPr fontId="4" type="noConversion"/>
  </si>
  <si>
    <t>花蓮縣109年度各國民小學預算額度表</t>
    <phoneticPr fontId="4" type="noConversion"/>
  </si>
  <si>
    <t>購置XX【統-收支對列】</t>
    <phoneticPr fontId="4" type="noConversion"/>
  </si>
  <si>
    <t>購置XX(留存)</t>
    <phoneticPr fontId="4" type="noConversion"/>
  </si>
  <si>
    <t>請依實際項目手動輸入並四捨五入至千元</t>
    <phoneticPr fontId="4" type="noConversion"/>
  </si>
  <si>
    <t>基金來源部分：依填報內容，自行填入收支對列及自有財源部分，惟自有財源之學雜費收入不需填入。(表格自動計算公庫撥款收入)</t>
    <phoneticPr fontId="4" type="noConversion"/>
  </si>
  <si>
    <t>基金用途部分：</t>
    <phoneticPr fontId="4" type="noConversion"/>
  </si>
  <si>
    <r>
      <t>109</t>
    </r>
    <r>
      <rPr>
        <sz val="20"/>
        <rFont val="標楷體"/>
        <family val="4"/>
        <charset val="136"/>
      </rPr>
      <t>年度附屬單位</t>
    </r>
    <r>
      <rPr>
        <sz val="20"/>
        <rFont val="Times New Roman"/>
        <family val="1"/>
      </rPr>
      <t>-</t>
    </r>
    <r>
      <rPr>
        <sz val="20"/>
        <rFont val="標楷體"/>
        <family val="4"/>
        <charset val="136"/>
      </rPr>
      <t>基金用途明細表</t>
    </r>
    <phoneticPr fontId="4" type="noConversion"/>
  </si>
  <si>
    <t>花蓮縣政府教育處暨所屬學校109年度車輛費用分析總表</t>
    <phoneticPr fontId="4" type="noConversion"/>
  </si>
  <si>
    <t>113、114</t>
    <phoneticPr fontId="4" type="noConversion"/>
  </si>
  <si>
    <r>
      <t>708西寶國小</t>
    </r>
    <r>
      <rPr>
        <sz val="12"/>
        <color indexed="10"/>
        <rFont val="標楷體"/>
        <family val="4"/>
        <charset val="136"/>
      </rPr>
      <t/>
    </r>
    <phoneticPr fontId="57" type="noConversion"/>
  </si>
  <si>
    <r>
      <t>706大興國小</t>
    </r>
    <r>
      <rPr>
        <sz val="12"/>
        <color indexed="10"/>
        <rFont val="標楷體"/>
        <family val="4"/>
        <charset val="136"/>
      </rPr>
      <t/>
    </r>
    <phoneticPr fontId="4" type="noConversion"/>
  </si>
  <si>
    <r>
      <t>701立山國小</t>
    </r>
    <r>
      <rPr>
        <sz val="12"/>
        <rFont val="標楷體"/>
        <family val="4"/>
        <charset val="136"/>
      </rPr>
      <t/>
    </r>
    <phoneticPr fontId="4" type="noConversion"/>
  </si>
  <si>
    <t>694紅葉國小</t>
    <phoneticPr fontId="4" type="noConversion"/>
  </si>
  <si>
    <t>691西林國小</t>
    <phoneticPr fontId="4" type="noConversion"/>
  </si>
  <si>
    <t>686文蘭國小</t>
    <phoneticPr fontId="4" type="noConversion"/>
  </si>
  <si>
    <t>684水源國小</t>
    <phoneticPr fontId="4" type="noConversion"/>
  </si>
  <si>
    <t>683銅門國小</t>
    <phoneticPr fontId="4" type="noConversion"/>
  </si>
  <si>
    <t>679秀林國小</t>
    <phoneticPr fontId="4" type="noConversion"/>
  </si>
  <si>
    <t>668松浦國小</t>
    <phoneticPr fontId="4" type="noConversion"/>
  </si>
  <si>
    <r>
      <t>667大禹國小</t>
    </r>
    <r>
      <rPr>
        <b/>
        <sz val="12"/>
        <rFont val="標楷體"/>
        <family val="4"/>
        <charset val="136"/>
      </rPr>
      <t/>
    </r>
    <phoneticPr fontId="4" type="noConversion"/>
  </si>
  <si>
    <r>
      <t>666長良國小</t>
    </r>
    <r>
      <rPr>
        <b/>
        <sz val="12"/>
        <rFont val="標楷體"/>
        <family val="4"/>
        <charset val="136"/>
      </rPr>
      <t/>
    </r>
    <phoneticPr fontId="4" type="noConversion"/>
  </si>
  <si>
    <t>665中城國小</t>
    <phoneticPr fontId="4" type="noConversion"/>
  </si>
  <si>
    <t>660樂合國小</t>
    <phoneticPr fontId="4" type="noConversion"/>
  </si>
  <si>
    <t>659源城國小</t>
    <phoneticPr fontId="4" type="noConversion"/>
  </si>
  <si>
    <t>653瑞北國小</t>
    <phoneticPr fontId="4" type="noConversion"/>
  </si>
  <si>
    <t>650舞鶴國小</t>
    <phoneticPr fontId="4" type="noConversion"/>
  </si>
  <si>
    <t>649鶴岡國小</t>
    <phoneticPr fontId="4" type="noConversion"/>
  </si>
  <si>
    <t>648瑞美國小</t>
    <phoneticPr fontId="4" type="noConversion"/>
  </si>
  <si>
    <t>645大進國小</t>
    <phoneticPr fontId="4" type="noConversion"/>
  </si>
  <si>
    <t>642太巴塱國小</t>
    <phoneticPr fontId="4" type="noConversion"/>
  </si>
  <si>
    <t>641光復國小</t>
    <phoneticPr fontId="4" type="noConversion"/>
  </si>
  <si>
    <t>624太昌國小</t>
    <phoneticPr fontId="4" type="noConversion"/>
  </si>
  <si>
    <t>623化仁國小</t>
    <phoneticPr fontId="4" type="noConversion"/>
  </si>
  <si>
    <t>622南華國小</t>
    <phoneticPr fontId="4" type="noConversion"/>
  </si>
  <si>
    <t>619北昌國小</t>
    <phoneticPr fontId="4" type="noConversion"/>
  </si>
  <si>
    <t>617吉安國小</t>
    <phoneticPr fontId="4" type="noConversion"/>
  </si>
  <si>
    <t>613新城國小</t>
    <phoneticPr fontId="4" type="noConversion"/>
  </si>
  <si>
    <t>修正後</t>
  </si>
  <si>
    <t>原金額</t>
  </si>
  <si>
    <t>修正後</t>
    <phoneticPr fontId="35" type="noConversion"/>
  </si>
  <si>
    <t>原金額</t>
    <phoneticPr fontId="35" type="noConversion"/>
  </si>
  <si>
    <t>月退含首期</t>
  </si>
  <si>
    <t>遺屬年金</t>
  </si>
  <si>
    <t>三節慰問金</t>
    <phoneticPr fontId="35" type="noConversion"/>
  </si>
  <si>
    <t>其餘項目：</t>
    <phoneticPr fontId="4" type="noConversion"/>
  </si>
  <si>
    <t>稻香國小</t>
    <phoneticPr fontId="4" type="noConversion"/>
  </si>
  <si>
    <t>值日夜費改專人值勤，連帶修正調整其餘項目千元尾差</t>
    <phoneticPr fontId="4" type="noConversion"/>
  </si>
  <si>
    <t>明義國小</t>
    <phoneticPr fontId="4" type="noConversion"/>
  </si>
  <si>
    <t>新增補助游泳池費用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</si>
</sst>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  <numFmt numFmtId="179" formatCode="0;[Red]0"/>
    <numFmt numFmtId="180" formatCode="_(* #,##0_);_(* \(#,##0\);_(* &quot;-&quot;??_);_(@_)"/>
    <numFmt numFmtId="181" formatCode="[$-404]e/mm;@"/>
    <numFmt numFmtId="182" formatCode="#,##0;[Red]#,##0"/>
  </numFmts>
  <fonts count="71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MS Sans Serif"/>
      <family val="2"/>
    </font>
    <font>
      <b/>
      <sz val="11"/>
      <name val="新細明體"/>
      <family val="1"/>
      <charset val="136"/>
    </font>
    <font>
      <b/>
      <sz val="12"/>
      <name val="Times New Roman"/>
      <family val="1"/>
    </font>
    <font>
      <b/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細明體"/>
      <family val="3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12"/>
      <color rgb="FF0070C0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0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0"/>
      <color rgb="FFFF0000"/>
      <name val="新細明體"/>
      <family val="1"/>
      <charset val="136"/>
    </font>
    <font>
      <sz val="11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indexed="8"/>
      <name val="ARIAL"/>
      <family val="2"/>
    </font>
    <font>
      <sz val="9"/>
      <name val="細明體"/>
      <family val="3"/>
      <charset val="136"/>
    </font>
    <font>
      <sz val="11"/>
      <name val="Arial"/>
      <family val="2"/>
    </font>
    <font>
      <sz val="11"/>
      <name val="細明體"/>
      <family val="3"/>
      <charset val="136"/>
    </font>
    <font>
      <sz val="10"/>
      <name val="Arial"/>
      <family val="2"/>
    </font>
    <font>
      <b/>
      <sz val="18"/>
      <name val="標楷體"/>
      <family val="4"/>
      <charset val="136"/>
    </font>
    <font>
      <b/>
      <sz val="18"/>
      <color indexed="1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Arial"/>
      <family val="2"/>
    </font>
    <font>
      <sz val="12"/>
      <color rgb="FF00B0F0"/>
      <name val="標楷體"/>
      <family val="4"/>
      <charset val="136"/>
    </font>
    <font>
      <sz val="10"/>
      <name val="細明體"/>
      <family val="3"/>
      <charset val="136"/>
    </font>
    <font>
      <b/>
      <sz val="12"/>
      <name val="Arial"/>
      <family val="2"/>
    </font>
    <font>
      <sz val="12"/>
      <color indexed="40"/>
      <name val="標楷體"/>
      <family val="4"/>
      <charset val="136"/>
    </font>
    <font>
      <b/>
      <sz val="10"/>
      <name val="Arial"/>
      <family val="2"/>
    </font>
    <font>
      <sz val="10"/>
      <color rgb="FF00B0F0"/>
      <name val="Arial"/>
      <family val="2"/>
    </font>
    <font>
      <sz val="12"/>
      <color theme="1"/>
      <name val="新細明體"/>
      <family val="1"/>
      <charset val="136"/>
      <scheme val="minor"/>
    </font>
    <font>
      <sz val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0"/>
      <color indexed="10"/>
      <name val="Times New Roman"/>
      <family val="1"/>
    </font>
    <font>
      <b/>
      <u/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8"/>
      <color indexed="10"/>
      <name val="標楷體"/>
      <family val="4"/>
      <charset val="136"/>
    </font>
    <font>
      <sz val="8"/>
      <color indexed="10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indexed="8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14"/>
      <name val="細明體"/>
      <family val="3"/>
      <charset val="136"/>
    </font>
    <font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36" fillId="0" borderId="0">
      <alignment vertical="top"/>
    </xf>
    <xf numFmtId="0" fontId="40" fillId="0" borderId="0"/>
    <xf numFmtId="0" fontId="3" fillId="0" borderId="0">
      <alignment vertical="center"/>
    </xf>
    <xf numFmtId="43" fontId="3" fillId="0" borderId="0" applyFont="0" applyFill="0" applyBorder="0" applyAlignment="0" applyProtection="0"/>
    <xf numFmtId="0" fontId="54" fillId="0" borderId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6" fillId="0" borderId="0">
      <alignment vertical="top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19">
    <xf numFmtId="0" fontId="0" fillId="0" borderId="0" xfId="0"/>
    <xf numFmtId="0" fontId="0" fillId="0" borderId="0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/>
    </xf>
    <xf numFmtId="176" fontId="6" fillId="0" borderId="0" xfId="2" applyNumberFormat="1" applyFont="1"/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8" fillId="0" borderId="1" xfId="1" applyFont="1" applyFill="1" applyBorder="1" applyAlignment="1">
      <alignment vertical="center" wrapText="1"/>
    </xf>
    <xf numFmtId="0" fontId="9" fillId="0" borderId="1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176" fontId="10" fillId="4" borderId="1" xfId="2" applyNumberFormat="1" applyFont="1" applyFill="1" applyBorder="1" applyAlignment="1">
      <alignment horizontal="right" vertical="center" shrinkToFit="1"/>
    </xf>
    <xf numFmtId="0" fontId="9" fillId="4" borderId="1" xfId="1" applyFont="1" applyFill="1" applyBorder="1">
      <alignment vertical="center"/>
    </xf>
    <xf numFmtId="0" fontId="8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horizontal="right" vertical="center" shrinkToFit="1"/>
    </xf>
    <xf numFmtId="176" fontId="10" fillId="6" borderId="1" xfId="2" applyNumberFormat="1" applyFont="1" applyFill="1" applyBorder="1" applyAlignment="1">
      <alignment horizontal="right" vertical="center" shrinkToFit="1"/>
    </xf>
    <xf numFmtId="0" fontId="9" fillId="6" borderId="1" xfId="1" applyFont="1" applyFill="1" applyBorder="1">
      <alignment vertical="center"/>
    </xf>
    <xf numFmtId="0" fontId="8" fillId="6" borderId="1" xfId="1" applyFont="1" applyFill="1" applyBorder="1" applyAlignment="1">
      <alignment vertical="center" wrapText="1"/>
    </xf>
    <xf numFmtId="0" fontId="10" fillId="6" borderId="1" xfId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>
      <alignment vertical="top" wrapText="1"/>
    </xf>
    <xf numFmtId="0" fontId="9" fillId="0" borderId="1" xfId="1" applyFont="1" applyFill="1" applyBorder="1">
      <alignment vertical="center"/>
    </xf>
    <xf numFmtId="0" fontId="8" fillId="0" borderId="1" xfId="1" applyFont="1" applyFill="1" applyBorder="1">
      <alignment vertical="center"/>
    </xf>
    <xf numFmtId="0" fontId="10" fillId="0" borderId="1" xfId="1" applyFont="1" applyFill="1" applyBorder="1" applyAlignment="1">
      <alignment horizontal="center" vertical="center"/>
    </xf>
    <xf numFmtId="0" fontId="8" fillId="6" borderId="1" xfId="1" applyFont="1" applyFill="1" applyBorder="1">
      <alignment vertical="center"/>
    </xf>
    <xf numFmtId="0" fontId="8" fillId="0" borderId="1" xfId="1" applyFont="1" applyBorder="1" applyAlignment="1">
      <alignment vertical="center" wrapText="1"/>
    </xf>
    <xf numFmtId="0" fontId="8" fillId="5" borderId="1" xfId="1" applyFont="1" applyFill="1" applyBorder="1" applyAlignment="1" applyProtection="1">
      <alignment horizontal="left" vertical="center" wrapText="1"/>
    </xf>
    <xf numFmtId="0" fontId="9" fillId="4" borderId="1" xfId="1" applyFont="1" applyFill="1" applyBorder="1" applyAlignment="1">
      <alignment vertical="center" wrapText="1"/>
    </xf>
    <xf numFmtId="0" fontId="8" fillId="4" borderId="1" xfId="1" applyFont="1" applyFill="1" applyBorder="1">
      <alignment vertical="center"/>
    </xf>
    <xf numFmtId="0" fontId="8" fillId="5" borderId="1" xfId="1" applyNumberFormat="1" applyFont="1" applyFill="1" applyBorder="1" applyAlignment="1">
      <alignment horizontal="left" vertical="top" wrapText="1"/>
    </xf>
    <xf numFmtId="0" fontId="10" fillId="0" borderId="4" xfId="1" applyFont="1" applyBorder="1" applyAlignment="1">
      <alignment horizontal="center" vertical="center"/>
    </xf>
    <xf numFmtId="176" fontId="14" fillId="7" borderId="1" xfId="2" applyNumberFormat="1" applyFont="1" applyFill="1" applyBorder="1" applyAlignment="1">
      <alignment horizontal="right" vertical="distributed" shrinkToFit="1"/>
    </xf>
    <xf numFmtId="176" fontId="10" fillId="0" borderId="1" xfId="2" applyNumberFormat="1" applyFont="1" applyBorder="1" applyAlignment="1">
      <alignment horizontal="right" vertical="distributed" shrinkToFit="1"/>
    </xf>
    <xf numFmtId="0" fontId="9" fillId="0" borderId="1" xfId="1" applyFont="1" applyBorder="1" applyAlignment="1">
      <alignment horizontal="center" vertical="center" wrapText="1"/>
    </xf>
    <xf numFmtId="176" fontId="10" fillId="0" borderId="1" xfId="2" applyNumberFormat="1" applyFont="1" applyFill="1" applyBorder="1" applyAlignment="1">
      <alignment horizontal="right" vertical="distributed" shrinkToFi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76" fontId="10" fillId="4" borderId="1" xfId="2" applyNumberFormat="1" applyFont="1" applyFill="1" applyBorder="1" applyAlignment="1">
      <alignment horizontal="right" vertical="distributed" shrinkToFit="1"/>
    </xf>
    <xf numFmtId="0" fontId="9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176" fontId="18" fillId="0" borderId="1" xfId="2" applyNumberFormat="1" applyFont="1" applyBorder="1" applyAlignment="1">
      <alignment horizontal="right" vertical="distributed" shrinkToFit="1"/>
    </xf>
    <xf numFmtId="0" fontId="8" fillId="0" borderId="1" xfId="1" applyFont="1" applyFill="1" applyBorder="1" applyAlignment="1">
      <alignment vertical="center" shrinkToFit="1"/>
    </xf>
    <xf numFmtId="176" fontId="6" fillId="0" borderId="1" xfId="2" applyNumberFormat="1" applyFont="1" applyBorder="1" applyAlignment="1">
      <alignment horizontal="distributed" vertical="distributed" wrapText="1" shrinkToFi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center" vertical="center"/>
    </xf>
    <xf numFmtId="0" fontId="0" fillId="8" borderId="1" xfId="0" applyNumberFormat="1" applyFill="1" applyBorder="1" applyAlignment="1">
      <alignment vertical="center" wrapText="1"/>
    </xf>
    <xf numFmtId="0" fontId="0" fillId="8" borderId="1" xfId="0" applyNumberFormat="1" applyFill="1" applyBorder="1" applyAlignment="1">
      <alignment horizontal="left" vertical="center"/>
    </xf>
    <xf numFmtId="176" fontId="0" fillId="8" borderId="1" xfId="0" applyNumberFormat="1" applyFill="1" applyBorder="1" applyAlignment="1">
      <alignment vertical="center"/>
    </xf>
    <xf numFmtId="177" fontId="0" fillId="8" borderId="1" xfId="0" applyNumberFormat="1" applyFill="1" applyBorder="1" applyAlignment="1">
      <alignment vertical="center"/>
    </xf>
    <xf numFmtId="0" fontId="0" fillId="8" borderId="0" xfId="0" applyFill="1" applyAlignment="1">
      <alignment vertical="center"/>
    </xf>
    <xf numFmtId="0" fontId="5" fillId="8" borderId="1" xfId="0" applyNumberFormat="1" applyFont="1" applyFill="1" applyBorder="1" applyAlignment="1">
      <alignment vertical="center" wrapText="1"/>
    </xf>
    <xf numFmtId="0" fontId="0" fillId="8" borderId="1" xfId="0" applyNumberFormat="1" applyFont="1" applyFill="1" applyBorder="1" applyAlignment="1">
      <alignment vertical="center" wrapText="1"/>
    </xf>
    <xf numFmtId="0" fontId="0" fillId="3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vertical="center"/>
    </xf>
    <xf numFmtId="177" fontId="0" fillId="3" borderId="1" xfId="0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9" borderId="1" xfId="0" applyNumberFormat="1" applyFill="1" applyBorder="1" applyAlignment="1">
      <alignment horizontal="left" vertical="center"/>
    </xf>
    <xf numFmtId="176" fontId="0" fillId="9" borderId="1" xfId="0" applyNumberFormat="1" applyFill="1" applyBorder="1" applyAlignment="1">
      <alignment vertical="center"/>
    </xf>
    <xf numFmtId="177" fontId="0" fillId="9" borderId="1" xfId="0" applyNumberForma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/>
    <xf numFmtId="0" fontId="0" fillId="3" borderId="1" xfId="0" applyNumberFormat="1" applyFill="1" applyBorder="1" applyAlignment="1">
      <alignment vertical="center" wrapText="1"/>
    </xf>
    <xf numFmtId="0" fontId="0" fillId="10" borderId="1" xfId="0" applyNumberFormat="1" applyFill="1" applyBorder="1" applyAlignment="1">
      <alignment horizontal="left" vertical="center"/>
    </xf>
    <xf numFmtId="176" fontId="0" fillId="10" borderId="1" xfId="0" applyNumberFormat="1" applyFill="1" applyBorder="1" applyAlignment="1">
      <alignment vertical="center"/>
    </xf>
    <xf numFmtId="177" fontId="0" fillId="10" borderId="1" xfId="0" applyNumberFormat="1" applyFill="1" applyBorder="1" applyAlignment="1">
      <alignment vertical="center"/>
    </xf>
    <xf numFmtId="0" fontId="0" fillId="10" borderId="0" xfId="0" applyFill="1" applyAlignment="1">
      <alignment vertical="center"/>
    </xf>
    <xf numFmtId="0" fontId="5" fillId="10" borderId="1" xfId="0" applyNumberFormat="1" applyFont="1" applyFill="1" applyBorder="1" applyAlignment="1">
      <alignment vertical="center" wrapText="1"/>
    </xf>
    <xf numFmtId="0" fontId="0" fillId="9" borderId="1" xfId="0" applyNumberFormat="1" applyFill="1" applyBorder="1" applyAlignment="1">
      <alignment vertical="center" wrapText="1"/>
    </xf>
    <xf numFmtId="0" fontId="5" fillId="9" borderId="1" xfId="0" applyNumberFormat="1" applyFont="1" applyFill="1" applyBorder="1" applyAlignment="1">
      <alignment horizontal="left" vertical="center" wrapText="1"/>
    </xf>
    <xf numFmtId="0" fontId="0" fillId="9" borderId="1" xfId="0" applyFill="1" applyBorder="1"/>
    <xf numFmtId="176" fontId="0" fillId="9" borderId="1" xfId="0" applyNumberFormat="1" applyFill="1" applyBorder="1"/>
    <xf numFmtId="0" fontId="0" fillId="0" borderId="1" xfId="0" applyNumberFormat="1" applyBorder="1" applyAlignment="1">
      <alignment horizontal="left" vertical="center"/>
    </xf>
    <xf numFmtId="0" fontId="0" fillId="8" borderId="1" xfId="0" applyNumberFormat="1" applyFont="1" applyFill="1" applyBorder="1" applyAlignment="1">
      <alignment horizontal="left" vertical="center"/>
    </xf>
    <xf numFmtId="176" fontId="0" fillId="8" borderId="1" xfId="0" applyNumberFormat="1" applyFont="1" applyFill="1" applyBorder="1" applyAlignment="1">
      <alignment vertical="center"/>
    </xf>
    <xf numFmtId="177" fontId="0" fillId="8" borderId="1" xfId="0" applyNumberFormat="1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23" fillId="8" borderId="1" xfId="0" applyNumberFormat="1" applyFont="1" applyFill="1" applyBorder="1" applyAlignment="1">
      <alignment vertical="center" wrapText="1"/>
    </xf>
    <xf numFmtId="0" fontId="23" fillId="8" borderId="1" xfId="0" applyNumberFormat="1" applyFont="1" applyFill="1" applyBorder="1" applyAlignment="1">
      <alignment horizontal="left" vertical="center"/>
    </xf>
    <xf numFmtId="176" fontId="23" fillId="8" borderId="1" xfId="0" applyNumberFormat="1" applyFont="1" applyFill="1" applyBorder="1" applyAlignment="1">
      <alignment vertical="center"/>
    </xf>
    <xf numFmtId="177" fontId="23" fillId="8" borderId="1" xfId="0" applyNumberFormat="1" applyFont="1" applyFill="1" applyBorder="1" applyAlignment="1">
      <alignment vertical="center"/>
    </xf>
    <xf numFmtId="0" fontId="23" fillId="8" borderId="0" xfId="0" applyFont="1" applyFill="1" applyAlignment="1">
      <alignment vertical="center"/>
    </xf>
    <xf numFmtId="0" fontId="8" fillId="5" borderId="1" xfId="1" applyNumberFormat="1" applyFont="1" applyFill="1" applyBorder="1" applyAlignment="1">
      <alignment horizontal="lef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11" fillId="4" borderId="1" xfId="1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 shrinkToFit="1"/>
    </xf>
    <xf numFmtId="0" fontId="6" fillId="4" borderId="1" xfId="2" applyFont="1" applyFill="1" applyBorder="1" applyAlignment="1">
      <alignment horizontal="left" vertical="center" wrapText="1" shrinkToFit="1"/>
    </xf>
    <xf numFmtId="0" fontId="8" fillId="4" borderId="1" xfId="1" applyFont="1" applyFill="1" applyBorder="1" applyAlignment="1">
      <alignment horizontal="left" vertical="center" wrapText="1"/>
    </xf>
    <xf numFmtId="178" fontId="8" fillId="5" borderId="1" xfId="1" applyNumberFormat="1" applyFont="1" applyFill="1" applyBorder="1" applyAlignment="1">
      <alignment horizontal="left" vertical="center" wrapText="1" shrinkToFit="1"/>
    </xf>
    <xf numFmtId="0" fontId="8" fillId="0" borderId="1" xfId="1" applyFont="1" applyFill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8" fillId="6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8" fillId="5" borderId="3" xfId="1" applyNumberFormat="1" applyFont="1" applyFill="1" applyBorder="1" applyAlignment="1">
      <alignment vertical="center" wrapText="1"/>
    </xf>
    <xf numFmtId="0" fontId="8" fillId="5" borderId="3" xfId="1" applyNumberFormat="1" applyFont="1" applyFill="1" applyBorder="1" applyAlignment="1">
      <alignment horizontal="left" vertical="center" wrapText="1"/>
    </xf>
    <xf numFmtId="0" fontId="8" fillId="5" borderId="2" xfId="1" applyNumberFormat="1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3" fillId="0" borderId="0" xfId="1" applyFont="1" applyAlignment="1">
      <alignment vertical="center" shrinkToFit="1"/>
    </xf>
    <xf numFmtId="0" fontId="3" fillId="0" borderId="0" xfId="1" applyFo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Fill="1" applyAlignment="1">
      <alignment vertical="center" shrinkToFit="1"/>
    </xf>
    <xf numFmtId="0" fontId="3" fillId="0" borderId="0" xfId="1" applyFont="1" applyFill="1">
      <alignment vertical="center"/>
    </xf>
    <xf numFmtId="0" fontId="11" fillId="6" borderId="1" xfId="2" applyFont="1" applyFill="1" applyBorder="1" applyAlignment="1">
      <alignment horizontal="left" vertical="center" wrapText="1" shrinkToFit="1"/>
    </xf>
    <xf numFmtId="0" fontId="3" fillId="6" borderId="0" xfId="1" applyFont="1" applyFill="1">
      <alignment vertical="center"/>
    </xf>
    <xf numFmtId="176" fontId="3" fillId="0" borderId="0" xfId="1" applyNumberFormat="1" applyFont="1" applyAlignment="1">
      <alignment vertical="center" shrinkToFit="1"/>
    </xf>
    <xf numFmtId="178" fontId="11" fillId="4" borderId="1" xfId="1" applyNumberFormat="1" applyFont="1" applyFill="1" applyBorder="1" applyAlignment="1">
      <alignment horizontal="left" vertical="center" wrapText="1" shrinkToFit="1"/>
    </xf>
    <xf numFmtId="178" fontId="11" fillId="6" borderId="1" xfId="1" applyNumberFormat="1" applyFont="1" applyFill="1" applyBorder="1" applyAlignment="1">
      <alignment horizontal="left" vertical="center" wrapText="1" shrinkToFit="1"/>
    </xf>
    <xf numFmtId="176" fontId="3" fillId="0" borderId="0" xfId="1" applyNumberFormat="1" applyFont="1" applyFill="1" applyAlignment="1">
      <alignment vertical="center" shrinkToFit="1"/>
    </xf>
    <xf numFmtId="0" fontId="8" fillId="5" borderId="2" xfId="1" applyNumberFormat="1" applyFont="1" applyFill="1" applyBorder="1" applyAlignment="1">
      <alignment horizontal="left" vertical="top" wrapText="1"/>
    </xf>
    <xf numFmtId="176" fontId="3" fillId="0" borderId="0" xfId="1" applyNumberFormat="1" applyFont="1" applyFill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8" fillId="0" borderId="1" xfId="1" applyFont="1" applyFill="1" applyBorder="1" applyAlignment="1">
      <alignment horizontal="left" vertical="center" wrapText="1" shrinkToFit="1"/>
    </xf>
    <xf numFmtId="0" fontId="29" fillId="0" borderId="1" xfId="1" applyFont="1" applyBorder="1" applyAlignment="1">
      <alignment horizontal="center" vertical="center"/>
    </xf>
    <xf numFmtId="0" fontId="28" fillId="0" borderId="1" xfId="1" applyFont="1" applyBorder="1">
      <alignment vertical="center"/>
    </xf>
    <xf numFmtId="0" fontId="28" fillId="0" borderId="1" xfId="1" applyFont="1" applyBorder="1" applyAlignment="1">
      <alignment vertical="center" wrapText="1"/>
    </xf>
    <xf numFmtId="0" fontId="30" fillId="0" borderId="1" xfId="1" applyFont="1" applyBorder="1">
      <alignment vertical="center"/>
    </xf>
    <xf numFmtId="0" fontId="28" fillId="0" borderId="1" xfId="1" applyFont="1" applyFill="1" applyBorder="1" applyAlignment="1">
      <alignment vertical="center" shrinkToFit="1"/>
    </xf>
    <xf numFmtId="176" fontId="29" fillId="0" borderId="1" xfId="2" applyNumberFormat="1" applyFont="1" applyFill="1" applyBorder="1" applyAlignment="1">
      <alignment horizontal="right" vertical="center" shrinkToFit="1"/>
    </xf>
    <xf numFmtId="0" fontId="29" fillId="0" borderId="3" xfId="1" applyFont="1" applyBorder="1" applyAlignment="1">
      <alignment horizontal="center" vertical="center"/>
    </xf>
    <xf numFmtId="0" fontId="28" fillId="0" borderId="3" xfId="1" applyFont="1" applyBorder="1">
      <alignment vertical="center"/>
    </xf>
    <xf numFmtId="0" fontId="29" fillId="0" borderId="1" xfId="1" applyFont="1" applyFill="1" applyBorder="1" applyAlignment="1">
      <alignment horizontal="center" vertical="center"/>
    </xf>
    <xf numFmtId="0" fontId="28" fillId="0" borderId="1" xfId="1" applyFont="1" applyFill="1" applyBorder="1">
      <alignment vertical="center"/>
    </xf>
    <xf numFmtId="0" fontId="30" fillId="0" borderId="1" xfId="1" applyFont="1" applyFill="1" applyBorder="1">
      <alignment vertical="center"/>
    </xf>
    <xf numFmtId="0" fontId="28" fillId="0" borderId="1" xfId="1" applyFont="1" applyBorder="1" applyAlignment="1">
      <alignment horizontal="left" vertical="center" wrapText="1"/>
    </xf>
    <xf numFmtId="176" fontId="0" fillId="0" borderId="0" xfId="1" applyNumberFormat="1" applyFont="1" applyFill="1" applyAlignment="1">
      <alignment vertical="center"/>
    </xf>
    <xf numFmtId="0" fontId="31" fillId="0" borderId="1" xfId="1" applyFont="1" applyBorder="1" applyAlignment="1">
      <alignment horizontal="center" vertical="center"/>
    </xf>
    <xf numFmtId="0" fontId="28" fillId="5" borderId="1" xfId="1" applyNumberFormat="1" applyFont="1" applyFill="1" applyBorder="1" applyAlignment="1">
      <alignment horizontal="left" vertical="top" wrapText="1"/>
    </xf>
    <xf numFmtId="0" fontId="0" fillId="0" borderId="11" xfId="1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0" fontId="0" fillId="0" borderId="0" xfId="1" applyFont="1" applyFill="1">
      <alignment vertical="center"/>
    </xf>
    <xf numFmtId="0" fontId="28" fillId="5" borderId="1" xfId="1" applyNumberFormat="1" applyFont="1" applyFill="1" applyBorder="1" applyAlignment="1">
      <alignment horizontal="left" vertical="center" wrapText="1"/>
    </xf>
    <xf numFmtId="0" fontId="28" fillId="0" borderId="1" xfId="1" applyFont="1" applyFill="1" applyBorder="1" applyAlignment="1">
      <alignment vertical="center" wrapText="1"/>
    </xf>
    <xf numFmtId="0" fontId="28" fillId="5" borderId="3" xfId="1" applyNumberFormat="1" applyFont="1" applyFill="1" applyBorder="1" applyAlignment="1">
      <alignment horizontal="left" vertical="center" wrapText="1"/>
    </xf>
    <xf numFmtId="0" fontId="33" fillId="0" borderId="1" xfId="1" applyFont="1" applyBorder="1">
      <alignment vertical="center"/>
    </xf>
    <xf numFmtId="0" fontId="32" fillId="0" borderId="1" xfId="1" applyFont="1" applyBorder="1" applyAlignment="1">
      <alignment horizontal="left" vertical="center" wrapText="1"/>
    </xf>
    <xf numFmtId="0" fontId="31" fillId="0" borderId="4" xfId="1" applyFont="1" applyBorder="1" applyAlignment="1">
      <alignment horizontal="center" vertical="center"/>
    </xf>
    <xf numFmtId="0" fontId="28" fillId="0" borderId="1" xfId="1" applyFont="1" applyBorder="1" applyAlignment="1">
      <alignment vertical="center" wrapText="1" shrinkToFit="1"/>
    </xf>
    <xf numFmtId="0" fontId="28" fillId="0" borderId="2" xfId="1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2" fillId="0" borderId="0" xfId="3">
      <alignment vertical="center"/>
    </xf>
    <xf numFmtId="0" fontId="34" fillId="0" borderId="1" xfId="3" applyFont="1" applyBorder="1" applyAlignment="1">
      <alignment horizontal="center" vertical="center" wrapText="1"/>
    </xf>
    <xf numFmtId="0" fontId="2" fillId="0" borderId="0" xfId="3" applyAlignment="1">
      <alignment wrapText="1"/>
    </xf>
    <xf numFmtId="0" fontId="34" fillId="0" borderId="13" xfId="3" applyFont="1" applyBorder="1" applyAlignment="1">
      <alignment horizontal="center" vertical="center" wrapText="1"/>
    </xf>
    <xf numFmtId="0" fontId="34" fillId="0" borderId="13" xfId="3" applyNumberFormat="1" applyFont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/>
    </xf>
    <xf numFmtId="0" fontId="34" fillId="0" borderId="13" xfId="3" applyNumberFormat="1" applyFont="1" applyFill="1" applyBorder="1" applyAlignment="1">
      <alignment horizontal="center" vertical="center" wrapText="1"/>
    </xf>
    <xf numFmtId="0" fontId="34" fillId="0" borderId="13" xfId="3" applyFont="1" applyFill="1" applyBorder="1" applyAlignment="1">
      <alignment horizontal="center" vertical="center" wrapText="1"/>
    </xf>
    <xf numFmtId="0" fontId="34" fillId="0" borderId="14" xfId="3" applyFont="1" applyBorder="1" applyAlignment="1">
      <alignment horizontal="center" vertical="center" wrapText="1"/>
    </xf>
    <xf numFmtId="0" fontId="41" fillId="0" borderId="0" xfId="5" applyFont="1" applyBorder="1" applyAlignment="1">
      <alignment vertical="center" wrapText="1"/>
    </xf>
    <xf numFmtId="0" fontId="8" fillId="0" borderId="0" xfId="5" applyFont="1" applyAlignment="1">
      <alignment vertical="center" wrapText="1"/>
    </xf>
    <xf numFmtId="0" fontId="40" fillId="0" borderId="0" xfId="5" applyAlignment="1"/>
    <xf numFmtId="0" fontId="40" fillId="0" borderId="0" xfId="5" applyAlignment="1">
      <alignment vertical="center" wrapText="1"/>
    </xf>
    <xf numFmtId="0" fontId="43" fillId="0" borderId="0" xfId="5" applyFont="1" applyBorder="1" applyAlignment="1">
      <alignment horizontal="center" vertical="center" wrapText="1"/>
    </xf>
    <xf numFmtId="0" fontId="11" fillId="0" borderId="0" xfId="5" applyFont="1" applyBorder="1" applyAlignment="1">
      <alignment horizontal="center" vertical="center" wrapText="1"/>
    </xf>
    <xf numFmtId="0" fontId="43" fillId="0" borderId="0" xfId="5" applyFont="1" applyBorder="1" applyAlignment="1">
      <alignment vertical="center" wrapText="1"/>
    </xf>
    <xf numFmtId="0" fontId="6" fillId="0" borderId="9" xfId="5" applyFont="1" applyBorder="1" applyAlignment="1">
      <alignment horizontal="right" vertical="center" wrapText="1"/>
    </xf>
    <xf numFmtId="0" fontId="6" fillId="0" borderId="1" xfId="5" applyFont="1" applyBorder="1" applyAlignment="1">
      <alignment horizontal="center" vertical="center" wrapText="1"/>
    </xf>
    <xf numFmtId="0" fontId="40" fillId="0" borderId="0" xfId="5" applyAlignment="1">
      <alignment wrapText="1"/>
    </xf>
    <xf numFmtId="0" fontId="6" fillId="13" borderId="23" xfId="5" applyFont="1" applyFill="1" applyBorder="1" applyAlignment="1">
      <alignment horizontal="center" vertical="center" wrapText="1"/>
    </xf>
    <xf numFmtId="0" fontId="6" fillId="13" borderId="14" xfId="5" applyFont="1" applyFill="1" applyBorder="1" applyAlignment="1">
      <alignment horizontal="center" vertical="center" wrapText="1"/>
    </xf>
    <xf numFmtId="0" fontId="46" fillId="13" borderId="24" xfId="5" applyFont="1" applyFill="1" applyBorder="1" applyAlignment="1">
      <alignment horizontal="center" vertical="center" wrapText="1"/>
    </xf>
    <xf numFmtId="0" fontId="6" fillId="13" borderId="1" xfId="5" applyFont="1" applyFill="1" applyBorder="1" applyAlignment="1">
      <alignment horizontal="center" vertical="center" wrapText="1"/>
    </xf>
    <xf numFmtId="0" fontId="46" fillId="13" borderId="1" xfId="5" applyFont="1" applyFill="1" applyBorder="1" applyAlignment="1">
      <alignment horizontal="center" vertical="center" wrapText="1"/>
    </xf>
    <xf numFmtId="0" fontId="47" fillId="0" borderId="0" xfId="5" applyFont="1" applyAlignment="1"/>
    <xf numFmtId="0" fontId="47" fillId="0" borderId="0" xfId="5" applyFont="1" applyAlignment="1">
      <alignment wrapText="1"/>
    </xf>
    <xf numFmtId="0" fontId="6" fillId="0" borderId="13" xfId="5" applyFont="1" applyBorder="1" applyAlignment="1">
      <alignment horizontal="center" vertical="center" wrapText="1"/>
    </xf>
    <xf numFmtId="0" fontId="11" fillId="0" borderId="27" xfId="5" applyFont="1" applyBorder="1" applyAlignment="1">
      <alignment horizontal="center" vertical="center" wrapText="1"/>
    </xf>
    <xf numFmtId="176" fontId="6" fillId="0" borderId="28" xfId="5" applyNumberFormat="1" applyFont="1" applyBorder="1" applyAlignment="1">
      <alignment vertical="center"/>
    </xf>
    <xf numFmtId="176" fontId="6" fillId="0" borderId="14" xfId="5" applyNumberFormat="1" applyFont="1" applyBorder="1" applyAlignment="1">
      <alignment vertical="center"/>
    </xf>
    <xf numFmtId="176" fontId="46" fillId="0" borderId="24" xfId="5" applyNumberFormat="1" applyFont="1" applyBorder="1" applyAlignment="1">
      <alignment vertical="center"/>
    </xf>
    <xf numFmtId="176" fontId="6" fillId="0" borderId="29" xfId="5" applyNumberFormat="1" applyFont="1" applyBorder="1" applyAlignment="1">
      <alignment vertical="center"/>
    </xf>
    <xf numFmtId="176" fontId="6" fillId="0" borderId="13" xfId="5" applyNumberFormat="1" applyFont="1" applyBorder="1" applyAlignment="1">
      <alignment vertical="center"/>
    </xf>
    <xf numFmtId="176" fontId="46" fillId="0" borderId="13" xfId="5" applyNumberFormat="1" applyFont="1" applyBorder="1" applyAlignment="1">
      <alignment vertical="center"/>
    </xf>
    <xf numFmtId="176" fontId="46" fillId="0" borderId="14" xfId="5" applyNumberFormat="1" applyFont="1" applyBorder="1" applyAlignment="1">
      <alignment vertical="center"/>
    </xf>
    <xf numFmtId="0" fontId="6" fillId="0" borderId="13" xfId="5" applyFont="1" applyBorder="1" applyAlignment="1">
      <alignment vertical="center" wrapText="1"/>
    </xf>
    <xf numFmtId="176" fontId="46" fillId="0" borderId="27" xfId="5" applyNumberFormat="1" applyFont="1" applyBorder="1" applyAlignment="1">
      <alignment vertical="center"/>
    </xf>
    <xf numFmtId="0" fontId="6" fillId="0" borderId="23" xfId="5" applyFont="1" applyBorder="1" applyAlignment="1">
      <alignment vertical="center" wrapText="1"/>
    </xf>
    <xf numFmtId="176" fontId="8" fillId="0" borderId="0" xfId="5" applyNumberFormat="1" applyFont="1" applyAlignment="1">
      <alignment wrapText="1"/>
    </xf>
    <xf numFmtId="0" fontId="6" fillId="14" borderId="14" xfId="5" applyFont="1" applyFill="1" applyBorder="1" applyAlignment="1">
      <alignment horizontal="center" vertical="center" wrapText="1"/>
    </xf>
    <xf numFmtId="0" fontId="11" fillId="14" borderId="24" xfId="5" applyFont="1" applyFill="1" applyBorder="1" applyAlignment="1">
      <alignment horizontal="center" vertical="center" wrapText="1"/>
    </xf>
    <xf numFmtId="176" fontId="6" fillId="14" borderId="30" xfId="5" applyNumberFormat="1" applyFont="1" applyFill="1" applyBorder="1" applyAlignment="1">
      <alignment vertical="center"/>
    </xf>
    <xf numFmtId="176" fontId="6" fillId="14" borderId="14" xfId="5" applyNumberFormat="1" applyFont="1" applyFill="1" applyBorder="1" applyAlignment="1">
      <alignment vertical="center"/>
    </xf>
    <xf numFmtId="176" fontId="46" fillId="14" borderId="24" xfId="5" applyNumberFormat="1" applyFont="1" applyFill="1" applyBorder="1" applyAlignment="1">
      <alignment vertical="center"/>
    </xf>
    <xf numFmtId="176" fontId="6" fillId="14" borderId="29" xfId="5" applyNumberFormat="1" applyFont="1" applyFill="1" applyBorder="1" applyAlignment="1">
      <alignment vertical="center"/>
    </xf>
    <xf numFmtId="176" fontId="6" fillId="14" borderId="13" xfId="5" applyNumberFormat="1" applyFont="1" applyFill="1" applyBorder="1" applyAlignment="1">
      <alignment vertical="center"/>
    </xf>
    <xf numFmtId="176" fontId="46" fillId="14" borderId="13" xfId="5" applyNumberFormat="1" applyFont="1" applyFill="1" applyBorder="1" applyAlignment="1">
      <alignment vertical="center"/>
    </xf>
    <xf numFmtId="176" fontId="46" fillId="14" borderId="14" xfId="5" applyNumberFormat="1" applyFont="1" applyFill="1" applyBorder="1" applyAlignment="1">
      <alignment vertical="center"/>
    </xf>
    <xf numFmtId="0" fontId="6" fillId="14" borderId="14" xfId="5" applyFont="1" applyFill="1" applyBorder="1" applyAlignment="1">
      <alignment vertical="center" wrapText="1"/>
    </xf>
    <xf numFmtId="176" fontId="46" fillId="14" borderId="27" xfId="5" applyNumberFormat="1" applyFont="1" applyFill="1" applyBorder="1" applyAlignment="1">
      <alignment vertical="center"/>
    </xf>
    <xf numFmtId="0" fontId="6" fillId="14" borderId="23" xfId="5" applyFont="1" applyFill="1" applyBorder="1" applyAlignment="1">
      <alignment vertical="center" wrapText="1"/>
    </xf>
    <xf numFmtId="0" fontId="40" fillId="0" borderId="0" xfId="5" applyFill="1" applyAlignment="1"/>
    <xf numFmtId="0" fontId="40" fillId="0" borderId="0" xfId="5" applyFill="1" applyAlignment="1">
      <alignment wrapText="1"/>
    </xf>
    <xf numFmtId="176" fontId="6" fillId="0" borderId="31" xfId="5" applyNumberFormat="1" applyFont="1" applyBorder="1" applyAlignment="1">
      <alignment vertical="center"/>
    </xf>
    <xf numFmtId="0" fontId="6" fillId="0" borderId="29" xfId="5" applyFont="1" applyBorder="1" applyAlignment="1">
      <alignment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11" fillId="0" borderId="27" xfId="5" applyFont="1" applyFill="1" applyBorder="1" applyAlignment="1">
      <alignment horizontal="center" vertical="center" wrapText="1"/>
    </xf>
    <xf numFmtId="176" fontId="6" fillId="0" borderId="31" xfId="5" applyNumberFormat="1" applyFont="1" applyFill="1" applyBorder="1" applyAlignment="1">
      <alignment vertical="center"/>
    </xf>
    <xf numFmtId="176" fontId="6" fillId="0" borderId="13" xfId="5" applyNumberFormat="1" applyFont="1" applyFill="1" applyBorder="1" applyAlignment="1">
      <alignment vertical="center"/>
    </xf>
    <xf numFmtId="176" fontId="6" fillId="0" borderId="29" xfId="5" applyNumberFormat="1" applyFont="1" applyFill="1" applyBorder="1" applyAlignment="1">
      <alignment vertical="center"/>
    </xf>
    <xf numFmtId="0" fontId="6" fillId="0" borderId="13" xfId="5" applyFont="1" applyFill="1" applyBorder="1" applyAlignment="1">
      <alignment vertical="center" wrapText="1"/>
    </xf>
    <xf numFmtId="0" fontId="6" fillId="0" borderId="29" xfId="5" applyFont="1" applyFill="1" applyBorder="1" applyAlignment="1">
      <alignment vertical="center" wrapText="1"/>
    </xf>
    <xf numFmtId="0" fontId="48" fillId="0" borderId="13" xfId="5" applyFont="1" applyFill="1" applyBorder="1" applyAlignment="1">
      <alignment vertical="center" wrapText="1"/>
    </xf>
    <xf numFmtId="0" fontId="6" fillId="15" borderId="13" xfId="5" applyFont="1" applyFill="1" applyBorder="1" applyAlignment="1">
      <alignment horizontal="center" vertical="center" wrapText="1"/>
    </xf>
    <xf numFmtId="0" fontId="11" fillId="15" borderId="27" xfId="5" applyFont="1" applyFill="1" applyBorder="1" applyAlignment="1">
      <alignment horizontal="center" vertical="center" wrapText="1"/>
    </xf>
    <xf numFmtId="176" fontId="6" fillId="15" borderId="31" xfId="5" applyNumberFormat="1" applyFont="1" applyFill="1" applyBorder="1" applyAlignment="1">
      <alignment vertical="center"/>
    </xf>
    <xf numFmtId="176" fontId="6" fillId="15" borderId="13" xfId="5" applyNumberFormat="1" applyFont="1" applyFill="1" applyBorder="1" applyAlignment="1">
      <alignment vertical="center"/>
    </xf>
    <xf numFmtId="176" fontId="46" fillId="15" borderId="24" xfId="5" applyNumberFormat="1" applyFont="1" applyFill="1" applyBorder="1" applyAlignment="1">
      <alignment vertical="center"/>
    </xf>
    <xf numFmtId="176" fontId="6" fillId="15" borderId="29" xfId="5" applyNumberFormat="1" applyFont="1" applyFill="1" applyBorder="1" applyAlignment="1">
      <alignment vertical="center"/>
    </xf>
    <xf numFmtId="176" fontId="46" fillId="15" borderId="13" xfId="5" applyNumberFormat="1" applyFont="1" applyFill="1" applyBorder="1" applyAlignment="1">
      <alignment vertical="center"/>
    </xf>
    <xf numFmtId="176" fontId="46" fillId="15" borderId="14" xfId="5" applyNumberFormat="1" applyFont="1" applyFill="1" applyBorder="1" applyAlignment="1">
      <alignment vertical="center"/>
    </xf>
    <xf numFmtId="0" fontId="6" fillId="15" borderId="13" xfId="5" applyFont="1" applyFill="1" applyBorder="1" applyAlignment="1">
      <alignment vertical="center" wrapText="1"/>
    </xf>
    <xf numFmtId="176" fontId="46" fillId="15" borderId="27" xfId="5" applyNumberFormat="1" applyFont="1" applyFill="1" applyBorder="1" applyAlignment="1">
      <alignment vertical="center"/>
    </xf>
    <xf numFmtId="0" fontId="6" fillId="15" borderId="29" xfId="5" applyFont="1" applyFill="1" applyBorder="1" applyAlignment="1">
      <alignment vertical="center" wrapText="1"/>
    </xf>
    <xf numFmtId="176" fontId="8" fillId="15" borderId="0" xfId="5" applyNumberFormat="1" applyFont="1" applyFill="1" applyAlignment="1">
      <alignment wrapText="1"/>
    </xf>
    <xf numFmtId="0" fontId="40" fillId="15" borderId="0" xfId="5" applyFill="1" applyAlignment="1"/>
    <xf numFmtId="0" fontId="40" fillId="15" borderId="0" xfId="5" applyFill="1" applyAlignment="1">
      <alignment wrapText="1"/>
    </xf>
    <xf numFmtId="0" fontId="6" fillId="14" borderId="13" xfId="5" applyFont="1" applyFill="1" applyBorder="1" applyAlignment="1">
      <alignment horizontal="center" vertical="center" wrapText="1"/>
    </xf>
    <xf numFmtId="0" fontId="11" fillId="14" borderId="27" xfId="5" applyFont="1" applyFill="1" applyBorder="1" applyAlignment="1">
      <alignment horizontal="center" vertical="center" wrapText="1"/>
    </xf>
    <xf numFmtId="176" fontId="6" fillId="14" borderId="31" xfId="5" applyNumberFormat="1" applyFont="1" applyFill="1" applyBorder="1" applyAlignment="1">
      <alignment vertical="center"/>
    </xf>
    <xf numFmtId="0" fontId="6" fillId="14" borderId="13" xfId="5" applyFont="1" applyFill="1" applyBorder="1" applyAlignment="1">
      <alignment vertical="center" wrapText="1"/>
    </xf>
    <xf numFmtId="0" fontId="6" fillId="14" borderId="29" xfId="5" applyFont="1" applyFill="1" applyBorder="1" applyAlignment="1">
      <alignment vertical="center" wrapText="1"/>
    </xf>
    <xf numFmtId="176" fontId="46" fillId="16" borderId="31" xfId="5" applyNumberFormat="1" applyFont="1" applyFill="1" applyBorder="1" applyAlignment="1">
      <alignment vertical="center"/>
    </xf>
    <xf numFmtId="176" fontId="46" fillId="16" borderId="34" xfId="5" applyNumberFormat="1" applyFont="1" applyFill="1" applyBorder="1" applyAlignment="1">
      <alignment vertical="center"/>
    </xf>
    <xf numFmtId="176" fontId="46" fillId="16" borderId="35" xfId="5" applyNumberFormat="1" applyFont="1" applyFill="1" applyBorder="1" applyAlignment="1">
      <alignment vertical="center"/>
    </xf>
    <xf numFmtId="176" fontId="46" fillId="16" borderId="13" xfId="5" applyNumberFormat="1" applyFont="1" applyFill="1" applyBorder="1" applyAlignment="1">
      <alignment vertical="center"/>
    </xf>
    <xf numFmtId="0" fontId="46" fillId="16" borderId="13" xfId="5" applyFont="1" applyFill="1" applyBorder="1" applyAlignment="1">
      <alignment vertical="center" wrapText="1"/>
    </xf>
    <xf numFmtId="176" fontId="46" fillId="16" borderId="27" xfId="5" applyNumberFormat="1" applyFont="1" applyFill="1" applyBorder="1" applyAlignment="1">
      <alignment vertical="center"/>
    </xf>
    <xf numFmtId="0" fontId="46" fillId="16" borderId="29" xfId="5" applyFont="1" applyFill="1" applyBorder="1" applyAlignment="1">
      <alignment vertical="center" wrapText="1"/>
    </xf>
    <xf numFmtId="0" fontId="50" fillId="16" borderId="0" xfId="5" applyFont="1" applyFill="1" applyAlignment="1"/>
    <xf numFmtId="0" fontId="50" fillId="16" borderId="0" xfId="5" applyFont="1" applyFill="1" applyAlignment="1">
      <alignment wrapText="1"/>
    </xf>
    <xf numFmtId="0" fontId="48" fillId="14" borderId="29" xfId="5" applyFont="1" applyFill="1" applyBorder="1" applyAlignment="1">
      <alignment vertical="center" wrapText="1"/>
    </xf>
    <xf numFmtId="176" fontId="48" fillId="0" borderId="13" xfId="5" applyNumberFormat="1" applyFont="1" applyFill="1" applyBorder="1" applyAlignment="1">
      <alignment vertical="center"/>
    </xf>
    <xf numFmtId="0" fontId="40" fillId="2" borderId="0" xfId="5" applyFill="1" applyAlignment="1"/>
    <xf numFmtId="0" fontId="40" fillId="2" borderId="0" xfId="5" applyFill="1" applyAlignment="1">
      <alignment wrapText="1"/>
    </xf>
    <xf numFmtId="176" fontId="46" fillId="0" borderId="24" xfId="5" applyNumberFormat="1" applyFont="1" applyFill="1" applyBorder="1" applyAlignment="1">
      <alignment vertical="center"/>
    </xf>
    <xf numFmtId="176" fontId="46" fillId="0" borderId="13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176" fontId="46" fillId="0" borderId="27" xfId="5" applyNumberFormat="1" applyFont="1" applyFill="1" applyBorder="1" applyAlignment="1">
      <alignment vertical="center"/>
    </xf>
    <xf numFmtId="176" fontId="32" fillId="0" borderId="13" xfId="5" applyNumberFormat="1" applyFont="1" applyFill="1" applyBorder="1" applyAlignment="1">
      <alignment vertical="center"/>
    </xf>
    <xf numFmtId="0" fontId="6" fillId="0" borderId="13" xfId="5" applyNumberFormat="1" applyFont="1" applyBorder="1" applyAlignment="1">
      <alignment horizontal="center" vertical="center" wrapText="1"/>
    </xf>
    <xf numFmtId="176" fontId="46" fillId="16" borderId="24" xfId="5" applyNumberFormat="1" applyFont="1" applyFill="1" applyBorder="1" applyAlignment="1">
      <alignment vertical="center"/>
    </xf>
    <xf numFmtId="176" fontId="46" fillId="16" borderId="36" xfId="5" applyNumberFormat="1" applyFont="1" applyFill="1" applyBorder="1" applyAlignment="1">
      <alignment vertical="center"/>
    </xf>
    <xf numFmtId="176" fontId="46" fillId="16" borderId="37" xfId="5" applyNumberFormat="1" applyFont="1" applyFill="1" applyBorder="1" applyAlignment="1">
      <alignment vertical="center"/>
    </xf>
    <xf numFmtId="176" fontId="46" fillId="16" borderId="38" xfId="5" applyNumberFormat="1" applyFont="1" applyFill="1" applyBorder="1" applyAlignment="1">
      <alignment vertical="center"/>
    </xf>
    <xf numFmtId="0" fontId="52" fillId="16" borderId="0" xfId="5" applyFont="1" applyFill="1" applyAlignment="1"/>
    <xf numFmtId="0" fontId="52" fillId="16" borderId="0" xfId="5" applyFont="1" applyFill="1" applyAlignment="1">
      <alignment wrapText="1"/>
    </xf>
    <xf numFmtId="176" fontId="46" fillId="17" borderId="31" xfId="5" applyNumberFormat="1" applyFont="1" applyFill="1" applyBorder="1" applyAlignment="1">
      <alignment vertical="center"/>
    </xf>
    <xf numFmtId="176" fontId="46" fillId="17" borderId="13" xfId="5" applyNumberFormat="1" applyFont="1" applyFill="1" applyBorder="1" applyAlignment="1">
      <alignment vertical="center"/>
    </xf>
    <xf numFmtId="176" fontId="46" fillId="17" borderId="24" xfId="5" applyNumberFormat="1" applyFont="1" applyFill="1" applyBorder="1" applyAlignment="1">
      <alignment vertical="center"/>
    </xf>
    <xf numFmtId="176" fontId="46" fillId="17" borderId="36" xfId="5" applyNumberFormat="1" applyFont="1" applyFill="1" applyBorder="1" applyAlignment="1">
      <alignment vertical="center"/>
    </xf>
    <xf numFmtId="176" fontId="46" fillId="17" borderId="37" xfId="5" applyNumberFormat="1" applyFont="1" applyFill="1" applyBorder="1" applyAlignment="1">
      <alignment vertical="center"/>
    </xf>
    <xf numFmtId="176" fontId="46" fillId="17" borderId="38" xfId="5" applyNumberFormat="1" applyFont="1" applyFill="1" applyBorder="1" applyAlignment="1">
      <alignment vertical="center"/>
    </xf>
    <xf numFmtId="0" fontId="46" fillId="17" borderId="13" xfId="5" applyFont="1" applyFill="1" applyBorder="1" applyAlignment="1">
      <alignment vertical="center" wrapText="1"/>
    </xf>
    <xf numFmtId="176" fontId="46" fillId="17" borderId="27" xfId="5" applyNumberFormat="1" applyFont="1" applyFill="1" applyBorder="1" applyAlignment="1">
      <alignment vertical="center"/>
    </xf>
    <xf numFmtId="0" fontId="46" fillId="17" borderId="29" xfId="5" applyFont="1" applyFill="1" applyBorder="1" applyAlignment="1">
      <alignment vertical="center" wrapText="1"/>
    </xf>
    <xf numFmtId="0" fontId="52" fillId="17" borderId="0" xfId="5" applyFont="1" applyFill="1" applyAlignment="1"/>
    <xf numFmtId="0" fontId="52" fillId="17" borderId="0" xfId="5" applyFont="1" applyFill="1" applyAlignment="1">
      <alignment wrapText="1"/>
    </xf>
    <xf numFmtId="0" fontId="40" fillId="0" borderId="0" xfId="5" applyFont="1" applyAlignment="1">
      <alignment wrapText="1"/>
    </xf>
    <xf numFmtId="0" fontId="38" fillId="0" borderId="0" xfId="5" applyFont="1" applyAlignment="1">
      <alignment wrapText="1"/>
    </xf>
    <xf numFmtId="0" fontId="53" fillId="0" borderId="0" xfId="5" applyFont="1" applyAlignment="1">
      <alignment wrapText="1"/>
    </xf>
    <xf numFmtId="0" fontId="8" fillId="0" borderId="0" xfId="5" applyFont="1" applyAlignment="1">
      <alignment wrapText="1"/>
    </xf>
    <xf numFmtId="181" fontId="6" fillId="0" borderId="1" xfId="0" applyNumberFormat="1" applyFont="1" applyFill="1" applyBorder="1" applyAlignment="1">
      <alignment horizontal="right" vertical="center"/>
    </xf>
    <xf numFmtId="182" fontId="6" fillId="0" borderId="1" xfId="0" applyNumberFormat="1" applyFont="1" applyFill="1" applyBorder="1" applyAlignment="1">
      <alignment horizontal="right" vertical="center"/>
    </xf>
    <xf numFmtId="182" fontId="6" fillId="0" borderId="6" xfId="8" applyNumberFormat="1" applyFont="1" applyFill="1" applyBorder="1" applyAlignment="1">
      <alignment horizontal="right" vertical="center"/>
    </xf>
    <xf numFmtId="179" fontId="6" fillId="0" borderId="7" xfId="8" applyNumberFormat="1" applyFont="1" applyFill="1" applyBorder="1" applyAlignment="1">
      <alignment horizontal="right" vertical="center"/>
    </xf>
    <xf numFmtId="182" fontId="6" fillId="0" borderId="1" xfId="8" applyNumberFormat="1" applyFont="1" applyFill="1" applyBorder="1" applyAlignment="1">
      <alignment horizontal="right" vertical="center"/>
    </xf>
    <xf numFmtId="182" fontId="6" fillId="0" borderId="4" xfId="8" applyNumberFormat="1" applyFont="1" applyFill="1" applyBorder="1" applyAlignment="1">
      <alignment horizontal="right" vertical="center"/>
    </xf>
    <xf numFmtId="182" fontId="6" fillId="0" borderId="1" xfId="8" applyNumberFormat="1" applyFont="1" applyFill="1" applyBorder="1" applyAlignment="1">
      <alignment horizontal="right" vertical="center" shrinkToFit="1"/>
    </xf>
    <xf numFmtId="181" fontId="6" fillId="20" borderId="1" xfId="0" applyNumberFormat="1" applyFont="1" applyFill="1" applyBorder="1" applyAlignment="1">
      <alignment horizontal="right" vertical="center"/>
    </xf>
    <xf numFmtId="182" fontId="6" fillId="20" borderId="1" xfId="0" applyNumberFormat="1" applyFont="1" applyFill="1" applyBorder="1" applyAlignment="1">
      <alignment horizontal="right" vertical="center"/>
    </xf>
    <xf numFmtId="182" fontId="6" fillId="20" borderId="6" xfId="8" applyNumberFormat="1" applyFont="1" applyFill="1" applyBorder="1" applyAlignment="1">
      <alignment horizontal="right" vertical="center"/>
    </xf>
    <xf numFmtId="179" fontId="6" fillId="20" borderId="7" xfId="8" applyNumberFormat="1" applyFont="1" applyFill="1" applyBorder="1" applyAlignment="1">
      <alignment horizontal="right" vertical="center"/>
    </xf>
    <xf numFmtId="182" fontId="6" fillId="20" borderId="1" xfId="8" applyNumberFormat="1" applyFont="1" applyFill="1" applyBorder="1" applyAlignment="1">
      <alignment horizontal="right" vertical="center"/>
    </xf>
    <xf numFmtId="182" fontId="6" fillId="20" borderId="4" xfId="8" applyNumberFormat="1" applyFont="1" applyFill="1" applyBorder="1" applyAlignment="1">
      <alignment horizontal="right" vertical="center"/>
    </xf>
    <xf numFmtId="182" fontId="6" fillId="20" borderId="1" xfId="8" applyNumberFormat="1" applyFont="1" applyFill="1" applyBorder="1" applyAlignment="1">
      <alignment horizontal="right" vertical="center" shrinkToFit="1"/>
    </xf>
    <xf numFmtId="181" fontId="6" fillId="0" borderId="1" xfId="0" applyNumberFormat="1" applyFont="1" applyFill="1" applyBorder="1" applyAlignment="1">
      <alignment horizontal="right" vertical="center" wrapText="1"/>
    </xf>
    <xf numFmtId="0" fontId="6" fillId="0" borderId="1" xfId="6" applyFont="1" applyBorder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6" fillId="0" borderId="1" xfId="6" applyFont="1" applyBorder="1" applyAlignment="1">
      <alignment horizontal="right" vertical="center" wrapText="1"/>
    </xf>
    <xf numFmtId="0" fontId="10" fillId="0" borderId="1" xfId="6" applyFont="1" applyBorder="1" applyAlignment="1">
      <alignment horizontal="right" vertical="center"/>
    </xf>
    <xf numFmtId="0" fontId="6" fillId="5" borderId="1" xfId="6" applyFont="1" applyFill="1" applyBorder="1" applyAlignment="1">
      <alignment horizontal="right" vertical="center"/>
    </xf>
    <xf numFmtId="0" fontId="6" fillId="18" borderId="1" xfId="6" applyFont="1" applyFill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180" fontId="6" fillId="2" borderId="1" xfId="6" applyNumberFormat="1" applyFont="1" applyFill="1" applyBorder="1" applyAlignment="1">
      <alignment horizontal="right" vertical="center"/>
    </xf>
    <xf numFmtId="180" fontId="6" fillId="5" borderId="1" xfId="6" applyNumberFormat="1" applyFont="1" applyFill="1" applyBorder="1" applyAlignment="1">
      <alignment horizontal="right" vertical="center"/>
    </xf>
    <xf numFmtId="0" fontId="8" fillId="0" borderId="4" xfId="6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 shrinkToFit="1"/>
    </xf>
    <xf numFmtId="180" fontId="6" fillId="0" borderId="1" xfId="7" applyNumberFormat="1" applyFont="1" applyFill="1" applyBorder="1" applyAlignment="1">
      <alignment horizontal="right" vertical="center" shrinkToFit="1"/>
    </xf>
    <xf numFmtId="176" fontId="6" fillId="0" borderId="1" xfId="7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6" fillId="0" borderId="7" xfId="0" applyNumberFormat="1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right" wrapText="1"/>
    </xf>
    <xf numFmtId="0" fontId="6" fillId="0" borderId="0" xfId="6" applyFont="1" applyFill="1" applyAlignment="1">
      <alignment horizontal="right" vertical="center"/>
    </xf>
    <xf numFmtId="0" fontId="6" fillId="0" borderId="1" xfId="9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shrinkToFit="1"/>
    </xf>
    <xf numFmtId="176" fontId="6" fillId="0" borderId="1" xfId="10" applyNumberFormat="1" applyFont="1" applyFill="1" applyBorder="1" applyAlignment="1">
      <alignment horizontal="right" vertical="center" shrinkToFit="1"/>
    </xf>
    <xf numFmtId="0" fontId="55" fillId="0" borderId="1" xfId="0" applyFont="1" applyFill="1" applyBorder="1" applyAlignment="1">
      <alignment horizontal="right" vertical="center" wrapText="1" shrinkToFit="1"/>
    </xf>
    <xf numFmtId="0" fontId="10" fillId="0" borderId="1" xfId="9" applyFont="1" applyFill="1" applyBorder="1" applyAlignment="1">
      <alignment horizontal="right" vertical="center"/>
    </xf>
    <xf numFmtId="180" fontId="6" fillId="0" borderId="1" xfId="7" applyNumberFormat="1" applyFont="1" applyFill="1" applyBorder="1" applyAlignment="1">
      <alignment horizontal="right" vertical="center" wrapText="1"/>
    </xf>
    <xf numFmtId="180" fontId="8" fillId="0" borderId="4" xfId="0" applyNumberFormat="1" applyFont="1" applyFill="1" applyBorder="1" applyAlignment="1">
      <alignment horizontal="right" wrapText="1"/>
    </xf>
    <xf numFmtId="180" fontId="8" fillId="2" borderId="4" xfId="0" applyNumberFormat="1" applyFont="1" applyFill="1" applyBorder="1" applyAlignment="1">
      <alignment horizontal="right" wrapText="1"/>
    </xf>
    <xf numFmtId="0" fontId="6" fillId="2" borderId="0" xfId="6" applyFont="1" applyFill="1" applyAlignment="1">
      <alignment horizontal="right" vertical="center"/>
    </xf>
    <xf numFmtId="0" fontId="8" fillId="2" borderId="4" xfId="0" applyFont="1" applyFill="1" applyBorder="1" applyAlignment="1">
      <alignment horizontal="right" wrapText="1"/>
    </xf>
    <xf numFmtId="176" fontId="6" fillId="0" borderId="6" xfId="0" applyNumberFormat="1" applyFont="1" applyFill="1" applyBorder="1" applyAlignment="1">
      <alignment horizontal="right" vertical="center" shrinkToFit="1"/>
    </xf>
    <xf numFmtId="0" fontId="6" fillId="20" borderId="1" xfId="0" applyFont="1" applyFill="1" applyBorder="1" applyAlignment="1">
      <alignment horizontal="right" vertical="center"/>
    </xf>
    <xf numFmtId="49" fontId="6" fillId="20" borderId="1" xfId="0" applyNumberFormat="1" applyFont="1" applyFill="1" applyBorder="1" applyAlignment="1">
      <alignment horizontal="right" vertical="center" shrinkToFit="1"/>
    </xf>
    <xf numFmtId="180" fontId="6" fillId="20" borderId="1" xfId="7" applyNumberFormat="1" applyFont="1" applyFill="1" applyBorder="1" applyAlignment="1">
      <alignment horizontal="right" vertical="center" shrinkToFit="1"/>
    </xf>
    <xf numFmtId="176" fontId="6" fillId="20" borderId="1" xfId="7" applyNumberFormat="1" applyFont="1" applyFill="1" applyBorder="1" applyAlignment="1">
      <alignment horizontal="right" vertical="center" shrinkToFit="1"/>
    </xf>
    <xf numFmtId="0" fontId="6" fillId="20" borderId="1" xfId="0" applyFont="1" applyFill="1" applyBorder="1" applyAlignment="1">
      <alignment horizontal="right" vertical="center" shrinkToFit="1"/>
    </xf>
    <xf numFmtId="176" fontId="6" fillId="20" borderId="1" xfId="0" applyNumberFormat="1" applyFont="1" applyFill="1" applyBorder="1" applyAlignment="1">
      <alignment horizontal="right" vertical="center" shrinkToFit="1"/>
    </xf>
    <xf numFmtId="176" fontId="6" fillId="20" borderId="7" xfId="0" applyNumberFormat="1" applyFont="1" applyFill="1" applyBorder="1" applyAlignment="1">
      <alignment horizontal="right" vertical="center" shrinkToFit="1"/>
    </xf>
    <xf numFmtId="180" fontId="6" fillId="20" borderId="1" xfId="7" applyNumberFormat="1" applyFont="1" applyFill="1" applyBorder="1" applyAlignment="1">
      <alignment horizontal="right" vertical="center" wrapText="1"/>
    </xf>
    <xf numFmtId="0" fontId="6" fillId="19" borderId="1" xfId="0" applyFont="1" applyFill="1" applyBorder="1" applyAlignment="1">
      <alignment horizontal="right" vertical="center"/>
    </xf>
    <xf numFmtId="0" fontId="3" fillId="0" borderId="0" xfId="6" applyFont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4" fillId="2" borderId="14" xfId="3" applyFont="1" applyFill="1" applyBorder="1" applyAlignment="1">
      <alignment horizontal="center" vertical="center" wrapText="1"/>
    </xf>
    <xf numFmtId="0" fontId="34" fillId="2" borderId="13" xfId="3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176" fontId="14" fillId="21" borderId="1" xfId="2" applyNumberFormat="1" applyFont="1" applyFill="1" applyBorder="1" applyAlignment="1">
      <alignment horizontal="right" vertical="distributed" shrinkToFit="1"/>
    </xf>
    <xf numFmtId="0" fontId="56" fillId="0" borderId="0" xfId="13" applyFont="1">
      <alignment vertical="center"/>
    </xf>
    <xf numFmtId="0" fontId="46" fillId="0" borderId="0" xfId="13" applyFont="1">
      <alignment vertical="center"/>
    </xf>
    <xf numFmtId="177" fontId="46" fillId="0" borderId="0" xfId="11" applyNumberFormat="1" applyFont="1">
      <alignment vertical="center"/>
    </xf>
    <xf numFmtId="0" fontId="6" fillId="0" borderId="0" xfId="13" applyFont="1">
      <alignment vertical="center"/>
    </xf>
    <xf numFmtId="176" fontId="44" fillId="0" borderId="1" xfId="13" applyNumberFormat="1" applyFont="1" applyFill="1" applyBorder="1" applyAlignment="1" applyProtection="1">
      <alignment horizontal="center" vertical="center"/>
    </xf>
    <xf numFmtId="0" fontId="60" fillId="0" borderId="1" xfId="13" applyFont="1" applyBorder="1" applyAlignment="1">
      <alignment horizontal="center" vertical="top" wrapText="1" readingOrder="1"/>
    </xf>
    <xf numFmtId="0" fontId="60" fillId="0" borderId="1" xfId="13" applyFont="1" applyBorder="1" applyAlignment="1">
      <alignment horizontal="center" vertical="top"/>
    </xf>
    <xf numFmtId="0" fontId="11" fillId="0" borderId="1" xfId="13" applyFont="1" applyFill="1" applyBorder="1" applyAlignment="1" applyProtection="1">
      <alignment horizontal="center" vertical="center"/>
    </xf>
    <xf numFmtId="178" fontId="6" fillId="0" borderId="13" xfId="13" applyNumberFormat="1" applyFont="1" applyFill="1" applyBorder="1" applyAlignment="1">
      <alignment vertical="center" wrapText="1"/>
    </xf>
    <xf numFmtId="176" fontId="34" fillId="0" borderId="1" xfId="14" applyNumberFormat="1" applyFont="1" applyFill="1" applyBorder="1">
      <alignment vertical="top"/>
    </xf>
    <xf numFmtId="3" fontId="34" fillId="0" borderId="1" xfId="14" applyNumberFormat="1" applyFont="1" applyFill="1" applyBorder="1">
      <alignment vertical="top"/>
    </xf>
    <xf numFmtId="176" fontId="11" fillId="0" borderId="1" xfId="13" applyNumberFormat="1" applyFont="1" applyFill="1" applyBorder="1" applyAlignment="1" applyProtection="1">
      <alignment horizontal="center" vertical="center"/>
    </xf>
    <xf numFmtId="0" fontId="34" fillId="0" borderId="1" xfId="14" applyFont="1" applyBorder="1" applyAlignment="1">
      <alignment vertical="top" wrapText="1"/>
    </xf>
    <xf numFmtId="178" fontId="6" fillId="0" borderId="13" xfId="13" applyNumberFormat="1" applyFont="1" applyFill="1" applyBorder="1" applyAlignment="1">
      <alignment horizontal="right" vertical="center" wrapText="1"/>
    </xf>
    <xf numFmtId="3" fontId="59" fillId="0" borderId="1" xfId="14" applyNumberFormat="1" applyFont="1" applyFill="1" applyBorder="1" applyAlignment="1">
      <alignment horizontal="right" vertical="center" wrapText="1"/>
    </xf>
    <xf numFmtId="0" fontId="60" fillId="0" borderId="0" xfId="14" applyFont="1">
      <alignment vertical="top"/>
    </xf>
    <xf numFmtId="176" fontId="34" fillId="0" borderId="1" xfId="14" applyNumberFormat="1" applyFont="1" applyBorder="1">
      <alignment vertical="top"/>
    </xf>
    <xf numFmtId="3" fontId="34" fillId="0" borderId="1" xfId="14" applyNumberFormat="1" applyFont="1" applyBorder="1">
      <alignment vertical="top"/>
    </xf>
    <xf numFmtId="0" fontId="34" fillId="0" borderId="1" xfId="14" applyFont="1" applyFill="1" applyBorder="1" applyAlignment="1">
      <alignment vertical="top" wrapText="1"/>
    </xf>
    <xf numFmtId="3" fontId="59" fillId="0" borderId="1" xfId="14" quotePrefix="1" applyNumberFormat="1" applyFont="1" applyFill="1" applyBorder="1" applyAlignment="1">
      <alignment horizontal="right" vertical="center" wrapText="1"/>
    </xf>
    <xf numFmtId="3" fontId="59" fillId="0" borderId="1" xfId="14" applyNumberFormat="1" applyFont="1" applyBorder="1" applyAlignment="1">
      <alignment horizontal="right" vertical="center" wrapText="1"/>
    </xf>
    <xf numFmtId="0" fontId="34" fillId="0" borderId="1" xfId="14" applyFont="1" applyBorder="1" applyAlignment="1">
      <alignment vertical="top" shrinkToFit="1"/>
    </xf>
    <xf numFmtId="0" fontId="60" fillId="0" borderId="0" xfId="14" applyFont="1" applyFill="1">
      <alignment vertical="top"/>
    </xf>
    <xf numFmtId="41" fontId="59" fillId="0" borderId="1" xfId="12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34" fillId="0" borderId="3" xfId="14" applyFont="1" applyBorder="1" applyAlignment="1">
      <alignment vertical="top" wrapText="1"/>
    </xf>
    <xf numFmtId="178" fontId="6" fillId="0" borderId="12" xfId="13" applyNumberFormat="1" applyFont="1" applyFill="1" applyBorder="1" applyAlignment="1">
      <alignment horizontal="right" vertical="center" wrapText="1"/>
    </xf>
    <xf numFmtId="3" fontId="59" fillId="0" borderId="3" xfId="14" applyNumberFormat="1" applyFont="1" applyFill="1" applyBorder="1" applyAlignment="1">
      <alignment horizontal="right" vertical="center" wrapText="1"/>
    </xf>
    <xf numFmtId="176" fontId="34" fillId="0" borderId="3" xfId="14" applyNumberFormat="1" applyFont="1" applyBorder="1">
      <alignment vertical="top"/>
    </xf>
    <xf numFmtId="3" fontId="34" fillId="0" borderId="3" xfId="14" applyNumberFormat="1" applyFont="1" applyBorder="1">
      <alignment vertical="top"/>
    </xf>
    <xf numFmtId="0" fontId="64" fillId="0" borderId="39" xfId="13" applyFont="1" applyBorder="1" applyAlignment="1">
      <alignment horizontal="center" vertical="center"/>
    </xf>
    <xf numFmtId="178" fontId="46" fillId="0" borderId="39" xfId="13" applyNumberFormat="1" applyFont="1" applyBorder="1">
      <alignment vertical="center"/>
    </xf>
    <xf numFmtId="0" fontId="44" fillId="0" borderId="0" xfId="13" applyFont="1" applyBorder="1">
      <alignment vertical="center"/>
    </xf>
    <xf numFmtId="177" fontId="6" fillId="0" borderId="0" xfId="11" applyNumberFormat="1" applyFont="1" applyFill="1">
      <alignment vertical="center"/>
    </xf>
    <xf numFmtId="177" fontId="6" fillId="0" borderId="0" xfId="11" applyNumberFormat="1" applyFont="1">
      <alignment vertical="center"/>
    </xf>
    <xf numFmtId="177" fontId="63" fillId="2" borderId="1" xfId="11" applyNumberFormat="1" applyFont="1" applyFill="1" applyBorder="1" applyAlignment="1">
      <alignment horizontal="center" vertical="top" wrapText="1" readingOrder="1"/>
    </xf>
    <xf numFmtId="177" fontId="34" fillId="2" borderId="1" xfId="11" applyNumberFormat="1" applyFont="1" applyFill="1" applyBorder="1" applyAlignment="1">
      <alignment vertical="top"/>
    </xf>
    <xf numFmtId="176" fontId="34" fillId="2" borderId="1" xfId="11" applyNumberFormat="1" applyFont="1" applyFill="1" applyBorder="1" applyAlignment="1">
      <alignment vertical="top"/>
    </xf>
    <xf numFmtId="177" fontId="34" fillId="2" borderId="3" xfId="11" applyNumberFormat="1" applyFont="1" applyFill="1" applyBorder="1" applyAlignment="1">
      <alignment vertical="top"/>
    </xf>
    <xf numFmtId="178" fontId="46" fillId="2" borderId="39" xfId="13" applyNumberFormat="1" applyFont="1" applyFill="1" applyBorder="1">
      <alignment vertical="center"/>
    </xf>
    <xf numFmtId="0" fontId="0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1" fontId="34" fillId="0" borderId="13" xfId="3" applyNumberFormat="1" applyFont="1" applyBorder="1" applyAlignment="1">
      <alignment horizontal="center" vertical="center" wrapText="1"/>
    </xf>
    <xf numFmtId="1" fontId="34" fillId="2" borderId="13" xfId="3" applyNumberFormat="1" applyFont="1" applyFill="1" applyBorder="1" applyAlignment="1">
      <alignment horizontal="center" vertical="center" wrapText="1"/>
    </xf>
    <xf numFmtId="1" fontId="34" fillId="0" borderId="1" xfId="3" applyNumberFormat="1" applyFont="1" applyBorder="1" applyAlignment="1">
      <alignment horizontal="center" vertical="center" wrapText="1"/>
    </xf>
    <xf numFmtId="1" fontId="34" fillId="2" borderId="1" xfId="3" applyNumberFormat="1" applyFont="1" applyFill="1" applyBorder="1" applyAlignment="1">
      <alignment horizontal="center" vertical="center" wrapText="1"/>
    </xf>
    <xf numFmtId="0" fontId="48" fillId="14" borderId="13" xfId="5" applyFont="1" applyFill="1" applyBorder="1" applyAlignment="1">
      <alignment vertical="center" wrapText="1"/>
    </xf>
    <xf numFmtId="0" fontId="1" fillId="0" borderId="0" xfId="15">
      <alignment vertical="center"/>
    </xf>
    <xf numFmtId="0" fontId="65" fillId="0" borderId="0" xfId="15" applyFont="1">
      <alignment vertical="center"/>
    </xf>
    <xf numFmtId="176" fontId="1" fillId="2" borderId="1" xfId="15" applyNumberFormat="1" applyFill="1" applyBorder="1">
      <alignment vertical="center"/>
    </xf>
    <xf numFmtId="176" fontId="1" fillId="0" borderId="1" xfId="15" applyNumberFormat="1" applyBorder="1">
      <alignment vertical="center"/>
    </xf>
    <xf numFmtId="176" fontId="1" fillId="0" borderId="0" xfId="15" applyNumberFormat="1">
      <alignment vertical="center"/>
    </xf>
    <xf numFmtId="176" fontId="66" fillId="0" borderId="1" xfId="16" applyNumberFormat="1" applyFont="1" applyFill="1" applyBorder="1" applyAlignment="1">
      <alignment vertical="center"/>
    </xf>
    <xf numFmtId="176" fontId="67" fillId="0" borderId="7" xfId="17" applyNumberFormat="1" applyFont="1" applyFill="1" applyBorder="1" applyAlignment="1" applyProtection="1">
      <alignment horizontal="center" vertical="center" shrinkToFit="1"/>
      <protection locked="0"/>
    </xf>
    <xf numFmtId="176" fontId="68" fillId="2" borderId="1" xfId="15" applyNumberFormat="1" applyFont="1" applyFill="1" applyBorder="1">
      <alignment vertical="center"/>
    </xf>
    <xf numFmtId="176" fontId="1" fillId="0" borderId="1" xfId="15" applyNumberFormat="1" applyFill="1" applyBorder="1">
      <alignment vertical="center"/>
    </xf>
    <xf numFmtId="176" fontId="65" fillId="0" borderId="1" xfId="15" applyNumberFormat="1" applyFont="1" applyFill="1" applyBorder="1">
      <alignment vertical="center"/>
    </xf>
    <xf numFmtId="176" fontId="69" fillId="0" borderId="1" xfId="17" applyNumberFormat="1" applyFont="1" applyFill="1" applyBorder="1" applyAlignment="1" applyProtection="1">
      <alignment vertical="center" shrinkToFit="1"/>
    </xf>
    <xf numFmtId="176" fontId="67" fillId="0" borderId="7" xfId="17" applyNumberFormat="1" applyFont="1" applyFill="1" applyBorder="1" applyAlignment="1" applyProtection="1">
      <alignment horizontal="center" vertical="center"/>
      <protection locked="0"/>
    </xf>
    <xf numFmtId="176" fontId="69" fillId="0" borderId="1" xfId="17" applyNumberFormat="1" applyFont="1" applyFill="1" applyBorder="1" applyAlignment="1" applyProtection="1">
      <alignment horizontal="center" vertical="center" shrinkToFit="1"/>
    </xf>
    <xf numFmtId="176" fontId="70" fillId="0" borderId="1" xfId="17" applyNumberFormat="1" applyFont="1" applyFill="1" applyBorder="1" applyAlignment="1" applyProtection="1">
      <alignment horizontal="center" vertical="center" shrinkToFit="1"/>
    </xf>
    <xf numFmtId="176" fontId="1" fillId="0" borderId="1" xfId="15" applyNumberFormat="1" applyBorder="1" applyAlignment="1">
      <alignment horizontal="center" vertical="center"/>
    </xf>
    <xf numFmtId="176" fontId="1" fillId="0" borderId="7" xfId="15" applyNumberFormat="1" applyBorder="1" applyAlignment="1">
      <alignment horizontal="center" vertical="center"/>
    </xf>
    <xf numFmtId="176" fontId="1" fillId="0" borderId="4" xfId="15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177" fontId="0" fillId="8" borderId="1" xfId="0" applyNumberFormat="1" applyFill="1" applyBorder="1" applyAlignment="1">
      <alignment horizontal="center" vertical="center" wrapText="1"/>
    </xf>
    <xf numFmtId="176" fontId="0" fillId="9" borderId="3" xfId="0" applyNumberFormat="1" applyFill="1" applyBorder="1" applyAlignment="1">
      <alignment horizontal="center" vertical="center" wrapText="1"/>
    </xf>
    <xf numFmtId="176" fontId="0" fillId="9" borderId="5" xfId="0" applyNumberFormat="1" applyFill="1" applyBorder="1" applyAlignment="1">
      <alignment horizontal="center" vertical="center" wrapText="1"/>
    </xf>
    <xf numFmtId="176" fontId="0" fillId="9" borderId="2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31" fillId="11" borderId="0" xfId="1" applyNumberFormat="1" applyFont="1" applyFill="1" applyAlignment="1">
      <alignment horizontal="left" vertical="center"/>
    </xf>
    <xf numFmtId="176" fontId="31" fillId="11" borderId="0" xfId="1" applyNumberFormat="1" applyFont="1" applyFill="1" applyAlignment="1">
      <alignment horizontal="left" vertical="center" wrapText="1"/>
    </xf>
    <xf numFmtId="0" fontId="32" fillId="0" borderId="3" xfId="1" applyFont="1" applyBorder="1" applyAlignment="1">
      <alignment horizontal="left" vertical="center" wrapText="1"/>
    </xf>
    <xf numFmtId="0" fontId="32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8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5" borderId="5" xfId="1" applyNumberFormat="1" applyFont="1" applyFill="1" applyBorder="1" applyAlignment="1">
      <alignment horizontal="center" vertical="center" wrapText="1"/>
    </xf>
    <xf numFmtId="0" fontId="8" fillId="5" borderId="8" xfId="1" applyNumberFormat="1" applyFont="1" applyFill="1" applyBorder="1" applyAlignment="1">
      <alignment horizontal="center" vertical="center" wrapText="1"/>
    </xf>
    <xf numFmtId="0" fontId="8" fillId="5" borderId="9" xfId="1" applyNumberFormat="1" applyFont="1" applyFill="1" applyBorder="1" applyAlignment="1">
      <alignment horizontal="center" vertical="center" wrapText="1"/>
    </xf>
    <xf numFmtId="0" fontId="8" fillId="5" borderId="10" xfId="1" applyNumberFormat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/>
    </xf>
    <xf numFmtId="0" fontId="19" fillId="0" borderId="6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6" fillId="7" borderId="7" xfId="2" applyFont="1" applyFill="1" applyBorder="1" applyAlignment="1">
      <alignment horizontal="center" vertical="distributed" wrapText="1" shrinkToFit="1"/>
    </xf>
    <xf numFmtId="0" fontId="15" fillId="0" borderId="6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6" fillId="7" borderId="7" xfId="2" applyFont="1" applyFill="1" applyBorder="1" applyAlignment="1">
      <alignment horizontal="center" vertical="distributed" shrinkToFit="1"/>
    </xf>
    <xf numFmtId="0" fontId="15" fillId="0" borderId="6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6" fillId="0" borderId="3" xfId="2" applyFont="1" applyFill="1" applyBorder="1" applyAlignment="1">
      <alignment horizontal="left" vertical="center" wrapText="1" shrinkToFit="1"/>
    </xf>
    <xf numFmtId="0" fontId="6" fillId="0" borderId="5" xfId="1" applyFont="1" applyBorder="1" applyAlignment="1">
      <alignment horizontal="left" vertical="center" wrapText="1" shrinkToFit="1"/>
    </xf>
    <xf numFmtId="0" fontId="6" fillId="0" borderId="2" xfId="1" applyFont="1" applyBorder="1" applyAlignment="1">
      <alignment horizontal="left" vertical="center" wrapText="1" shrinkToFit="1"/>
    </xf>
    <xf numFmtId="0" fontId="17" fillId="21" borderId="6" xfId="1" applyFont="1" applyFill="1" applyBorder="1" applyAlignment="1" applyProtection="1">
      <alignment horizontal="center" vertical="center"/>
    </xf>
    <xf numFmtId="0" fontId="17" fillId="21" borderId="4" xfId="1" applyFont="1" applyFill="1" applyBorder="1" applyAlignment="1" applyProtection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28" fillId="5" borderId="3" xfId="1" applyNumberFormat="1" applyFont="1" applyFill="1" applyBorder="1" applyAlignment="1">
      <alignment horizontal="left" vertical="center" wrapText="1"/>
    </xf>
    <xf numFmtId="0" fontId="28" fillId="5" borderId="2" xfId="1" applyNumberFormat="1" applyFont="1" applyFill="1" applyBorder="1" applyAlignment="1">
      <alignment horizontal="left" vertical="center" wrapText="1"/>
    </xf>
    <xf numFmtId="0" fontId="8" fillId="5" borderId="3" xfId="1" applyNumberFormat="1" applyFont="1" applyFill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3" fillId="0" borderId="11" xfId="1" applyFont="1" applyFill="1" applyBorder="1" applyAlignment="1">
      <alignment horizontal="center" vertical="center" shrinkToFit="1"/>
    </xf>
    <xf numFmtId="0" fontId="31" fillId="11" borderId="0" xfId="1" applyFont="1" applyFill="1" applyAlignment="1">
      <alignment horizontal="left" vertical="center"/>
    </xf>
    <xf numFmtId="0" fontId="0" fillId="0" borderId="1" xfId="1" applyFont="1" applyBorder="1" applyAlignment="1">
      <alignment horizontal="left" wrapText="1"/>
    </xf>
    <xf numFmtId="0" fontId="20" fillId="0" borderId="1" xfId="6" applyFont="1" applyBorder="1" applyAlignment="1">
      <alignment horizontal="right" vertical="center"/>
    </xf>
    <xf numFmtId="0" fontId="6" fillId="0" borderId="1" xfId="6" applyFont="1" applyBorder="1" applyAlignment="1">
      <alignment horizontal="right" vertical="center"/>
    </xf>
    <xf numFmtId="0" fontId="10" fillId="0" borderId="1" xfId="6" applyFont="1" applyBorder="1" applyAlignment="1">
      <alignment horizontal="right" vertical="center"/>
    </xf>
    <xf numFmtId="0" fontId="6" fillId="0" borderId="1" xfId="6" applyFont="1" applyBorder="1" applyAlignment="1">
      <alignment horizontal="right" vertical="center" wrapText="1"/>
    </xf>
    <xf numFmtId="0" fontId="6" fillId="5" borderId="1" xfId="6" applyFont="1" applyFill="1" applyBorder="1" applyAlignment="1">
      <alignment horizontal="right" vertical="center"/>
    </xf>
    <xf numFmtId="0" fontId="6" fillId="0" borderId="4" xfId="6" applyFont="1" applyBorder="1" applyAlignment="1">
      <alignment horizontal="right" vertical="center"/>
    </xf>
    <xf numFmtId="0" fontId="6" fillId="0" borderId="7" xfId="9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6" fillId="18" borderId="1" xfId="6" applyFont="1" applyFill="1" applyBorder="1" applyAlignment="1">
      <alignment horizontal="right" vertical="center"/>
    </xf>
    <xf numFmtId="0" fontId="38" fillId="0" borderId="1" xfId="3" applyFont="1" applyBorder="1" applyAlignment="1">
      <alignment horizontal="center" wrapText="1"/>
    </xf>
    <xf numFmtId="0" fontId="8" fillId="0" borderId="11" xfId="5" applyFont="1" applyBorder="1" applyAlignment="1">
      <alignment horizontal="center" vertical="center" wrapText="1"/>
    </xf>
    <xf numFmtId="0" fontId="6" fillId="12" borderId="17" xfId="5" applyFont="1" applyFill="1" applyBorder="1" applyAlignment="1">
      <alignment horizontal="center" vertical="center" wrapText="1"/>
    </xf>
    <xf numFmtId="0" fontId="6" fillId="12" borderId="21" xfId="5" applyFont="1" applyFill="1" applyBorder="1" applyAlignment="1">
      <alignment horizontal="center" vertical="center" wrapText="1"/>
    </xf>
    <xf numFmtId="0" fontId="6" fillId="12" borderId="3" xfId="5" applyFont="1" applyFill="1" applyBorder="1" applyAlignment="1">
      <alignment horizontal="center" vertical="center" wrapText="1"/>
    </xf>
    <xf numFmtId="0" fontId="6" fillId="12" borderId="2" xfId="5" applyFont="1" applyFill="1" applyBorder="1" applyAlignment="1">
      <alignment horizontal="center" vertical="center" wrapText="1"/>
    </xf>
    <xf numFmtId="0" fontId="46" fillId="12" borderId="18" xfId="5" applyFont="1" applyFill="1" applyBorder="1" applyAlignment="1">
      <alignment horizontal="center" vertical="center" wrapText="1"/>
    </xf>
    <xf numFmtId="0" fontId="46" fillId="12" borderId="22" xfId="5" applyFont="1" applyFill="1" applyBorder="1" applyAlignment="1">
      <alignment horizontal="center" vertical="center" wrapText="1"/>
    </xf>
    <xf numFmtId="0" fontId="6" fillId="13" borderId="16" xfId="5" applyFont="1" applyFill="1" applyBorder="1" applyAlignment="1">
      <alignment horizontal="center" vertical="center"/>
    </xf>
    <xf numFmtId="0" fontId="6" fillId="13" borderId="6" xfId="5" applyFont="1" applyFill="1" applyBorder="1" applyAlignment="1">
      <alignment horizontal="center" vertical="center"/>
    </xf>
    <xf numFmtId="0" fontId="6" fillId="13" borderId="7" xfId="5" applyFont="1" applyFill="1" applyBorder="1" applyAlignment="1">
      <alignment horizontal="center" vertical="center"/>
    </xf>
    <xf numFmtId="0" fontId="6" fillId="13" borderId="4" xfId="5" applyFont="1" applyFill="1" applyBorder="1" applyAlignment="1">
      <alignment horizontal="center" vertical="center"/>
    </xf>
    <xf numFmtId="0" fontId="6" fillId="13" borderId="3" xfId="5" applyFont="1" applyFill="1" applyBorder="1" applyAlignment="1">
      <alignment horizontal="center" vertical="center" wrapText="1"/>
    </xf>
    <xf numFmtId="0" fontId="6" fillId="13" borderId="25" xfId="5" applyFont="1" applyFill="1" applyBorder="1" applyAlignment="1">
      <alignment horizontal="center" vertical="center" wrapText="1"/>
    </xf>
    <xf numFmtId="0" fontId="46" fillId="13" borderId="19" xfId="5" applyFont="1" applyFill="1" applyBorder="1" applyAlignment="1">
      <alignment horizontal="center" vertical="center" wrapText="1"/>
    </xf>
    <xf numFmtId="0" fontId="46" fillId="13" borderId="26" xfId="5" applyFont="1" applyFill="1" applyBorder="1" applyAlignment="1">
      <alignment horizontal="center" vertical="center" wrapText="1"/>
    </xf>
    <xf numFmtId="0" fontId="44" fillId="12" borderId="15" xfId="5" applyFont="1" applyFill="1" applyBorder="1" applyAlignment="1">
      <alignment horizontal="center" vertical="center" wrapText="1"/>
    </xf>
    <xf numFmtId="0" fontId="44" fillId="12" borderId="1" xfId="5" applyFont="1" applyFill="1" applyBorder="1" applyAlignment="1">
      <alignment horizontal="center" vertical="center" wrapText="1"/>
    </xf>
    <xf numFmtId="0" fontId="44" fillId="12" borderId="7" xfId="5" applyFont="1" applyFill="1" applyBorder="1" applyAlignment="1">
      <alignment horizontal="center" vertical="center" wrapText="1"/>
    </xf>
    <xf numFmtId="0" fontId="44" fillId="13" borderId="16" xfId="5" applyFont="1" applyFill="1" applyBorder="1" applyAlignment="1">
      <alignment horizontal="center" wrapText="1"/>
    </xf>
    <xf numFmtId="0" fontId="44" fillId="13" borderId="6" xfId="5" applyFont="1" applyFill="1" applyBorder="1" applyAlignment="1">
      <alignment horizontal="center" wrapText="1"/>
    </xf>
    <xf numFmtId="0" fontId="6" fillId="3" borderId="17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6" fillId="3" borderId="21" xfId="5" applyFont="1" applyFill="1" applyBorder="1" applyAlignment="1">
      <alignment horizontal="center" vertical="center" wrapText="1"/>
    </xf>
    <xf numFmtId="0" fontId="46" fillId="16" borderId="27" xfId="5" applyFont="1" applyFill="1" applyBorder="1" applyAlignment="1">
      <alignment horizontal="center" vertical="center" wrapText="1"/>
    </xf>
    <xf numFmtId="0" fontId="46" fillId="16" borderId="32" xfId="5" applyFont="1" applyFill="1" applyBorder="1" applyAlignment="1">
      <alignment horizontal="center" vertical="center" wrapText="1"/>
    </xf>
    <xf numFmtId="0" fontId="46" fillId="16" borderId="33" xfId="5" applyFont="1" applyFill="1" applyBorder="1" applyAlignment="1">
      <alignment horizontal="center" vertical="center" wrapText="1"/>
    </xf>
    <xf numFmtId="0" fontId="46" fillId="17" borderId="27" xfId="5" applyFont="1" applyFill="1" applyBorder="1" applyAlignment="1">
      <alignment horizontal="center" vertical="center" wrapText="1"/>
    </xf>
    <xf numFmtId="0" fontId="46" fillId="17" borderId="32" xfId="5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0" fillId="22" borderId="3" xfId="13" applyFont="1" applyFill="1" applyBorder="1" applyAlignment="1">
      <alignment horizontal="center" vertical="center" wrapText="1"/>
    </xf>
    <xf numFmtId="0" fontId="60" fillId="22" borderId="2" xfId="13" applyFont="1" applyFill="1" applyBorder="1" applyAlignment="1">
      <alignment horizontal="center" vertical="center" wrapText="1"/>
    </xf>
    <xf numFmtId="0" fontId="59" fillId="0" borderId="3" xfId="13" applyFont="1" applyFill="1" applyBorder="1" applyAlignment="1">
      <alignment horizontal="center" vertical="center" wrapText="1"/>
    </xf>
    <xf numFmtId="0" fontId="59" fillId="0" borderId="2" xfId="13" applyFont="1" applyFill="1" applyBorder="1" applyAlignment="1">
      <alignment horizontal="center" vertical="center" wrapText="1"/>
    </xf>
    <xf numFmtId="177" fontId="59" fillId="2" borderId="3" xfId="11" applyNumberFormat="1" applyFont="1" applyFill="1" applyBorder="1" applyAlignment="1">
      <alignment horizontal="center" vertical="center" wrapText="1"/>
    </xf>
    <xf numFmtId="177" fontId="59" fillId="2" borderId="2" xfId="11" applyNumberFormat="1" applyFont="1" applyFill="1" applyBorder="1" applyAlignment="1">
      <alignment horizontal="center" vertical="center" wrapText="1"/>
    </xf>
    <xf numFmtId="176" fontId="44" fillId="0" borderId="3" xfId="13" applyNumberFormat="1" applyFont="1" applyFill="1" applyBorder="1" applyAlignment="1" applyProtection="1">
      <alignment horizontal="center" vertical="center"/>
    </xf>
    <xf numFmtId="176" fontId="44" fillId="0" borderId="2" xfId="13" applyNumberFormat="1" applyFont="1" applyFill="1" applyBorder="1" applyAlignment="1" applyProtection="1">
      <alignment horizontal="center" vertical="center"/>
    </xf>
    <xf numFmtId="176" fontId="6" fillId="22" borderId="3" xfId="13" applyNumberFormat="1" applyFont="1" applyFill="1" applyBorder="1" applyAlignment="1" applyProtection="1">
      <alignment horizontal="center" vertical="center" wrapText="1"/>
    </xf>
    <xf numFmtId="176" fontId="6" fillId="22" borderId="2" xfId="13" applyNumberFormat="1" applyFont="1" applyFill="1" applyBorder="1" applyAlignment="1" applyProtection="1">
      <alignment horizontal="center" vertical="center" wrapText="1"/>
    </xf>
    <xf numFmtId="0" fontId="34" fillId="22" borderId="3" xfId="13" applyFont="1" applyFill="1" applyBorder="1" applyAlignment="1">
      <alignment horizontal="center" vertical="center" wrapText="1"/>
    </xf>
    <xf numFmtId="0" fontId="34" fillId="22" borderId="2" xfId="13" applyFont="1" applyFill="1" applyBorder="1" applyAlignment="1">
      <alignment horizontal="center" vertical="center" wrapText="1"/>
    </xf>
    <xf numFmtId="0" fontId="59" fillId="22" borderId="3" xfId="13" applyFont="1" applyFill="1" applyBorder="1" applyAlignment="1">
      <alignment horizontal="center" vertical="center" wrapText="1"/>
    </xf>
    <xf numFmtId="0" fontId="59" fillId="22" borderId="2" xfId="13" applyFont="1" applyFill="1" applyBorder="1" applyAlignment="1">
      <alignment horizontal="center" vertical="center" wrapText="1"/>
    </xf>
    <xf numFmtId="0" fontId="60" fillId="0" borderId="3" xfId="13" applyFont="1" applyBorder="1" applyAlignment="1">
      <alignment horizontal="center" vertical="center" wrapText="1"/>
    </xf>
    <xf numFmtId="0" fontId="60" fillId="0" borderId="2" xfId="13" applyFont="1" applyBorder="1" applyAlignment="1">
      <alignment horizontal="center" vertical="center" wrapText="1"/>
    </xf>
  </cellXfs>
  <cellStyles count="18">
    <cellStyle name="一般" xfId="0" builtinId="0"/>
    <cellStyle name="一般 2" xfId="1"/>
    <cellStyle name="一般 2 2" xfId="4"/>
    <cellStyle name="一般 3" xfId="3"/>
    <cellStyle name="一般 3 2" xfId="8"/>
    <cellStyle name="一般 4" xfId="5"/>
    <cellStyle name="一般 5" xfId="13"/>
    <cellStyle name="一般 6" xfId="15"/>
    <cellStyle name="一般_104車輛費用分析-概算表" xfId="6"/>
    <cellStyle name="一般_99各國小概算額" xfId="17"/>
    <cellStyle name="一般_FROM瀞予-各國小106年度財源計算表-彙整" xfId="14"/>
    <cellStyle name="一般_各國中、體中車輛費用概算分析表" xfId="9"/>
    <cellStyle name="一般_總預算表" xfId="2"/>
    <cellStyle name="千分位" xfId="11" builtinId="3"/>
    <cellStyle name="千分位 2" xfId="7"/>
    <cellStyle name="千分位 2 2" xfId="10"/>
    <cellStyle name="千分位 3" xfId="16"/>
    <cellStyle name="千分位[0]" xfId="1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858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  <xdr:twoCellAnchor>
    <xdr:from>
      <xdr:col>1</xdr:col>
      <xdr:colOff>3663</xdr:colOff>
      <xdr:row>0</xdr:row>
      <xdr:rowOff>280182</xdr:rowOff>
    </xdr:from>
    <xdr:to>
      <xdr:col>1</xdr:col>
      <xdr:colOff>3663</xdr:colOff>
      <xdr:row>2</xdr:row>
      <xdr:rowOff>1468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89463" y="213507"/>
          <a:ext cx="0" cy="2070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單位預算特種基金</a:t>
          </a:r>
        </a:p>
      </xdr:txBody>
    </xdr:sp>
    <xdr:clientData/>
  </xdr:twoCellAnchor>
  <xdr:twoCellAnchor>
    <xdr:from>
      <xdr:col>0</xdr:col>
      <xdr:colOff>1388451</xdr:colOff>
      <xdr:row>0</xdr:row>
      <xdr:rowOff>280182</xdr:rowOff>
    </xdr:from>
    <xdr:to>
      <xdr:col>0</xdr:col>
      <xdr:colOff>1388451</xdr:colOff>
      <xdr:row>1</xdr:row>
      <xdr:rowOff>1468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388451" y="280182"/>
          <a:ext cx="0" cy="4906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zh-TW" altLang="en-US" sz="1000" b="0" i="0" strike="noStrike">
              <a:solidFill>
                <a:srgbClr val="000000"/>
              </a:solidFill>
              <a:latin typeface="標楷體"/>
              <a:ea typeface="標楷體"/>
            </a:rPr>
            <a:t>各級公務機關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7636/Desktop/109&#23416;&#26657;&#38928;&#31639;&#32232;&#35069;/109&#24180;&#24230;&#22283;&#23567;&#22522;&#37329;&#29992;&#36884;&#38989;&#24230;&#34920;-0806(&#21034;&#26126;&#32681;&#29151;&#39178;&#24107;&#27396;&#20301;)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彙總表"/>
      <sheetName val="人事費"/>
      <sheetName val="幼兒園編制"/>
      <sheetName val="學校編號"/>
      <sheetName val="各項費用"/>
      <sheetName val="(0)年終慰問金"/>
      <sheetName val="(3)代課鐘點費"/>
      <sheetName val="(29)退休撫卹"/>
      <sheetName val="(10-2)特教班經常門經費"/>
      <sheetName val="(11)專人值勤及保全"/>
      <sheetName val="(15)車輛費用"/>
      <sheetName val="(16)電梯費用"/>
      <sheetName val="(17)無工友"/>
      <sheetName val="(18-1)場租收支對列"/>
      <sheetName val="(18-2)移用剩餘"/>
      <sheetName val="(20)游泳池相關經費"/>
      <sheetName val="(27)特殊教育教材編輯費"/>
      <sheetName val="(28)三節慰問金"/>
      <sheetName val="(30)健康檢查調查表"/>
      <sheetName val="(31)幹事專案加班費"/>
      <sheetName val="(32)退休慰助金及補償金"/>
    </sheetNames>
    <sheetDataSet>
      <sheetData sheetId="0" refreshError="1"/>
      <sheetData sheetId="1" refreshError="1"/>
      <sheetData sheetId="2" refreshError="1"/>
      <sheetData sheetId="3">
        <row r="1">
          <cell r="C1">
            <v>601</v>
          </cell>
          <cell r="D1" t="str">
            <v>明禮</v>
          </cell>
          <cell r="E1" t="str">
            <v>明禮國小</v>
          </cell>
          <cell r="F1" t="str">
            <v>601明禮國小</v>
          </cell>
        </row>
        <row r="2">
          <cell r="C2">
            <v>602</v>
          </cell>
          <cell r="D2" t="str">
            <v>明義</v>
          </cell>
          <cell r="E2" t="str">
            <v>明義國小</v>
          </cell>
          <cell r="F2" t="str">
            <v>602明義國小</v>
          </cell>
        </row>
        <row r="3">
          <cell r="C3">
            <v>603</v>
          </cell>
          <cell r="D3" t="str">
            <v>明廉</v>
          </cell>
          <cell r="E3" t="str">
            <v>明廉國小</v>
          </cell>
          <cell r="F3" t="str">
            <v>603明廉國小</v>
          </cell>
        </row>
        <row r="4">
          <cell r="C4">
            <v>604</v>
          </cell>
          <cell r="D4" t="str">
            <v>明恥</v>
          </cell>
          <cell r="E4" t="str">
            <v>明恥國小</v>
          </cell>
          <cell r="F4" t="str">
            <v>604明恥國小</v>
          </cell>
        </row>
        <row r="5">
          <cell r="C5">
            <v>605</v>
          </cell>
          <cell r="D5" t="str">
            <v>中正</v>
          </cell>
          <cell r="E5" t="str">
            <v>中正國小</v>
          </cell>
          <cell r="F5" t="str">
            <v>605中正國小</v>
          </cell>
        </row>
        <row r="6">
          <cell r="C6">
            <v>606</v>
          </cell>
          <cell r="D6" t="str">
            <v>信義</v>
          </cell>
          <cell r="E6" t="str">
            <v>信義國小</v>
          </cell>
          <cell r="F6" t="str">
            <v>606信義國小</v>
          </cell>
        </row>
        <row r="7">
          <cell r="C7">
            <v>607</v>
          </cell>
          <cell r="D7" t="str">
            <v>復興</v>
          </cell>
          <cell r="E7" t="str">
            <v>復興國小</v>
          </cell>
          <cell r="F7" t="str">
            <v>607復興國小</v>
          </cell>
        </row>
        <row r="8">
          <cell r="C8">
            <v>608</v>
          </cell>
          <cell r="D8" t="str">
            <v>中華</v>
          </cell>
          <cell r="E8" t="str">
            <v>中華國小</v>
          </cell>
          <cell r="F8" t="str">
            <v>608中華國小</v>
          </cell>
        </row>
        <row r="9">
          <cell r="C9">
            <v>609</v>
          </cell>
          <cell r="D9" t="str">
            <v>忠孝</v>
          </cell>
          <cell r="E9" t="str">
            <v>忠孝國小</v>
          </cell>
          <cell r="F9" t="str">
            <v>609忠孝國小</v>
          </cell>
        </row>
        <row r="10">
          <cell r="C10">
            <v>610</v>
          </cell>
          <cell r="D10" t="str">
            <v>北濱</v>
          </cell>
          <cell r="E10" t="str">
            <v>北濱國小</v>
          </cell>
          <cell r="F10" t="str">
            <v>610北濱國小</v>
          </cell>
        </row>
        <row r="11">
          <cell r="C11">
            <v>611</v>
          </cell>
          <cell r="D11" t="str">
            <v>鑄強</v>
          </cell>
          <cell r="E11" t="str">
            <v>鑄強國小</v>
          </cell>
          <cell r="F11" t="str">
            <v>611鑄強國小</v>
          </cell>
        </row>
        <row r="12">
          <cell r="C12">
            <v>612</v>
          </cell>
          <cell r="D12" t="str">
            <v>國福</v>
          </cell>
          <cell r="E12" t="str">
            <v>國福國小</v>
          </cell>
          <cell r="F12" t="str">
            <v>612國福國小</v>
          </cell>
        </row>
        <row r="13">
          <cell r="C13">
            <v>613</v>
          </cell>
          <cell r="D13" t="str">
            <v>新城</v>
          </cell>
          <cell r="E13" t="str">
            <v>新城國小</v>
          </cell>
          <cell r="F13" t="str">
            <v>613新城國小</v>
          </cell>
        </row>
        <row r="14">
          <cell r="C14">
            <v>614</v>
          </cell>
          <cell r="D14" t="str">
            <v>北埔</v>
          </cell>
          <cell r="E14" t="str">
            <v>北埔國小</v>
          </cell>
          <cell r="F14" t="str">
            <v>614北埔國小</v>
          </cell>
        </row>
        <row r="15">
          <cell r="C15">
            <v>615</v>
          </cell>
          <cell r="D15" t="str">
            <v>康樂</v>
          </cell>
          <cell r="E15" t="str">
            <v>康樂國小</v>
          </cell>
          <cell r="F15" t="str">
            <v>615康樂國小</v>
          </cell>
        </row>
        <row r="16">
          <cell r="C16">
            <v>616</v>
          </cell>
          <cell r="D16" t="str">
            <v>嘉里</v>
          </cell>
          <cell r="E16" t="str">
            <v>嘉里國小</v>
          </cell>
          <cell r="F16" t="str">
            <v>616嘉里國小</v>
          </cell>
        </row>
        <row r="17">
          <cell r="C17">
            <v>617</v>
          </cell>
          <cell r="D17" t="str">
            <v>吉安</v>
          </cell>
          <cell r="E17" t="str">
            <v>吉安國小</v>
          </cell>
          <cell r="F17" t="str">
            <v>617吉安國小</v>
          </cell>
        </row>
        <row r="18">
          <cell r="C18">
            <v>618</v>
          </cell>
          <cell r="D18" t="str">
            <v>宜昌</v>
          </cell>
          <cell r="E18" t="str">
            <v>宜昌國小</v>
          </cell>
          <cell r="F18" t="str">
            <v>618宜昌國小</v>
          </cell>
        </row>
        <row r="19">
          <cell r="C19">
            <v>619</v>
          </cell>
          <cell r="D19" t="str">
            <v>北昌</v>
          </cell>
          <cell r="E19" t="str">
            <v>北昌國小</v>
          </cell>
          <cell r="F19" t="str">
            <v>619北昌國小</v>
          </cell>
        </row>
        <row r="20">
          <cell r="C20">
            <v>620</v>
          </cell>
          <cell r="D20" t="str">
            <v>光華</v>
          </cell>
          <cell r="E20" t="str">
            <v>光華國小</v>
          </cell>
          <cell r="F20" t="str">
            <v>620光華國小</v>
          </cell>
        </row>
        <row r="21">
          <cell r="C21">
            <v>621</v>
          </cell>
          <cell r="D21" t="str">
            <v>稻香</v>
          </cell>
          <cell r="E21" t="str">
            <v>稻香國小</v>
          </cell>
          <cell r="F21" t="str">
            <v>621稻香國小</v>
          </cell>
        </row>
        <row r="22">
          <cell r="C22">
            <v>622</v>
          </cell>
          <cell r="D22" t="str">
            <v>南華</v>
          </cell>
          <cell r="E22" t="str">
            <v>南華國小</v>
          </cell>
          <cell r="F22" t="str">
            <v>622南華國小</v>
          </cell>
        </row>
        <row r="23">
          <cell r="C23">
            <v>623</v>
          </cell>
          <cell r="D23" t="str">
            <v>化仁</v>
          </cell>
          <cell r="E23" t="str">
            <v>化仁國小</v>
          </cell>
          <cell r="F23" t="str">
            <v>623化仁國小</v>
          </cell>
        </row>
        <row r="24">
          <cell r="C24">
            <v>624</v>
          </cell>
          <cell r="D24" t="str">
            <v>太昌</v>
          </cell>
          <cell r="E24" t="str">
            <v>太昌國小</v>
          </cell>
          <cell r="F24" t="str">
            <v>624太昌國小</v>
          </cell>
        </row>
        <row r="25">
          <cell r="C25">
            <v>625</v>
          </cell>
          <cell r="D25" t="str">
            <v>平和</v>
          </cell>
          <cell r="E25" t="str">
            <v>平和國小</v>
          </cell>
          <cell r="F25" t="str">
            <v>625平和國小</v>
          </cell>
        </row>
        <row r="26">
          <cell r="C26">
            <v>626</v>
          </cell>
          <cell r="D26" t="str">
            <v>壽豐</v>
          </cell>
          <cell r="E26" t="str">
            <v>壽豐國小</v>
          </cell>
          <cell r="F26" t="str">
            <v>626壽豐國小</v>
          </cell>
        </row>
        <row r="27">
          <cell r="C27">
            <v>627</v>
          </cell>
          <cell r="D27" t="str">
            <v>豐裡</v>
          </cell>
          <cell r="E27" t="str">
            <v>豐裡國小</v>
          </cell>
          <cell r="F27" t="str">
            <v>627豐裡國小</v>
          </cell>
        </row>
        <row r="28">
          <cell r="C28">
            <v>628</v>
          </cell>
          <cell r="D28" t="str">
            <v>豐山</v>
          </cell>
          <cell r="E28" t="str">
            <v>豐山國小</v>
          </cell>
          <cell r="F28" t="str">
            <v>628豐山國小</v>
          </cell>
        </row>
        <row r="29">
          <cell r="C29">
            <v>629</v>
          </cell>
          <cell r="D29" t="str">
            <v>志學</v>
          </cell>
          <cell r="E29" t="str">
            <v>志學國小</v>
          </cell>
          <cell r="F29" t="str">
            <v>629志學國小</v>
          </cell>
        </row>
        <row r="30">
          <cell r="C30">
            <v>630</v>
          </cell>
          <cell r="D30" t="str">
            <v>月眉</v>
          </cell>
          <cell r="E30" t="str">
            <v>月眉國小</v>
          </cell>
          <cell r="F30" t="str">
            <v>630月眉國小</v>
          </cell>
        </row>
        <row r="31">
          <cell r="C31">
            <v>631</v>
          </cell>
          <cell r="D31" t="str">
            <v>水璉</v>
          </cell>
          <cell r="E31" t="str">
            <v>水璉國小</v>
          </cell>
          <cell r="F31" t="str">
            <v>631水璉國小</v>
          </cell>
        </row>
        <row r="32">
          <cell r="C32">
            <v>632</v>
          </cell>
          <cell r="D32" t="str">
            <v>溪口</v>
          </cell>
          <cell r="E32" t="str">
            <v>溪口國小</v>
          </cell>
          <cell r="F32" t="str">
            <v>632溪口國小</v>
          </cell>
        </row>
        <row r="33">
          <cell r="C33">
            <v>633</v>
          </cell>
          <cell r="D33" t="str">
            <v>鳳林</v>
          </cell>
          <cell r="E33" t="str">
            <v>鳳林國小</v>
          </cell>
          <cell r="F33" t="str">
            <v>633鳳林國小</v>
          </cell>
        </row>
        <row r="34">
          <cell r="C34">
            <v>634</v>
          </cell>
          <cell r="D34" t="str">
            <v>大榮</v>
          </cell>
          <cell r="E34" t="str">
            <v>大榮國小</v>
          </cell>
          <cell r="F34" t="str">
            <v>634大榮國小</v>
          </cell>
        </row>
        <row r="35">
          <cell r="C35">
            <v>635</v>
          </cell>
          <cell r="D35" t="str">
            <v>林榮</v>
          </cell>
          <cell r="E35" t="str">
            <v>林榮國小</v>
          </cell>
          <cell r="F35" t="str">
            <v>635林榮國小</v>
          </cell>
        </row>
        <row r="36">
          <cell r="C36">
            <v>636</v>
          </cell>
          <cell r="D36" t="str">
            <v>長橋</v>
          </cell>
          <cell r="E36" t="str">
            <v>長橋國小</v>
          </cell>
          <cell r="F36" t="str">
            <v>636長橋國小</v>
          </cell>
        </row>
        <row r="37">
          <cell r="C37">
            <v>638</v>
          </cell>
          <cell r="D37" t="str">
            <v>北林</v>
          </cell>
          <cell r="E37" t="str">
            <v>北林國小</v>
          </cell>
          <cell r="F37" t="str">
            <v>638北林國小</v>
          </cell>
        </row>
        <row r="38">
          <cell r="C38">
            <v>639</v>
          </cell>
          <cell r="D38" t="str">
            <v>鳳仁</v>
          </cell>
          <cell r="E38" t="str">
            <v>鳳仁國小</v>
          </cell>
          <cell r="F38" t="str">
            <v>639鳳仁國小</v>
          </cell>
        </row>
        <row r="39">
          <cell r="C39">
            <v>641</v>
          </cell>
          <cell r="D39" t="str">
            <v>光復</v>
          </cell>
          <cell r="E39" t="str">
            <v>光復國小</v>
          </cell>
          <cell r="F39" t="str">
            <v>641光復國小</v>
          </cell>
        </row>
        <row r="40">
          <cell r="C40">
            <v>642</v>
          </cell>
          <cell r="D40" t="str">
            <v>太巴塱</v>
          </cell>
          <cell r="E40" t="str">
            <v>太巴塱國小</v>
          </cell>
          <cell r="F40" t="str">
            <v>642太巴塱國小</v>
          </cell>
        </row>
        <row r="41">
          <cell r="C41">
            <v>645</v>
          </cell>
          <cell r="D41" t="str">
            <v>大進</v>
          </cell>
          <cell r="E41" t="str">
            <v>大進國小</v>
          </cell>
          <cell r="F41" t="str">
            <v>645大進國小</v>
          </cell>
        </row>
        <row r="42">
          <cell r="C42">
            <v>647</v>
          </cell>
          <cell r="D42" t="str">
            <v>瑞穗</v>
          </cell>
          <cell r="E42" t="str">
            <v>瑞穗國小</v>
          </cell>
          <cell r="F42" t="str">
            <v>647瑞穗國小</v>
          </cell>
        </row>
        <row r="43">
          <cell r="C43">
            <v>648</v>
          </cell>
          <cell r="D43" t="str">
            <v>瑞美</v>
          </cell>
          <cell r="E43" t="str">
            <v>瑞美國小</v>
          </cell>
          <cell r="F43" t="str">
            <v>648瑞美國小</v>
          </cell>
        </row>
        <row r="44">
          <cell r="C44">
            <v>649</v>
          </cell>
          <cell r="D44" t="str">
            <v>鶴岡</v>
          </cell>
          <cell r="E44" t="str">
            <v>鶴岡國小</v>
          </cell>
          <cell r="F44" t="str">
            <v>649鶴岡國小</v>
          </cell>
        </row>
        <row r="45">
          <cell r="C45">
            <v>650</v>
          </cell>
          <cell r="D45" t="str">
            <v>舞鶴</v>
          </cell>
          <cell r="E45" t="str">
            <v>舞鶴國小</v>
          </cell>
          <cell r="F45" t="str">
            <v>650舞鶴國小</v>
          </cell>
        </row>
        <row r="46">
          <cell r="C46">
            <v>651</v>
          </cell>
          <cell r="D46" t="str">
            <v>奇美</v>
          </cell>
          <cell r="E46" t="str">
            <v>奇美國小</v>
          </cell>
          <cell r="F46" t="str">
            <v>651奇美國小</v>
          </cell>
        </row>
        <row r="47">
          <cell r="C47">
            <v>652</v>
          </cell>
          <cell r="D47" t="str">
            <v>富源</v>
          </cell>
          <cell r="E47" t="str">
            <v>富源國小</v>
          </cell>
          <cell r="F47" t="str">
            <v>652富源國小</v>
          </cell>
        </row>
        <row r="48">
          <cell r="C48">
            <v>653</v>
          </cell>
          <cell r="D48" t="str">
            <v>瑞北</v>
          </cell>
          <cell r="E48" t="str">
            <v>瑞北國小</v>
          </cell>
          <cell r="F48" t="str">
            <v>653瑞北國小</v>
          </cell>
        </row>
        <row r="49">
          <cell r="C49">
            <v>654</v>
          </cell>
          <cell r="D49" t="str">
            <v>豐濱</v>
          </cell>
          <cell r="E49" t="str">
            <v>豐濱國小</v>
          </cell>
          <cell r="F49" t="str">
            <v>654豐濱國小</v>
          </cell>
        </row>
        <row r="50">
          <cell r="C50">
            <v>655</v>
          </cell>
          <cell r="D50" t="str">
            <v>港口</v>
          </cell>
          <cell r="E50" t="str">
            <v>港口國小</v>
          </cell>
          <cell r="F50" t="str">
            <v>655港口國小</v>
          </cell>
        </row>
        <row r="51">
          <cell r="C51">
            <v>656</v>
          </cell>
          <cell r="D51" t="str">
            <v>靜浦</v>
          </cell>
          <cell r="E51" t="str">
            <v>靜浦國小</v>
          </cell>
          <cell r="F51" t="str">
            <v>656靜浦國小</v>
          </cell>
        </row>
        <row r="52">
          <cell r="C52">
            <v>657</v>
          </cell>
          <cell r="D52" t="str">
            <v>新社</v>
          </cell>
          <cell r="E52" t="str">
            <v>新社國小</v>
          </cell>
          <cell r="F52" t="str">
            <v>657新社國小</v>
          </cell>
        </row>
        <row r="53">
          <cell r="C53">
            <v>658</v>
          </cell>
          <cell r="D53" t="str">
            <v>玉里</v>
          </cell>
          <cell r="E53" t="str">
            <v>玉里國小</v>
          </cell>
          <cell r="F53" t="str">
            <v>658玉里國小</v>
          </cell>
        </row>
        <row r="54">
          <cell r="C54">
            <v>659</v>
          </cell>
          <cell r="D54" t="str">
            <v>源城</v>
          </cell>
          <cell r="E54" t="str">
            <v>源城國小</v>
          </cell>
          <cell r="F54" t="str">
            <v>659源城國小</v>
          </cell>
        </row>
        <row r="55">
          <cell r="C55">
            <v>660</v>
          </cell>
          <cell r="D55" t="str">
            <v>樂合</v>
          </cell>
          <cell r="E55" t="str">
            <v>樂合國小</v>
          </cell>
          <cell r="F55" t="str">
            <v>660樂合國小</v>
          </cell>
        </row>
        <row r="56">
          <cell r="C56">
            <v>661</v>
          </cell>
          <cell r="D56" t="str">
            <v>觀音</v>
          </cell>
          <cell r="E56" t="str">
            <v>觀音國小</v>
          </cell>
          <cell r="F56" t="str">
            <v>661觀音國小</v>
          </cell>
        </row>
        <row r="57">
          <cell r="C57">
            <v>662</v>
          </cell>
          <cell r="D57" t="str">
            <v>三民</v>
          </cell>
          <cell r="E57" t="str">
            <v>三民國小</v>
          </cell>
          <cell r="F57" t="str">
            <v>662三民國小</v>
          </cell>
        </row>
        <row r="58">
          <cell r="C58">
            <v>663</v>
          </cell>
          <cell r="D58" t="str">
            <v>春日</v>
          </cell>
          <cell r="E58" t="str">
            <v>春日國小</v>
          </cell>
          <cell r="F58" t="str">
            <v>663春日國小</v>
          </cell>
        </row>
        <row r="59">
          <cell r="C59">
            <v>664</v>
          </cell>
          <cell r="D59" t="str">
            <v>德武</v>
          </cell>
          <cell r="E59" t="str">
            <v>德武國小</v>
          </cell>
          <cell r="F59" t="str">
            <v>664德武國小</v>
          </cell>
        </row>
        <row r="60">
          <cell r="C60">
            <v>665</v>
          </cell>
          <cell r="D60" t="str">
            <v>中城</v>
          </cell>
          <cell r="E60" t="str">
            <v>中城國小</v>
          </cell>
          <cell r="F60" t="str">
            <v>665中城國小</v>
          </cell>
        </row>
        <row r="61">
          <cell r="C61">
            <v>666</v>
          </cell>
          <cell r="D61" t="str">
            <v>長良</v>
          </cell>
          <cell r="E61" t="str">
            <v>長良國小</v>
          </cell>
          <cell r="F61" t="str">
            <v>666長良國小</v>
          </cell>
        </row>
        <row r="62">
          <cell r="C62">
            <v>667</v>
          </cell>
          <cell r="D62" t="str">
            <v>大禹</v>
          </cell>
          <cell r="E62" t="str">
            <v>大禹國小</v>
          </cell>
          <cell r="F62" t="str">
            <v>667大禹國小</v>
          </cell>
        </row>
        <row r="63">
          <cell r="C63">
            <v>668</v>
          </cell>
          <cell r="D63" t="str">
            <v>松浦</v>
          </cell>
          <cell r="E63" t="str">
            <v>松浦國小</v>
          </cell>
          <cell r="F63" t="str">
            <v>668松浦國小</v>
          </cell>
        </row>
        <row r="64">
          <cell r="C64">
            <v>669</v>
          </cell>
          <cell r="D64" t="str">
            <v>高寮</v>
          </cell>
          <cell r="E64" t="str">
            <v>高寮國小</v>
          </cell>
          <cell r="F64" t="str">
            <v>669高寮國小</v>
          </cell>
        </row>
        <row r="65">
          <cell r="C65">
            <v>670</v>
          </cell>
          <cell r="D65" t="str">
            <v>富里</v>
          </cell>
          <cell r="E65" t="str">
            <v>富里國小</v>
          </cell>
          <cell r="F65" t="str">
            <v>670富里國小</v>
          </cell>
        </row>
        <row r="66">
          <cell r="C66">
            <v>671</v>
          </cell>
          <cell r="D66" t="str">
            <v>萬寧</v>
          </cell>
          <cell r="E66" t="str">
            <v>萬寧國小</v>
          </cell>
          <cell r="F66" t="str">
            <v>671萬寧國小</v>
          </cell>
        </row>
        <row r="67">
          <cell r="C67">
            <v>672</v>
          </cell>
          <cell r="D67" t="str">
            <v>永豐</v>
          </cell>
          <cell r="E67" t="str">
            <v>永豐國小</v>
          </cell>
          <cell r="F67" t="str">
            <v>672永豐國小</v>
          </cell>
        </row>
        <row r="68">
          <cell r="C68">
            <v>673</v>
          </cell>
          <cell r="D68" t="str">
            <v>學田</v>
          </cell>
          <cell r="E68" t="str">
            <v>學田國小</v>
          </cell>
          <cell r="F68" t="str">
            <v>673學田國小</v>
          </cell>
        </row>
        <row r="69">
          <cell r="C69">
            <v>674</v>
          </cell>
          <cell r="D69" t="str">
            <v>東竹</v>
          </cell>
          <cell r="E69" t="str">
            <v>東竹國小</v>
          </cell>
          <cell r="F69" t="str">
            <v>674東竹國小</v>
          </cell>
        </row>
        <row r="70">
          <cell r="C70">
            <v>675</v>
          </cell>
          <cell r="D70" t="str">
            <v>東里</v>
          </cell>
          <cell r="E70" t="str">
            <v>東里國小</v>
          </cell>
          <cell r="F70" t="str">
            <v>675東里國小</v>
          </cell>
        </row>
        <row r="71">
          <cell r="C71">
            <v>676</v>
          </cell>
          <cell r="D71" t="str">
            <v>明里</v>
          </cell>
          <cell r="E71" t="str">
            <v>明里國小</v>
          </cell>
          <cell r="F71" t="str">
            <v>676明里國小</v>
          </cell>
        </row>
        <row r="72">
          <cell r="C72">
            <v>678</v>
          </cell>
          <cell r="D72" t="str">
            <v>吳江</v>
          </cell>
          <cell r="E72" t="str">
            <v>吳江國小</v>
          </cell>
          <cell r="F72" t="str">
            <v>678吳江國小</v>
          </cell>
        </row>
        <row r="73">
          <cell r="C73">
            <v>679</v>
          </cell>
          <cell r="D73" t="str">
            <v>秀林</v>
          </cell>
          <cell r="E73" t="str">
            <v>秀林國小</v>
          </cell>
          <cell r="F73" t="str">
            <v>679秀林國小</v>
          </cell>
        </row>
        <row r="74">
          <cell r="C74">
            <v>680</v>
          </cell>
          <cell r="D74" t="str">
            <v>富世</v>
          </cell>
          <cell r="E74" t="str">
            <v>富世國小</v>
          </cell>
          <cell r="F74" t="str">
            <v>680富世國小</v>
          </cell>
        </row>
        <row r="75">
          <cell r="C75">
            <v>681</v>
          </cell>
          <cell r="D75" t="str">
            <v>和平</v>
          </cell>
          <cell r="E75" t="str">
            <v>和平國小</v>
          </cell>
          <cell r="F75" t="str">
            <v>681和平國小</v>
          </cell>
        </row>
        <row r="76">
          <cell r="C76">
            <v>682</v>
          </cell>
          <cell r="D76" t="str">
            <v>佳民</v>
          </cell>
          <cell r="E76" t="str">
            <v>佳民國小</v>
          </cell>
          <cell r="F76" t="str">
            <v>682佳民國小</v>
          </cell>
        </row>
        <row r="77">
          <cell r="C77">
            <v>683</v>
          </cell>
          <cell r="D77" t="str">
            <v>銅門</v>
          </cell>
          <cell r="E77" t="str">
            <v>銅門國小</v>
          </cell>
          <cell r="F77" t="str">
            <v>683銅門國小</v>
          </cell>
        </row>
        <row r="78">
          <cell r="C78">
            <v>684</v>
          </cell>
          <cell r="D78" t="str">
            <v>水源</v>
          </cell>
          <cell r="E78" t="str">
            <v>水源國小</v>
          </cell>
          <cell r="F78" t="str">
            <v>684水源國小</v>
          </cell>
        </row>
        <row r="79">
          <cell r="C79">
            <v>685</v>
          </cell>
          <cell r="D79" t="str">
            <v>崇德</v>
          </cell>
          <cell r="E79" t="str">
            <v>崇德國小</v>
          </cell>
          <cell r="F79" t="str">
            <v>685崇德國小</v>
          </cell>
        </row>
        <row r="80">
          <cell r="C80">
            <v>686</v>
          </cell>
          <cell r="D80" t="str">
            <v>文蘭</v>
          </cell>
          <cell r="E80" t="str">
            <v>文蘭國小</v>
          </cell>
          <cell r="F80" t="str">
            <v>686文蘭國小</v>
          </cell>
        </row>
        <row r="81">
          <cell r="C81">
            <v>687</v>
          </cell>
          <cell r="D81" t="str">
            <v>景美</v>
          </cell>
          <cell r="E81" t="str">
            <v>景美國小</v>
          </cell>
          <cell r="F81" t="str">
            <v>687景美國小</v>
          </cell>
        </row>
        <row r="82">
          <cell r="C82">
            <v>688</v>
          </cell>
          <cell r="D82" t="str">
            <v>三棧</v>
          </cell>
          <cell r="E82" t="str">
            <v>三棧國小</v>
          </cell>
          <cell r="F82" t="str">
            <v>688三棧國小</v>
          </cell>
        </row>
        <row r="83">
          <cell r="C83">
            <v>689</v>
          </cell>
          <cell r="D83" t="str">
            <v>銅蘭</v>
          </cell>
          <cell r="E83" t="str">
            <v>銅蘭國小</v>
          </cell>
          <cell r="F83" t="str">
            <v>689銅蘭國小</v>
          </cell>
        </row>
        <row r="84">
          <cell r="C84">
            <v>690</v>
          </cell>
          <cell r="D84" t="str">
            <v>萬榮</v>
          </cell>
          <cell r="E84" t="str">
            <v>萬榮國小</v>
          </cell>
          <cell r="F84" t="str">
            <v>690萬榮國小</v>
          </cell>
        </row>
        <row r="85">
          <cell r="C85">
            <v>691</v>
          </cell>
          <cell r="D85" t="str">
            <v>西林</v>
          </cell>
          <cell r="E85" t="str">
            <v>西林國小</v>
          </cell>
          <cell r="F85" t="str">
            <v>691西林國小</v>
          </cell>
        </row>
        <row r="86">
          <cell r="C86">
            <v>692</v>
          </cell>
          <cell r="D86" t="str">
            <v>見晴</v>
          </cell>
          <cell r="E86" t="str">
            <v>見晴國小</v>
          </cell>
          <cell r="F86" t="str">
            <v>692見晴國小</v>
          </cell>
        </row>
        <row r="87">
          <cell r="C87">
            <v>693</v>
          </cell>
          <cell r="D87" t="str">
            <v>馬遠</v>
          </cell>
          <cell r="E87" t="str">
            <v>馬遠國小</v>
          </cell>
          <cell r="F87" t="str">
            <v>693馬遠國小</v>
          </cell>
        </row>
        <row r="88">
          <cell r="C88">
            <v>694</v>
          </cell>
          <cell r="D88" t="str">
            <v>紅葉</v>
          </cell>
          <cell r="E88" t="str">
            <v>紅葉國小</v>
          </cell>
          <cell r="F88" t="str">
            <v>694紅葉國小</v>
          </cell>
        </row>
        <row r="89">
          <cell r="C89">
            <v>695</v>
          </cell>
          <cell r="D89" t="str">
            <v>明利</v>
          </cell>
          <cell r="E89" t="str">
            <v>明利國小</v>
          </cell>
          <cell r="F89" t="str">
            <v>695明利國小</v>
          </cell>
        </row>
        <row r="90">
          <cell r="C90">
            <v>696</v>
          </cell>
          <cell r="D90" t="str">
            <v>卓溪</v>
          </cell>
          <cell r="E90" t="str">
            <v>卓溪國小</v>
          </cell>
          <cell r="F90" t="str">
            <v>696卓溪國小</v>
          </cell>
        </row>
        <row r="91">
          <cell r="C91">
            <v>697</v>
          </cell>
          <cell r="D91" t="str">
            <v>崙山</v>
          </cell>
          <cell r="E91" t="str">
            <v>崙山國小</v>
          </cell>
          <cell r="F91" t="str">
            <v>697崙山國小</v>
          </cell>
        </row>
        <row r="92">
          <cell r="C92">
            <v>698</v>
          </cell>
          <cell r="D92" t="str">
            <v>太平</v>
          </cell>
          <cell r="E92" t="str">
            <v>太平國小</v>
          </cell>
          <cell r="F92" t="str">
            <v>698太平國小</v>
          </cell>
        </row>
        <row r="93">
          <cell r="C93">
            <v>699</v>
          </cell>
          <cell r="D93" t="str">
            <v>卓清</v>
          </cell>
          <cell r="E93" t="str">
            <v>卓清國小</v>
          </cell>
          <cell r="F93" t="str">
            <v>699卓清國小</v>
          </cell>
        </row>
        <row r="94">
          <cell r="C94">
            <v>700</v>
          </cell>
          <cell r="D94" t="str">
            <v>古風</v>
          </cell>
          <cell r="E94" t="str">
            <v>古風國小</v>
          </cell>
          <cell r="F94" t="str">
            <v>700古風國小</v>
          </cell>
        </row>
        <row r="95">
          <cell r="C95">
            <v>701</v>
          </cell>
          <cell r="D95" t="str">
            <v>立山</v>
          </cell>
          <cell r="E95" t="str">
            <v>立山國小</v>
          </cell>
          <cell r="F95" t="str">
            <v>701立山國小</v>
          </cell>
        </row>
        <row r="96">
          <cell r="C96">
            <v>702</v>
          </cell>
          <cell r="D96" t="str">
            <v>卓樂</v>
          </cell>
          <cell r="E96" t="str">
            <v>卓樂國小</v>
          </cell>
          <cell r="F96" t="str">
            <v>702卓樂國小</v>
          </cell>
        </row>
        <row r="97">
          <cell r="C97">
            <v>703</v>
          </cell>
          <cell r="D97" t="str">
            <v>卓楓</v>
          </cell>
          <cell r="E97" t="str">
            <v>卓楓國小</v>
          </cell>
          <cell r="F97" t="str">
            <v>703卓楓國小</v>
          </cell>
        </row>
        <row r="98">
          <cell r="C98">
            <v>705</v>
          </cell>
          <cell r="D98" t="str">
            <v>西富</v>
          </cell>
          <cell r="E98" t="str">
            <v>西富國小</v>
          </cell>
          <cell r="F98" t="str">
            <v>705西富國小</v>
          </cell>
        </row>
        <row r="99">
          <cell r="C99">
            <v>706</v>
          </cell>
          <cell r="D99" t="str">
            <v>大興</v>
          </cell>
          <cell r="E99" t="str">
            <v>大興國小</v>
          </cell>
          <cell r="F99" t="str">
            <v>706大興國小</v>
          </cell>
        </row>
        <row r="100">
          <cell r="C100">
            <v>707</v>
          </cell>
          <cell r="D100" t="str">
            <v>中原</v>
          </cell>
          <cell r="E100" t="str">
            <v>中原國小</v>
          </cell>
          <cell r="F100" t="str">
            <v>707中原國小</v>
          </cell>
        </row>
        <row r="101">
          <cell r="C101">
            <v>708</v>
          </cell>
          <cell r="D101" t="str">
            <v>西寶</v>
          </cell>
          <cell r="E101" t="str">
            <v>西寶國小</v>
          </cell>
          <cell r="F101" t="str">
            <v>708西寶國小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45" zoomScaleNormal="145" workbookViewId="0">
      <selection activeCell="L8" sqref="L8"/>
    </sheetView>
  </sheetViews>
  <sheetFormatPr defaultRowHeight="19.5" x14ac:dyDescent="0.25"/>
  <cols>
    <col min="1" max="1" width="9" style="386"/>
    <col min="2" max="2" width="9" style="387"/>
    <col min="3" max="3" width="10" style="386" customWidth="1"/>
    <col min="4" max="4" width="3" style="386" customWidth="1"/>
    <col min="5" max="6" width="11.5" style="386" customWidth="1"/>
    <col min="7" max="7" width="2.625" style="386" customWidth="1"/>
    <col min="8" max="9" width="12.75" style="386" customWidth="1"/>
    <col min="10" max="10" width="9" style="386"/>
    <col min="11" max="11" width="10.875" style="386" customWidth="1"/>
    <col min="12" max="16384" width="9" style="386"/>
  </cols>
  <sheetData>
    <row r="1" spans="1:12" x14ac:dyDescent="0.25">
      <c r="A1" s="397"/>
      <c r="B1" s="398" t="s">
        <v>1215</v>
      </c>
      <c r="C1" s="399"/>
      <c r="E1" s="401" t="s">
        <v>1214</v>
      </c>
      <c r="F1" s="402"/>
      <c r="H1" s="400" t="s">
        <v>1213</v>
      </c>
      <c r="I1" s="400"/>
      <c r="K1" s="386" t="s">
        <v>1216</v>
      </c>
    </row>
    <row r="2" spans="1:12" x14ac:dyDescent="0.25">
      <c r="A2" s="397"/>
      <c r="B2" s="396" t="s">
        <v>1212</v>
      </c>
      <c r="C2" s="395" t="s">
        <v>1211</v>
      </c>
      <c r="E2" s="389" t="s">
        <v>1210</v>
      </c>
      <c r="F2" s="389" t="s">
        <v>1209</v>
      </c>
      <c r="H2" s="389" t="s">
        <v>1210</v>
      </c>
      <c r="I2" s="389" t="s">
        <v>1209</v>
      </c>
      <c r="K2" s="386" t="s">
        <v>1217</v>
      </c>
      <c r="L2" s="386" t="s">
        <v>1218</v>
      </c>
    </row>
    <row r="3" spans="1:12" x14ac:dyDescent="0.25">
      <c r="A3" s="392" t="s">
        <v>1208</v>
      </c>
      <c r="B3" s="391">
        <v>0</v>
      </c>
      <c r="C3" s="388">
        <v>6000</v>
      </c>
      <c r="D3" s="390"/>
      <c r="E3" s="389"/>
      <c r="F3" s="389"/>
      <c r="H3" s="389"/>
      <c r="I3" s="389"/>
      <c r="K3" s="386" t="s">
        <v>1219</v>
      </c>
      <c r="L3" s="386" t="s">
        <v>1220</v>
      </c>
    </row>
    <row r="4" spans="1:12" x14ac:dyDescent="0.25">
      <c r="A4" s="392" t="s">
        <v>1207</v>
      </c>
      <c r="B4" s="391">
        <v>6000</v>
      </c>
      <c r="C4" s="388">
        <v>12000</v>
      </c>
      <c r="D4" s="390"/>
      <c r="E4" s="389"/>
      <c r="F4" s="389"/>
      <c r="H4" s="389"/>
      <c r="I4" s="389"/>
    </row>
    <row r="5" spans="1:12" x14ac:dyDescent="0.25">
      <c r="A5" s="392" t="s">
        <v>1206</v>
      </c>
      <c r="B5" s="391">
        <v>12000</v>
      </c>
      <c r="C5" s="388">
        <v>18000</v>
      </c>
      <c r="D5" s="390"/>
      <c r="E5" s="389"/>
      <c r="F5" s="389"/>
      <c r="H5" s="389"/>
      <c r="I5" s="389"/>
    </row>
    <row r="6" spans="1:12" x14ac:dyDescent="0.25">
      <c r="A6" s="392" t="s">
        <v>1205</v>
      </c>
      <c r="B6" s="391">
        <v>6000</v>
      </c>
      <c r="C6" s="388">
        <v>12000</v>
      </c>
      <c r="D6" s="390"/>
      <c r="E6" s="389"/>
      <c r="F6" s="389"/>
      <c r="H6" s="389"/>
      <c r="I6" s="389"/>
    </row>
    <row r="7" spans="1:12" x14ac:dyDescent="0.25">
      <c r="A7" s="392" t="s">
        <v>1204</v>
      </c>
      <c r="B7" s="391">
        <v>18000</v>
      </c>
      <c r="C7" s="388">
        <v>36000</v>
      </c>
      <c r="D7" s="390"/>
      <c r="E7" s="389"/>
      <c r="F7" s="389"/>
      <c r="H7" s="389"/>
      <c r="I7" s="389"/>
    </row>
    <row r="8" spans="1:12" x14ac:dyDescent="0.25">
      <c r="A8" s="392" t="s">
        <v>1203</v>
      </c>
      <c r="B8" s="391">
        <v>12000</v>
      </c>
      <c r="C8" s="388">
        <v>24000</v>
      </c>
      <c r="D8" s="390"/>
      <c r="E8" s="389">
        <v>0</v>
      </c>
      <c r="F8" s="388">
        <v>735000</v>
      </c>
      <c r="H8" s="389">
        <v>1543000</v>
      </c>
      <c r="I8" s="388">
        <v>14063000</v>
      </c>
    </row>
    <row r="9" spans="1:12" x14ac:dyDescent="0.25">
      <c r="A9" s="392" t="s">
        <v>1202</v>
      </c>
      <c r="B9" s="391"/>
      <c r="C9" s="388"/>
      <c r="D9" s="390"/>
      <c r="E9" s="389">
        <v>0</v>
      </c>
      <c r="F9" s="388">
        <v>422000</v>
      </c>
      <c r="H9" s="389">
        <v>364000</v>
      </c>
      <c r="I9" s="388">
        <v>7178000</v>
      </c>
    </row>
    <row r="10" spans="1:12" x14ac:dyDescent="0.25">
      <c r="A10" s="392" t="s">
        <v>1201</v>
      </c>
      <c r="B10" s="391"/>
      <c r="C10" s="388"/>
      <c r="D10" s="390"/>
      <c r="E10" s="389">
        <v>0</v>
      </c>
      <c r="F10" s="388">
        <v>974000</v>
      </c>
      <c r="H10" s="389">
        <v>692000</v>
      </c>
      <c r="I10" s="388">
        <v>3496000</v>
      </c>
    </row>
    <row r="11" spans="1:12" x14ac:dyDescent="0.25">
      <c r="A11" s="392" t="s">
        <v>1200</v>
      </c>
      <c r="B11" s="391">
        <v>0</v>
      </c>
      <c r="C11" s="388">
        <v>18000</v>
      </c>
      <c r="D11" s="390"/>
      <c r="E11" s="389"/>
      <c r="F11" s="389"/>
      <c r="H11" s="389"/>
      <c r="I11" s="389"/>
    </row>
    <row r="12" spans="1:12" x14ac:dyDescent="0.25">
      <c r="A12" s="392" t="s">
        <v>1199</v>
      </c>
      <c r="B12" s="391">
        <v>6000</v>
      </c>
      <c r="C12" s="388">
        <v>12000</v>
      </c>
      <c r="D12" s="390"/>
      <c r="E12" s="389"/>
      <c r="F12" s="389"/>
      <c r="H12" s="389"/>
      <c r="I12" s="389"/>
    </row>
    <row r="13" spans="1:12" x14ac:dyDescent="0.25">
      <c r="A13" s="392" t="s">
        <v>1198</v>
      </c>
      <c r="B13" s="391">
        <v>24000</v>
      </c>
      <c r="C13" s="393">
        <v>18000</v>
      </c>
      <c r="D13" s="390"/>
      <c r="E13" s="389"/>
      <c r="F13" s="389"/>
      <c r="H13" s="389"/>
      <c r="I13" s="389"/>
    </row>
    <row r="14" spans="1:12" x14ac:dyDescent="0.25">
      <c r="A14" s="392" t="s">
        <v>1197</v>
      </c>
      <c r="B14" s="391">
        <v>6000</v>
      </c>
      <c r="C14" s="388">
        <v>12000</v>
      </c>
      <c r="D14" s="390"/>
      <c r="E14" s="389"/>
      <c r="F14" s="389"/>
      <c r="H14" s="389"/>
      <c r="I14" s="389"/>
    </row>
    <row r="15" spans="1:12" x14ac:dyDescent="0.25">
      <c r="A15" s="392" t="s">
        <v>1196</v>
      </c>
      <c r="B15" s="391">
        <v>12000</v>
      </c>
      <c r="C15" s="393">
        <v>6000</v>
      </c>
      <c r="D15" s="390"/>
      <c r="E15" s="389"/>
      <c r="F15" s="389"/>
      <c r="H15" s="389"/>
      <c r="I15" s="389"/>
    </row>
    <row r="16" spans="1:12" x14ac:dyDescent="0.25">
      <c r="A16" s="392" t="s">
        <v>1195</v>
      </c>
      <c r="B16" s="391">
        <v>0</v>
      </c>
      <c r="C16" s="388">
        <v>6000</v>
      </c>
      <c r="D16" s="390"/>
      <c r="E16" s="389"/>
      <c r="F16" s="389"/>
      <c r="H16" s="389"/>
      <c r="I16" s="389"/>
    </row>
    <row r="17" spans="1:9" x14ac:dyDescent="0.25">
      <c r="A17" s="392" t="s">
        <v>1194</v>
      </c>
      <c r="B17" s="391"/>
      <c r="C17" s="388"/>
      <c r="D17" s="390"/>
      <c r="E17" s="389">
        <v>0</v>
      </c>
      <c r="F17" s="388">
        <v>457000</v>
      </c>
      <c r="H17" s="389">
        <v>0</v>
      </c>
      <c r="I17" s="388">
        <v>3009000</v>
      </c>
    </row>
    <row r="18" spans="1:9" x14ac:dyDescent="0.25">
      <c r="A18" s="392" t="s">
        <v>1193</v>
      </c>
      <c r="B18" s="391">
        <v>18000</v>
      </c>
      <c r="C18" s="393">
        <v>12000</v>
      </c>
      <c r="D18" s="390"/>
      <c r="E18" s="389"/>
      <c r="F18" s="389"/>
      <c r="H18" s="389"/>
      <c r="I18" s="389"/>
    </row>
    <row r="19" spans="1:9" x14ac:dyDescent="0.25">
      <c r="A19" s="392" t="s">
        <v>1192</v>
      </c>
      <c r="B19" s="391">
        <v>0</v>
      </c>
      <c r="C19" s="388">
        <v>6000</v>
      </c>
      <c r="D19" s="390"/>
      <c r="E19" s="389"/>
      <c r="F19" s="389"/>
      <c r="H19" s="389"/>
      <c r="I19" s="389"/>
    </row>
    <row r="20" spans="1:9" x14ac:dyDescent="0.25">
      <c r="A20" s="392" t="s">
        <v>1191</v>
      </c>
      <c r="B20" s="391">
        <v>6000</v>
      </c>
      <c r="C20" s="393">
        <v>0</v>
      </c>
      <c r="D20" s="390"/>
      <c r="E20" s="389"/>
      <c r="F20" s="389"/>
      <c r="H20" s="389"/>
      <c r="I20" s="389"/>
    </row>
    <row r="21" spans="1:9" x14ac:dyDescent="0.25">
      <c r="A21" s="392" t="s">
        <v>1190</v>
      </c>
      <c r="B21" s="391"/>
      <c r="C21" s="388"/>
      <c r="D21" s="390"/>
      <c r="E21" s="389">
        <v>0</v>
      </c>
      <c r="F21" s="388">
        <v>340000</v>
      </c>
      <c r="H21" s="394"/>
      <c r="I21" s="394"/>
    </row>
    <row r="22" spans="1:9" x14ac:dyDescent="0.25">
      <c r="A22" s="392" t="s">
        <v>1189</v>
      </c>
      <c r="B22" s="391"/>
      <c r="C22" s="388"/>
      <c r="D22" s="390"/>
      <c r="E22" s="394"/>
      <c r="F22" s="394"/>
      <c r="H22" s="389">
        <v>3572000</v>
      </c>
      <c r="I22" s="388">
        <v>3824000</v>
      </c>
    </row>
    <row r="23" spans="1:9" x14ac:dyDescent="0.25">
      <c r="A23" s="392" t="s">
        <v>1188</v>
      </c>
      <c r="B23" s="391">
        <v>12000</v>
      </c>
      <c r="C23" s="393">
        <v>6000</v>
      </c>
      <c r="D23" s="390"/>
      <c r="E23" s="389"/>
      <c r="F23" s="389"/>
      <c r="H23" s="389"/>
      <c r="I23" s="389"/>
    </row>
    <row r="24" spans="1:9" x14ac:dyDescent="0.25">
      <c r="A24" s="392" t="s">
        <v>1187</v>
      </c>
      <c r="B24" s="391">
        <v>6000</v>
      </c>
      <c r="C24" s="388">
        <v>12000</v>
      </c>
      <c r="D24" s="390"/>
      <c r="E24" s="389"/>
      <c r="F24" s="389"/>
      <c r="H24" s="389"/>
      <c r="I24" s="389"/>
    </row>
    <row r="25" spans="1:9" x14ac:dyDescent="0.25">
      <c r="A25" s="392" t="s">
        <v>1186</v>
      </c>
      <c r="B25" s="391"/>
      <c r="C25" s="388"/>
      <c r="D25" s="390"/>
      <c r="E25" s="389">
        <v>0</v>
      </c>
      <c r="F25" s="388">
        <v>753000</v>
      </c>
      <c r="H25" s="389">
        <v>0</v>
      </c>
      <c r="I25" s="388">
        <v>3913000</v>
      </c>
    </row>
    <row r="26" spans="1:9" x14ac:dyDescent="0.25">
      <c r="A26" s="392" t="s">
        <v>1185</v>
      </c>
      <c r="B26" s="391">
        <v>0</v>
      </c>
      <c r="C26" s="388">
        <v>6000</v>
      </c>
      <c r="D26" s="390"/>
      <c r="E26" s="389"/>
      <c r="F26" s="389"/>
      <c r="H26" s="389"/>
      <c r="I26" s="389"/>
    </row>
    <row r="27" spans="1:9" x14ac:dyDescent="0.25">
      <c r="A27" s="392" t="s">
        <v>1184</v>
      </c>
      <c r="B27" s="391">
        <v>0</v>
      </c>
      <c r="C27" s="388">
        <v>6000</v>
      </c>
      <c r="D27" s="390"/>
      <c r="E27" s="389"/>
      <c r="F27" s="389"/>
      <c r="H27" s="389"/>
      <c r="I27" s="389"/>
    </row>
    <row r="28" spans="1:9" x14ac:dyDescent="0.25">
      <c r="A28" s="392" t="s">
        <v>1183</v>
      </c>
      <c r="B28" s="391"/>
      <c r="C28" s="388"/>
      <c r="D28" s="390"/>
      <c r="E28" s="389"/>
      <c r="F28" s="389"/>
      <c r="H28" s="389">
        <v>0</v>
      </c>
      <c r="I28" s="388">
        <v>3318000</v>
      </c>
    </row>
    <row r="29" spans="1:9" x14ac:dyDescent="0.25">
      <c r="A29" s="392" t="s">
        <v>1182</v>
      </c>
      <c r="B29" s="391">
        <v>0</v>
      </c>
      <c r="C29" s="388">
        <v>6000</v>
      </c>
      <c r="D29" s="390"/>
      <c r="E29" s="389"/>
      <c r="F29" s="389"/>
      <c r="H29" s="389"/>
      <c r="I29" s="389"/>
    </row>
    <row r="30" spans="1:9" x14ac:dyDescent="0.25">
      <c r="A30" s="392" t="s">
        <v>1181</v>
      </c>
      <c r="B30" s="391">
        <v>0</v>
      </c>
      <c r="C30" s="388">
        <v>6000</v>
      </c>
      <c r="D30" s="390"/>
      <c r="E30" s="389"/>
      <c r="F30" s="389"/>
      <c r="H30" s="389">
        <v>0</v>
      </c>
      <c r="I30" s="388">
        <v>170000</v>
      </c>
    </row>
  </sheetData>
  <mergeCells count="3">
    <mergeCell ref="B1:C1"/>
    <mergeCell ref="H1:I1"/>
    <mergeCell ref="E1:F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7"/>
  <sheetViews>
    <sheetView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D14" sqref="D14"/>
    </sheetView>
  </sheetViews>
  <sheetFormatPr defaultRowHeight="16.5" x14ac:dyDescent="0.25"/>
  <cols>
    <col min="1" max="1" width="4.125" style="4" customWidth="1"/>
    <col min="2" max="2" width="27.5" style="9" customWidth="1"/>
    <col min="3" max="3" width="9.25" style="10" bestFit="1" customWidth="1"/>
    <col min="4" max="4" width="14" style="4" bestFit="1" customWidth="1"/>
    <col min="5" max="5" width="14.125" style="4" customWidth="1"/>
    <col min="6" max="6" width="16.125" style="4" customWidth="1"/>
    <col min="7" max="8" width="14.125" style="4" customWidth="1"/>
    <col min="9" max="9" width="16.25" style="4" customWidth="1"/>
    <col min="10" max="43" width="14.125" style="4" customWidth="1"/>
    <col min="44" max="44" width="16.375" style="4" customWidth="1"/>
    <col min="45" max="56" width="14.125" style="4" customWidth="1"/>
    <col min="57" max="105" width="14.125" style="4" bestFit="1" customWidth="1"/>
    <col min="106" max="16384" width="9" style="4"/>
  </cols>
  <sheetData>
    <row r="1" spans="1:105" s="1" customFormat="1" x14ac:dyDescent="0.25">
      <c r="A1" s="403" t="s">
        <v>1172</v>
      </c>
      <c r="B1" s="403"/>
      <c r="C1" s="82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</row>
    <row r="2" spans="1:105" x14ac:dyDescent="0.25">
      <c r="A2" s="403" t="s">
        <v>0</v>
      </c>
      <c r="B2" s="403"/>
      <c r="C2" s="82"/>
      <c r="D2" s="2">
        <v>3</v>
      </c>
      <c r="E2" s="3"/>
      <c r="F2" s="3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>
        <v>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>
        <v>1</v>
      </c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</row>
    <row r="3" spans="1:105" x14ac:dyDescent="0.25">
      <c r="A3" s="403" t="s">
        <v>1</v>
      </c>
      <c r="B3" s="403"/>
      <c r="C3" s="82"/>
      <c r="D3" s="2">
        <v>109</v>
      </c>
      <c r="E3" s="3">
        <v>4</v>
      </c>
      <c r="F3" s="3">
        <v>7</v>
      </c>
      <c r="G3" s="3">
        <v>4</v>
      </c>
      <c r="H3" s="3">
        <v>3</v>
      </c>
      <c r="I3" s="3"/>
      <c r="J3" s="3">
        <v>1</v>
      </c>
      <c r="K3" s="3"/>
      <c r="L3" s="3">
        <v>2</v>
      </c>
      <c r="M3" s="3">
        <v>2</v>
      </c>
      <c r="N3" s="3">
        <v>1</v>
      </c>
      <c r="O3" s="3">
        <v>2</v>
      </c>
      <c r="P3" s="3">
        <v>1</v>
      </c>
      <c r="Q3" s="3">
        <v>1</v>
      </c>
      <c r="R3" s="3">
        <v>3</v>
      </c>
      <c r="S3" s="3">
        <v>1</v>
      </c>
      <c r="T3" s="3"/>
      <c r="U3" s="3">
        <v>2</v>
      </c>
      <c r="V3" s="3">
        <v>2</v>
      </c>
      <c r="W3" s="3">
        <v>3</v>
      </c>
      <c r="X3" s="3">
        <v>2</v>
      </c>
      <c r="Y3" s="3">
        <v>1</v>
      </c>
      <c r="Z3" s="3">
        <v>1</v>
      </c>
      <c r="AA3" s="3">
        <v>3</v>
      </c>
      <c r="AB3" s="3">
        <v>2</v>
      </c>
      <c r="AC3" s="3"/>
      <c r="AD3" s="3">
        <v>1</v>
      </c>
      <c r="AE3" s="3"/>
      <c r="AF3" s="3">
        <v>1</v>
      </c>
      <c r="AG3" s="3">
        <v>1</v>
      </c>
      <c r="AH3" s="3"/>
      <c r="AI3" s="3">
        <v>1</v>
      </c>
      <c r="AJ3" s="3"/>
      <c r="AK3" s="3">
        <v>1</v>
      </c>
      <c r="AL3" s="3">
        <v>1</v>
      </c>
      <c r="AM3" s="3">
        <v>1</v>
      </c>
      <c r="AN3" s="3">
        <v>1</v>
      </c>
      <c r="AO3" s="3"/>
      <c r="AP3" s="3"/>
      <c r="AQ3" s="3">
        <v>2</v>
      </c>
      <c r="AR3" s="3">
        <v>1</v>
      </c>
      <c r="AS3" s="3">
        <v>1</v>
      </c>
      <c r="AT3" s="3">
        <v>2</v>
      </c>
      <c r="AU3" s="3">
        <v>1</v>
      </c>
      <c r="AV3" s="3"/>
      <c r="AW3" s="3"/>
      <c r="AX3" s="3">
        <v>1</v>
      </c>
      <c r="AY3" s="3">
        <v>1</v>
      </c>
      <c r="AZ3" s="3">
        <v>1</v>
      </c>
      <c r="BA3" s="3">
        <v>1</v>
      </c>
      <c r="BB3" s="3"/>
      <c r="BC3" s="3">
        <v>1</v>
      </c>
      <c r="BD3" s="3">
        <v>1</v>
      </c>
      <c r="BE3" s="3">
        <v>3</v>
      </c>
      <c r="BF3" s="3">
        <v>1</v>
      </c>
      <c r="BG3" s="3">
        <v>1</v>
      </c>
      <c r="BH3" s="3"/>
      <c r="BI3" s="3">
        <v>1</v>
      </c>
      <c r="BJ3" s="3">
        <v>1</v>
      </c>
      <c r="BK3" s="3"/>
      <c r="BL3" s="3">
        <v>2</v>
      </c>
      <c r="BM3" s="3">
        <v>1</v>
      </c>
      <c r="BN3" s="3">
        <v>1</v>
      </c>
      <c r="BO3" s="3">
        <v>1</v>
      </c>
      <c r="BP3" s="3">
        <v>1</v>
      </c>
      <c r="BQ3" s="3">
        <v>1</v>
      </c>
      <c r="BR3" s="3"/>
      <c r="BS3" s="3">
        <v>1</v>
      </c>
      <c r="BT3" s="3">
        <v>1</v>
      </c>
      <c r="BU3" s="3">
        <v>1</v>
      </c>
      <c r="BV3" s="3">
        <v>1</v>
      </c>
      <c r="BW3" s="3">
        <v>1</v>
      </c>
      <c r="BX3" s="3"/>
      <c r="BY3" s="3">
        <v>2</v>
      </c>
      <c r="BZ3" s="3">
        <v>1</v>
      </c>
      <c r="CA3" s="3">
        <v>1</v>
      </c>
      <c r="CB3" s="3"/>
      <c r="CC3" s="3">
        <v>1</v>
      </c>
      <c r="CD3" s="3">
        <v>1</v>
      </c>
      <c r="CE3" s="3">
        <v>1</v>
      </c>
      <c r="CF3" s="3">
        <v>1</v>
      </c>
      <c r="CG3" s="3"/>
      <c r="CH3" s="3">
        <v>1</v>
      </c>
      <c r="CI3" s="3"/>
      <c r="CJ3" s="3"/>
      <c r="CK3" s="3">
        <v>1</v>
      </c>
      <c r="CL3" s="3">
        <v>1</v>
      </c>
      <c r="CM3" s="3"/>
      <c r="CN3" s="3">
        <v>1</v>
      </c>
      <c r="CO3" s="3">
        <v>1</v>
      </c>
      <c r="CP3" s="3">
        <v>1</v>
      </c>
      <c r="CQ3" s="3"/>
      <c r="CR3" s="3">
        <v>1</v>
      </c>
      <c r="CS3" s="3">
        <v>1</v>
      </c>
      <c r="CT3" s="3">
        <v>1</v>
      </c>
      <c r="CU3" s="3">
        <v>1</v>
      </c>
      <c r="CV3" s="3"/>
      <c r="CW3" s="3"/>
      <c r="CX3" s="3"/>
      <c r="CY3" s="3"/>
      <c r="CZ3" s="3">
        <v>3</v>
      </c>
      <c r="DA3" s="3"/>
    </row>
    <row r="4" spans="1:105" x14ac:dyDescent="0.25">
      <c r="A4" s="403" t="s">
        <v>2</v>
      </c>
      <c r="B4" s="403"/>
      <c r="C4" s="82"/>
      <c r="D4" s="2">
        <v>1062</v>
      </c>
      <c r="E4" s="2">
        <v>16</v>
      </c>
      <c r="F4" s="2">
        <v>66</v>
      </c>
      <c r="G4" s="2">
        <v>26</v>
      </c>
      <c r="H4" s="2">
        <v>20</v>
      </c>
      <c r="I4" s="2">
        <v>39</v>
      </c>
      <c r="J4" s="2">
        <v>7</v>
      </c>
      <c r="K4" s="2">
        <v>6</v>
      </c>
      <c r="L4" s="2">
        <v>16</v>
      </c>
      <c r="M4" s="2">
        <v>21</v>
      </c>
      <c r="N4" s="2">
        <v>7</v>
      </c>
      <c r="O4" s="2">
        <v>27</v>
      </c>
      <c r="P4" s="2">
        <v>7</v>
      </c>
      <c r="Q4" s="2">
        <v>17</v>
      </c>
      <c r="R4" s="2">
        <v>24</v>
      </c>
      <c r="S4" s="2">
        <v>8</v>
      </c>
      <c r="T4" s="2">
        <v>6</v>
      </c>
      <c r="U4" s="2">
        <v>15</v>
      </c>
      <c r="V4" s="2">
        <v>44</v>
      </c>
      <c r="W4" s="2">
        <v>35</v>
      </c>
      <c r="X4" s="2">
        <v>8</v>
      </c>
      <c r="Y4" s="2">
        <v>14</v>
      </c>
      <c r="Z4" s="2">
        <v>7</v>
      </c>
      <c r="AA4" s="2">
        <v>16</v>
      </c>
      <c r="AB4" s="2">
        <v>19</v>
      </c>
      <c r="AC4" s="2">
        <v>6</v>
      </c>
      <c r="AD4" s="2">
        <v>10</v>
      </c>
      <c r="AE4" s="2">
        <v>6</v>
      </c>
      <c r="AF4" s="2">
        <v>7</v>
      </c>
      <c r="AG4" s="2">
        <v>8</v>
      </c>
      <c r="AH4" s="2">
        <v>6</v>
      </c>
      <c r="AI4" s="2">
        <v>7</v>
      </c>
      <c r="AJ4" s="2">
        <v>5</v>
      </c>
      <c r="AK4" s="2">
        <v>14</v>
      </c>
      <c r="AL4" s="2">
        <v>7</v>
      </c>
      <c r="AM4" s="2">
        <v>7</v>
      </c>
      <c r="AN4" s="2">
        <v>7</v>
      </c>
      <c r="AO4" s="2">
        <v>6</v>
      </c>
      <c r="AP4" s="2">
        <v>6</v>
      </c>
      <c r="AQ4" s="2">
        <v>11</v>
      </c>
      <c r="AR4" s="2">
        <v>7</v>
      </c>
      <c r="AS4" s="2">
        <v>7</v>
      </c>
      <c r="AT4" s="2">
        <v>17</v>
      </c>
      <c r="AU4" s="2">
        <v>7</v>
      </c>
      <c r="AV4" s="2">
        <v>6</v>
      </c>
      <c r="AW4" s="2">
        <v>6</v>
      </c>
      <c r="AX4" s="2">
        <v>7</v>
      </c>
      <c r="AY4" s="2">
        <v>7</v>
      </c>
      <c r="AZ4" s="2">
        <v>7</v>
      </c>
      <c r="BA4" s="2">
        <v>8</v>
      </c>
      <c r="BB4" s="2">
        <v>5</v>
      </c>
      <c r="BC4" s="2">
        <v>7</v>
      </c>
      <c r="BD4" s="2">
        <v>7</v>
      </c>
      <c r="BE4" s="2">
        <v>23</v>
      </c>
      <c r="BF4" s="2">
        <v>7</v>
      </c>
      <c r="BG4" s="2">
        <v>7</v>
      </c>
      <c r="BH4" s="2">
        <v>6</v>
      </c>
      <c r="BI4" s="2">
        <v>7</v>
      </c>
      <c r="BJ4" s="2">
        <v>7</v>
      </c>
      <c r="BK4" s="2">
        <v>6</v>
      </c>
      <c r="BL4" s="2">
        <v>17</v>
      </c>
      <c r="BM4" s="2">
        <v>7</v>
      </c>
      <c r="BN4" s="2">
        <v>7</v>
      </c>
      <c r="BO4" s="2">
        <v>7</v>
      </c>
      <c r="BP4" s="2">
        <v>7</v>
      </c>
      <c r="BQ4" s="2">
        <v>9</v>
      </c>
      <c r="BR4" s="2">
        <v>6</v>
      </c>
      <c r="BS4" s="2">
        <v>7</v>
      </c>
      <c r="BT4" s="2">
        <v>7</v>
      </c>
      <c r="BU4" s="2">
        <v>7</v>
      </c>
      <c r="BV4" s="2">
        <v>7</v>
      </c>
      <c r="BW4" s="2">
        <v>7</v>
      </c>
      <c r="BX4" s="2">
        <v>6</v>
      </c>
      <c r="BY4" s="2">
        <v>9</v>
      </c>
      <c r="BZ4" s="2">
        <v>7</v>
      </c>
      <c r="CA4" s="2">
        <v>8</v>
      </c>
      <c r="CB4" s="2">
        <v>6</v>
      </c>
      <c r="CC4" s="2">
        <v>7</v>
      </c>
      <c r="CD4" s="2">
        <v>7</v>
      </c>
      <c r="CE4" s="2">
        <v>7</v>
      </c>
      <c r="CF4" s="2">
        <v>7</v>
      </c>
      <c r="CG4" s="2">
        <v>7</v>
      </c>
      <c r="CH4" s="2">
        <v>7</v>
      </c>
      <c r="CI4" s="2">
        <v>6</v>
      </c>
      <c r="CJ4" s="2">
        <v>9</v>
      </c>
      <c r="CK4" s="2">
        <v>7</v>
      </c>
      <c r="CL4" s="2">
        <v>7</v>
      </c>
      <c r="CM4" s="2">
        <v>6</v>
      </c>
      <c r="CN4" s="2">
        <v>7</v>
      </c>
      <c r="CO4" s="2">
        <v>7</v>
      </c>
      <c r="CP4" s="2">
        <v>7</v>
      </c>
      <c r="CQ4" s="2">
        <v>6</v>
      </c>
      <c r="CR4" s="2">
        <v>7</v>
      </c>
      <c r="CS4" s="2">
        <v>7</v>
      </c>
      <c r="CT4" s="2">
        <v>7</v>
      </c>
      <c r="CU4" s="2">
        <v>7</v>
      </c>
      <c r="CV4" s="2">
        <v>6</v>
      </c>
      <c r="CW4" s="2">
        <v>6</v>
      </c>
      <c r="CX4" s="2">
        <v>6</v>
      </c>
      <c r="CY4" s="2">
        <v>6</v>
      </c>
      <c r="CZ4" s="2">
        <v>24</v>
      </c>
      <c r="DA4" s="2">
        <v>6</v>
      </c>
    </row>
    <row r="5" spans="1:105" x14ac:dyDescent="0.25">
      <c r="A5" s="403" t="s">
        <v>3</v>
      </c>
      <c r="B5" s="403"/>
      <c r="C5" s="82"/>
      <c r="D5" s="2">
        <v>2218</v>
      </c>
      <c r="E5" s="2">
        <v>25</v>
      </c>
      <c r="F5" s="2">
        <v>123</v>
      </c>
      <c r="G5" s="2">
        <v>47</v>
      </c>
      <c r="H5" s="2">
        <v>37</v>
      </c>
      <c r="I5" s="2">
        <v>75</v>
      </c>
      <c r="J5" s="2">
        <v>14</v>
      </c>
      <c r="K5" s="2">
        <v>14</v>
      </c>
      <c r="L5" s="2">
        <v>34</v>
      </c>
      <c r="M5" s="2">
        <v>43</v>
      </c>
      <c r="N5" s="2">
        <v>14</v>
      </c>
      <c r="O5" s="2">
        <v>52</v>
      </c>
      <c r="P5" s="2">
        <v>14</v>
      </c>
      <c r="Q5" s="2">
        <v>33</v>
      </c>
      <c r="R5" s="2">
        <v>47</v>
      </c>
      <c r="S5" s="2">
        <v>16</v>
      </c>
      <c r="T5" s="2">
        <v>14</v>
      </c>
      <c r="U5" s="2">
        <v>28</v>
      </c>
      <c r="V5" s="2">
        <v>86</v>
      </c>
      <c r="W5" s="2">
        <v>65</v>
      </c>
      <c r="X5" s="2">
        <v>14</v>
      </c>
      <c r="Y5" s="2">
        <v>32</v>
      </c>
      <c r="Z5" s="2">
        <v>15</v>
      </c>
      <c r="AA5" s="2">
        <v>28</v>
      </c>
      <c r="AB5" s="2">
        <v>37</v>
      </c>
      <c r="AC5" s="2">
        <v>15</v>
      </c>
      <c r="AD5" s="2">
        <v>20</v>
      </c>
      <c r="AE5" s="2">
        <v>15</v>
      </c>
      <c r="AF5" s="2">
        <v>16</v>
      </c>
      <c r="AG5" s="2">
        <v>15</v>
      </c>
      <c r="AH5" s="2">
        <v>13</v>
      </c>
      <c r="AI5" s="2">
        <v>14</v>
      </c>
      <c r="AJ5" s="2">
        <v>12</v>
      </c>
      <c r="AK5" s="2">
        <v>28</v>
      </c>
      <c r="AL5" s="2">
        <v>16</v>
      </c>
      <c r="AM5" s="2">
        <v>15</v>
      </c>
      <c r="AN5" s="2">
        <v>16</v>
      </c>
      <c r="AO5" s="2">
        <v>13</v>
      </c>
      <c r="AP5" s="2">
        <v>15</v>
      </c>
      <c r="AQ5" s="2">
        <v>22</v>
      </c>
      <c r="AR5" s="2">
        <v>16</v>
      </c>
      <c r="AS5" s="2">
        <v>17</v>
      </c>
      <c r="AT5" s="2">
        <v>35</v>
      </c>
      <c r="AU5" s="2">
        <v>16</v>
      </c>
      <c r="AV5" s="2">
        <v>13</v>
      </c>
      <c r="AW5" s="2">
        <v>13</v>
      </c>
      <c r="AX5" s="2">
        <v>14</v>
      </c>
      <c r="AY5" s="2">
        <v>16</v>
      </c>
      <c r="AZ5" s="2">
        <v>16</v>
      </c>
      <c r="BA5" s="2">
        <v>17</v>
      </c>
      <c r="BB5" s="2">
        <v>12</v>
      </c>
      <c r="BC5" s="2">
        <v>14</v>
      </c>
      <c r="BD5" s="2">
        <v>14</v>
      </c>
      <c r="BE5" s="2">
        <v>49</v>
      </c>
      <c r="BF5" s="2">
        <v>17</v>
      </c>
      <c r="BG5" s="2">
        <v>15</v>
      </c>
      <c r="BH5" s="2">
        <v>13</v>
      </c>
      <c r="BI5" s="2">
        <v>16</v>
      </c>
      <c r="BJ5" s="2">
        <v>16</v>
      </c>
      <c r="BK5" s="2">
        <v>13</v>
      </c>
      <c r="BL5" s="2">
        <v>36</v>
      </c>
      <c r="BM5" s="2">
        <v>14</v>
      </c>
      <c r="BN5" s="2">
        <v>16</v>
      </c>
      <c r="BO5" s="2">
        <v>16</v>
      </c>
      <c r="BP5" s="2">
        <v>16</v>
      </c>
      <c r="BQ5" s="2">
        <v>20</v>
      </c>
      <c r="BR5" s="2">
        <v>13</v>
      </c>
      <c r="BS5" s="2">
        <v>15</v>
      </c>
      <c r="BT5" s="2">
        <v>14</v>
      </c>
      <c r="BU5" s="2">
        <v>16</v>
      </c>
      <c r="BV5" s="2">
        <v>16</v>
      </c>
      <c r="BW5" s="2">
        <v>16</v>
      </c>
      <c r="BX5" s="2">
        <v>14</v>
      </c>
      <c r="BY5" s="2">
        <v>19</v>
      </c>
      <c r="BZ5" s="2">
        <v>16</v>
      </c>
      <c r="CA5" s="2">
        <v>18</v>
      </c>
      <c r="CB5" s="2">
        <v>13</v>
      </c>
      <c r="CC5" s="2">
        <v>16</v>
      </c>
      <c r="CD5" s="2">
        <v>14</v>
      </c>
      <c r="CE5" s="2">
        <v>16</v>
      </c>
      <c r="CF5" s="2">
        <v>18</v>
      </c>
      <c r="CG5" s="2">
        <v>15</v>
      </c>
      <c r="CH5" s="2">
        <v>16</v>
      </c>
      <c r="CI5" s="2">
        <v>15</v>
      </c>
      <c r="CJ5" s="2">
        <v>21</v>
      </c>
      <c r="CK5" s="2">
        <v>16</v>
      </c>
      <c r="CL5" s="2">
        <v>16</v>
      </c>
      <c r="CM5" s="2">
        <v>15</v>
      </c>
      <c r="CN5" s="2">
        <v>16</v>
      </c>
      <c r="CO5" s="2">
        <v>16</v>
      </c>
      <c r="CP5" s="2">
        <v>16</v>
      </c>
      <c r="CQ5" s="2">
        <v>15</v>
      </c>
      <c r="CR5" s="2">
        <v>16</v>
      </c>
      <c r="CS5" s="2">
        <v>14</v>
      </c>
      <c r="CT5" s="2">
        <v>16</v>
      </c>
      <c r="CU5" s="2">
        <v>16</v>
      </c>
      <c r="CV5" s="2">
        <v>15</v>
      </c>
      <c r="CW5" s="2">
        <v>13</v>
      </c>
      <c r="CX5" s="2">
        <v>15</v>
      </c>
      <c r="CY5" s="2">
        <v>15</v>
      </c>
      <c r="CZ5" s="2">
        <v>48</v>
      </c>
      <c r="DA5" s="2">
        <v>17</v>
      </c>
    </row>
    <row r="6" spans="1:105" x14ac:dyDescent="0.25">
      <c r="A6" s="403" t="s">
        <v>4</v>
      </c>
      <c r="B6" s="403"/>
      <c r="C6" s="82"/>
      <c r="D6" s="2">
        <v>163</v>
      </c>
      <c r="E6" s="2">
        <v>5</v>
      </c>
      <c r="F6" s="2">
        <v>8</v>
      </c>
      <c r="G6" s="2">
        <v>7</v>
      </c>
      <c r="H6" s="2">
        <v>4</v>
      </c>
      <c r="I6" s="2">
        <v>0</v>
      </c>
      <c r="J6" s="2">
        <v>2</v>
      </c>
      <c r="K6" s="2">
        <v>0</v>
      </c>
      <c r="L6" s="2">
        <v>1</v>
      </c>
      <c r="M6" s="2">
        <v>3</v>
      </c>
      <c r="N6" s="2">
        <v>2</v>
      </c>
      <c r="O6" s="2">
        <v>3</v>
      </c>
      <c r="P6" s="2">
        <v>2</v>
      </c>
      <c r="Q6" s="2">
        <v>2</v>
      </c>
      <c r="R6" s="2">
        <v>4</v>
      </c>
      <c r="S6" s="2">
        <v>2</v>
      </c>
      <c r="T6" s="2">
        <v>0</v>
      </c>
      <c r="U6" s="2">
        <v>4</v>
      </c>
      <c r="V6" s="2">
        <v>3</v>
      </c>
      <c r="W6" s="2">
        <v>4</v>
      </c>
      <c r="X6" s="2">
        <v>4</v>
      </c>
      <c r="Y6" s="2">
        <v>1</v>
      </c>
      <c r="Z6" s="2">
        <v>1</v>
      </c>
      <c r="AA6" s="2">
        <v>5</v>
      </c>
      <c r="AB6" s="2">
        <v>3</v>
      </c>
      <c r="AC6" s="2">
        <v>0</v>
      </c>
      <c r="AD6" s="2">
        <v>1</v>
      </c>
      <c r="AE6" s="2">
        <v>0</v>
      </c>
      <c r="AF6" s="2">
        <v>2</v>
      </c>
      <c r="AG6" s="2">
        <v>2</v>
      </c>
      <c r="AH6" s="2">
        <v>0</v>
      </c>
      <c r="AI6" s="2">
        <v>1</v>
      </c>
      <c r="AJ6" s="2">
        <v>0</v>
      </c>
      <c r="AK6" s="2">
        <v>1</v>
      </c>
      <c r="AL6" s="2">
        <v>2</v>
      </c>
      <c r="AM6" s="2">
        <v>2</v>
      </c>
      <c r="AN6" s="2">
        <v>1</v>
      </c>
      <c r="AO6" s="2">
        <v>0</v>
      </c>
      <c r="AP6" s="2">
        <v>0</v>
      </c>
      <c r="AQ6" s="2">
        <v>2</v>
      </c>
      <c r="AR6" s="2">
        <v>2</v>
      </c>
      <c r="AS6" s="2">
        <v>2</v>
      </c>
      <c r="AT6" s="2">
        <v>2</v>
      </c>
      <c r="AU6" s="2">
        <v>2</v>
      </c>
      <c r="AV6" s="2">
        <v>0</v>
      </c>
      <c r="AW6" s="2">
        <v>0</v>
      </c>
      <c r="AX6" s="2">
        <v>1</v>
      </c>
      <c r="AY6" s="2">
        <v>2</v>
      </c>
      <c r="AZ6" s="2">
        <v>2</v>
      </c>
      <c r="BA6" s="2">
        <v>2</v>
      </c>
      <c r="BB6" s="2">
        <v>0</v>
      </c>
      <c r="BC6" s="2">
        <v>1</v>
      </c>
      <c r="BD6" s="2">
        <v>1</v>
      </c>
      <c r="BE6" s="2">
        <v>2</v>
      </c>
      <c r="BF6" s="2">
        <v>2</v>
      </c>
      <c r="BG6" s="2">
        <v>1</v>
      </c>
      <c r="BH6" s="2">
        <v>0</v>
      </c>
      <c r="BI6" s="2">
        <v>2</v>
      </c>
      <c r="BJ6" s="2">
        <v>2</v>
      </c>
      <c r="BK6" s="2">
        <v>0</v>
      </c>
      <c r="BL6" s="2">
        <v>3</v>
      </c>
      <c r="BM6" s="2">
        <v>1</v>
      </c>
      <c r="BN6" s="2">
        <v>2</v>
      </c>
      <c r="BO6" s="2">
        <v>2</v>
      </c>
      <c r="BP6" s="2">
        <v>2</v>
      </c>
      <c r="BQ6" s="2">
        <v>2</v>
      </c>
      <c r="BR6" s="2">
        <v>0</v>
      </c>
      <c r="BS6" s="2">
        <v>1</v>
      </c>
      <c r="BT6" s="2">
        <v>1</v>
      </c>
      <c r="BU6" s="2">
        <v>2</v>
      </c>
      <c r="BV6" s="2">
        <v>2</v>
      </c>
      <c r="BW6" s="2">
        <v>1</v>
      </c>
      <c r="BX6" s="2">
        <v>0</v>
      </c>
      <c r="BY6" s="2">
        <v>2</v>
      </c>
      <c r="BZ6" s="2">
        <v>2</v>
      </c>
      <c r="CA6" s="2">
        <v>2</v>
      </c>
      <c r="CB6" s="2">
        <v>0</v>
      </c>
      <c r="CC6" s="2">
        <v>2</v>
      </c>
      <c r="CD6" s="2">
        <v>2</v>
      </c>
      <c r="CE6" s="2">
        <v>2</v>
      </c>
      <c r="CF6" s="2">
        <v>1</v>
      </c>
      <c r="CG6" s="2">
        <v>0</v>
      </c>
      <c r="CH6" s="2">
        <v>1</v>
      </c>
      <c r="CI6" s="2">
        <v>0</v>
      </c>
      <c r="CJ6" s="2">
        <v>0</v>
      </c>
      <c r="CK6" s="2">
        <v>2</v>
      </c>
      <c r="CL6" s="2">
        <v>2</v>
      </c>
      <c r="CM6" s="2">
        <v>0</v>
      </c>
      <c r="CN6" s="2">
        <v>2</v>
      </c>
      <c r="CO6" s="2">
        <v>2</v>
      </c>
      <c r="CP6" s="2">
        <v>2</v>
      </c>
      <c r="CQ6" s="2">
        <v>0</v>
      </c>
      <c r="CR6" s="2">
        <v>1</v>
      </c>
      <c r="CS6" s="2">
        <v>1</v>
      </c>
      <c r="CT6" s="2">
        <v>2</v>
      </c>
      <c r="CU6" s="2">
        <v>2</v>
      </c>
      <c r="CV6" s="2">
        <v>0</v>
      </c>
      <c r="CW6" s="2">
        <v>0</v>
      </c>
      <c r="CX6" s="2">
        <v>0</v>
      </c>
      <c r="CY6" s="2">
        <v>0</v>
      </c>
      <c r="CZ6" s="2">
        <v>4</v>
      </c>
      <c r="DA6" s="2">
        <v>0</v>
      </c>
    </row>
    <row r="7" spans="1:105" x14ac:dyDescent="0.25">
      <c r="A7" s="403" t="s">
        <v>5</v>
      </c>
      <c r="B7" s="403"/>
      <c r="C7" s="82"/>
      <c r="D7" s="2">
        <v>18</v>
      </c>
      <c r="E7" s="2">
        <v>2</v>
      </c>
      <c r="F7" s="2">
        <v>3</v>
      </c>
      <c r="G7" s="2">
        <v>1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1</v>
      </c>
      <c r="P7" s="2">
        <v>0</v>
      </c>
      <c r="Q7" s="2">
        <v>0</v>
      </c>
      <c r="R7" s="2">
        <v>1</v>
      </c>
      <c r="S7" s="2">
        <v>0</v>
      </c>
      <c r="T7" s="2">
        <v>0</v>
      </c>
      <c r="U7" s="2">
        <v>1</v>
      </c>
      <c r="V7" s="2">
        <v>0</v>
      </c>
      <c r="W7" s="2">
        <v>1</v>
      </c>
      <c r="X7" s="2">
        <v>1</v>
      </c>
      <c r="Y7" s="2">
        <v>0</v>
      </c>
      <c r="Z7" s="2">
        <v>0</v>
      </c>
      <c r="AA7" s="2">
        <v>1</v>
      </c>
      <c r="AB7" s="2">
        <v>1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1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1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1</v>
      </c>
      <c r="DA7" s="2">
        <v>0</v>
      </c>
    </row>
    <row r="8" spans="1:105" x14ac:dyDescent="0.25">
      <c r="A8" s="403" t="s">
        <v>6</v>
      </c>
      <c r="B8" s="403"/>
      <c r="C8" s="82"/>
      <c r="D8" s="2">
        <v>60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1</v>
      </c>
      <c r="M8" s="2">
        <v>0</v>
      </c>
      <c r="N8" s="2">
        <v>1</v>
      </c>
      <c r="O8" s="2">
        <v>0</v>
      </c>
      <c r="P8" s="2">
        <v>1</v>
      </c>
      <c r="Q8" s="2">
        <v>1</v>
      </c>
      <c r="R8" s="2">
        <v>0</v>
      </c>
      <c r="S8" s="2">
        <v>1</v>
      </c>
      <c r="T8" s="2">
        <v>0</v>
      </c>
      <c r="U8" s="2">
        <v>0</v>
      </c>
      <c r="V8" s="2">
        <v>1</v>
      </c>
      <c r="W8" s="2">
        <v>0</v>
      </c>
      <c r="X8" s="2">
        <v>0</v>
      </c>
      <c r="Y8" s="2">
        <v>1</v>
      </c>
      <c r="Z8" s="2">
        <v>1</v>
      </c>
      <c r="AA8" s="2">
        <v>0</v>
      </c>
      <c r="AB8" s="2">
        <v>0</v>
      </c>
      <c r="AC8" s="2">
        <v>0</v>
      </c>
      <c r="AD8" s="2">
        <v>1</v>
      </c>
      <c r="AE8" s="2">
        <v>0</v>
      </c>
      <c r="AF8" s="2">
        <v>1</v>
      </c>
      <c r="AG8" s="2">
        <v>1</v>
      </c>
      <c r="AH8" s="2">
        <v>0</v>
      </c>
      <c r="AI8" s="2">
        <v>1</v>
      </c>
      <c r="AJ8" s="2">
        <v>0</v>
      </c>
      <c r="AK8" s="2">
        <v>1</v>
      </c>
      <c r="AL8" s="2">
        <v>1</v>
      </c>
      <c r="AM8" s="2">
        <v>1</v>
      </c>
      <c r="AN8" s="2">
        <v>1</v>
      </c>
      <c r="AO8" s="2">
        <v>0</v>
      </c>
      <c r="AP8" s="2">
        <v>0</v>
      </c>
      <c r="AQ8" s="2">
        <v>1</v>
      </c>
      <c r="AR8" s="2">
        <v>1</v>
      </c>
      <c r="AS8" s="2">
        <v>1</v>
      </c>
      <c r="AT8" s="2">
        <v>1</v>
      </c>
      <c r="AU8" s="2">
        <v>1</v>
      </c>
      <c r="AV8" s="2">
        <v>0</v>
      </c>
      <c r="AW8" s="2">
        <v>0</v>
      </c>
      <c r="AX8" s="2">
        <v>1</v>
      </c>
      <c r="AY8" s="2">
        <v>1</v>
      </c>
      <c r="AZ8" s="2">
        <v>1</v>
      </c>
      <c r="BA8" s="2">
        <v>1</v>
      </c>
      <c r="BB8" s="2">
        <v>0</v>
      </c>
      <c r="BC8" s="2">
        <v>1</v>
      </c>
      <c r="BD8" s="2">
        <v>1</v>
      </c>
      <c r="BE8" s="2">
        <v>0</v>
      </c>
      <c r="BF8" s="2">
        <v>1</v>
      </c>
      <c r="BG8" s="2">
        <v>1</v>
      </c>
      <c r="BH8" s="2">
        <v>0</v>
      </c>
      <c r="BI8" s="2">
        <v>1</v>
      </c>
      <c r="BJ8" s="2">
        <v>1</v>
      </c>
      <c r="BK8" s="2">
        <v>0</v>
      </c>
      <c r="BL8" s="2">
        <v>0</v>
      </c>
      <c r="BM8" s="2">
        <v>1</v>
      </c>
      <c r="BN8" s="2">
        <v>1</v>
      </c>
      <c r="BO8" s="2">
        <v>1</v>
      </c>
      <c r="BP8" s="2">
        <v>1</v>
      </c>
      <c r="BQ8" s="2">
        <v>1</v>
      </c>
      <c r="BR8" s="2">
        <v>0</v>
      </c>
      <c r="BS8" s="2">
        <v>1</v>
      </c>
      <c r="BT8" s="2">
        <v>1</v>
      </c>
      <c r="BU8" s="2">
        <v>1</v>
      </c>
      <c r="BV8" s="2">
        <v>1</v>
      </c>
      <c r="BW8" s="2">
        <v>1</v>
      </c>
      <c r="BX8" s="2">
        <v>0</v>
      </c>
      <c r="BY8" s="2">
        <v>1</v>
      </c>
      <c r="BZ8" s="2">
        <v>1</v>
      </c>
      <c r="CA8" s="2">
        <v>1</v>
      </c>
      <c r="CB8" s="2">
        <v>0</v>
      </c>
      <c r="CC8" s="2">
        <v>1</v>
      </c>
      <c r="CD8" s="2">
        <v>1</v>
      </c>
      <c r="CE8" s="2">
        <v>1</v>
      </c>
      <c r="CF8" s="2">
        <v>1</v>
      </c>
      <c r="CG8" s="2">
        <v>0</v>
      </c>
      <c r="CH8" s="2">
        <v>1</v>
      </c>
      <c r="CI8" s="2">
        <v>0</v>
      </c>
      <c r="CJ8" s="2">
        <v>0</v>
      </c>
      <c r="CK8" s="2">
        <v>1</v>
      </c>
      <c r="CL8" s="2">
        <v>1</v>
      </c>
      <c r="CM8" s="2">
        <v>0</v>
      </c>
      <c r="CN8" s="2">
        <v>1</v>
      </c>
      <c r="CO8" s="2">
        <v>1</v>
      </c>
      <c r="CP8" s="2">
        <v>1</v>
      </c>
      <c r="CQ8" s="2">
        <v>0</v>
      </c>
      <c r="CR8" s="2">
        <v>1</v>
      </c>
      <c r="CS8" s="2">
        <v>1</v>
      </c>
      <c r="CT8" s="2">
        <v>1</v>
      </c>
      <c r="CU8" s="2">
        <v>1</v>
      </c>
      <c r="CV8" s="2">
        <v>0</v>
      </c>
      <c r="CW8" s="2">
        <v>0</v>
      </c>
      <c r="CX8" s="2">
        <v>0</v>
      </c>
      <c r="CY8" s="2">
        <v>0</v>
      </c>
      <c r="CZ8" s="2">
        <v>1</v>
      </c>
      <c r="DA8" s="2">
        <v>0</v>
      </c>
    </row>
    <row r="9" spans="1:105" x14ac:dyDescent="0.25">
      <c r="A9" s="403" t="s">
        <v>7</v>
      </c>
      <c r="B9" s="403"/>
      <c r="C9" s="82"/>
      <c r="D9" s="2">
        <v>1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</row>
    <row r="10" spans="1:105" x14ac:dyDescent="0.25">
      <c r="A10" s="403" t="s">
        <v>8</v>
      </c>
      <c r="B10" s="403"/>
      <c r="C10" s="82"/>
      <c r="D10" s="2">
        <v>58</v>
      </c>
      <c r="E10" s="2">
        <v>0</v>
      </c>
      <c r="F10" s="2">
        <v>3</v>
      </c>
      <c r="G10" s="2">
        <v>2</v>
      </c>
      <c r="H10" s="2">
        <v>0</v>
      </c>
      <c r="I10" s="2">
        <v>1</v>
      </c>
      <c r="J10" s="2">
        <v>0</v>
      </c>
      <c r="K10" s="2">
        <v>1</v>
      </c>
      <c r="L10" s="2">
        <v>1</v>
      </c>
      <c r="M10" s="2">
        <v>0</v>
      </c>
      <c r="N10" s="2">
        <v>0</v>
      </c>
      <c r="O10" s="2">
        <v>2</v>
      </c>
      <c r="P10" s="2">
        <v>1</v>
      </c>
      <c r="Q10" s="2">
        <v>0</v>
      </c>
      <c r="R10" s="2">
        <v>0</v>
      </c>
      <c r="S10" s="2">
        <v>1</v>
      </c>
      <c r="T10" s="2">
        <v>2</v>
      </c>
      <c r="U10" s="2">
        <v>1</v>
      </c>
      <c r="V10" s="2">
        <v>1</v>
      </c>
      <c r="W10" s="2">
        <v>2</v>
      </c>
      <c r="X10" s="2">
        <v>0</v>
      </c>
      <c r="Y10" s="2">
        <v>0</v>
      </c>
      <c r="Z10" s="2">
        <v>2</v>
      </c>
      <c r="AA10" s="2">
        <v>0</v>
      </c>
      <c r="AB10" s="2">
        <v>1</v>
      </c>
      <c r="AC10" s="2">
        <v>2</v>
      </c>
      <c r="AD10" s="2">
        <v>0</v>
      </c>
      <c r="AE10" s="2">
        <v>0</v>
      </c>
      <c r="AF10" s="2">
        <v>0</v>
      </c>
      <c r="AG10" s="2">
        <v>0</v>
      </c>
      <c r="AH10" s="2">
        <v>1</v>
      </c>
      <c r="AI10" s="2">
        <v>0</v>
      </c>
      <c r="AJ10" s="2">
        <v>0</v>
      </c>
      <c r="AK10" s="2">
        <v>2</v>
      </c>
      <c r="AL10" s="2">
        <v>1</v>
      </c>
      <c r="AM10" s="2">
        <v>0</v>
      </c>
      <c r="AN10" s="2">
        <v>0</v>
      </c>
      <c r="AO10" s="2">
        <v>0</v>
      </c>
      <c r="AP10" s="2">
        <v>2</v>
      </c>
      <c r="AQ10" s="2">
        <v>1</v>
      </c>
      <c r="AR10" s="2">
        <v>1</v>
      </c>
      <c r="AS10" s="2">
        <v>1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1</v>
      </c>
      <c r="BA10" s="2">
        <v>0</v>
      </c>
      <c r="BB10" s="2">
        <v>0</v>
      </c>
      <c r="BC10" s="2">
        <v>0</v>
      </c>
      <c r="BD10" s="2">
        <v>0</v>
      </c>
      <c r="BE10" s="2">
        <v>2</v>
      </c>
      <c r="BF10" s="2">
        <v>1</v>
      </c>
      <c r="BG10" s="2">
        <v>0</v>
      </c>
      <c r="BH10" s="2">
        <v>0</v>
      </c>
      <c r="BI10" s="2">
        <v>0</v>
      </c>
      <c r="BJ10" s="2">
        <v>0</v>
      </c>
      <c r="BK10" s="2">
        <v>1</v>
      </c>
      <c r="BL10" s="2">
        <v>1</v>
      </c>
      <c r="BM10" s="2">
        <v>0</v>
      </c>
      <c r="BN10" s="2">
        <v>1</v>
      </c>
      <c r="BO10" s="2">
        <v>1</v>
      </c>
      <c r="BP10" s="2">
        <v>0</v>
      </c>
      <c r="BQ10" s="2">
        <v>0</v>
      </c>
      <c r="BR10" s="2">
        <v>1</v>
      </c>
      <c r="BS10" s="2">
        <v>0</v>
      </c>
      <c r="BT10" s="2">
        <v>0</v>
      </c>
      <c r="BU10" s="2">
        <v>1</v>
      </c>
      <c r="BV10" s="2">
        <v>1</v>
      </c>
      <c r="BW10" s="2">
        <v>1</v>
      </c>
      <c r="BX10" s="2">
        <v>0</v>
      </c>
      <c r="BY10" s="2">
        <v>0</v>
      </c>
      <c r="BZ10" s="2">
        <v>0</v>
      </c>
      <c r="CA10" s="2">
        <v>1</v>
      </c>
      <c r="CB10" s="2">
        <v>0</v>
      </c>
      <c r="CC10" s="2">
        <v>1</v>
      </c>
      <c r="CD10" s="2">
        <v>0</v>
      </c>
      <c r="CE10" s="2">
        <v>1</v>
      </c>
      <c r="CF10" s="2">
        <v>1</v>
      </c>
      <c r="CG10" s="2">
        <v>0</v>
      </c>
      <c r="CH10" s="2">
        <v>0</v>
      </c>
      <c r="CI10" s="2">
        <v>1</v>
      </c>
      <c r="CJ10" s="2">
        <v>1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1</v>
      </c>
      <c r="CR10" s="2">
        <v>1</v>
      </c>
      <c r="CS10" s="2">
        <v>0</v>
      </c>
      <c r="CT10" s="2">
        <v>1</v>
      </c>
      <c r="CU10" s="2">
        <v>0</v>
      </c>
      <c r="CV10" s="2">
        <v>1</v>
      </c>
      <c r="CW10" s="2">
        <v>0</v>
      </c>
      <c r="CX10" s="2">
        <v>1</v>
      </c>
      <c r="CY10" s="2">
        <v>0</v>
      </c>
      <c r="CZ10" s="2">
        <v>1</v>
      </c>
      <c r="DA10" s="2">
        <v>1</v>
      </c>
    </row>
    <row r="11" spans="1:105" x14ac:dyDescent="0.25">
      <c r="A11" s="403" t="s">
        <v>9</v>
      </c>
      <c r="B11" s="403"/>
      <c r="C11" s="82"/>
      <c r="D11" s="2">
        <v>2276</v>
      </c>
      <c r="E11" s="2">
        <v>25</v>
      </c>
      <c r="F11" s="2">
        <v>126</v>
      </c>
      <c r="G11" s="2">
        <v>49</v>
      </c>
      <c r="H11" s="2">
        <v>37</v>
      </c>
      <c r="I11" s="2">
        <v>76</v>
      </c>
      <c r="J11" s="2">
        <v>14</v>
      </c>
      <c r="K11" s="2">
        <v>15</v>
      </c>
      <c r="L11" s="2">
        <v>35</v>
      </c>
      <c r="M11" s="2">
        <v>43</v>
      </c>
      <c r="N11" s="2">
        <v>14</v>
      </c>
      <c r="O11" s="2">
        <v>54</v>
      </c>
      <c r="P11" s="2">
        <v>15</v>
      </c>
      <c r="Q11" s="2">
        <v>33</v>
      </c>
      <c r="R11" s="2">
        <v>47</v>
      </c>
      <c r="S11" s="2">
        <v>17</v>
      </c>
      <c r="T11" s="2">
        <v>16</v>
      </c>
      <c r="U11" s="2">
        <v>29</v>
      </c>
      <c r="V11" s="2">
        <v>87</v>
      </c>
      <c r="W11" s="2">
        <v>67</v>
      </c>
      <c r="X11" s="2">
        <v>14</v>
      </c>
      <c r="Y11" s="2">
        <v>32</v>
      </c>
      <c r="Z11" s="2">
        <v>17</v>
      </c>
      <c r="AA11" s="2">
        <v>28</v>
      </c>
      <c r="AB11" s="2">
        <v>38</v>
      </c>
      <c r="AC11" s="2">
        <v>17</v>
      </c>
      <c r="AD11" s="2">
        <v>20</v>
      </c>
      <c r="AE11" s="2">
        <v>15</v>
      </c>
      <c r="AF11" s="2">
        <v>16</v>
      </c>
      <c r="AG11" s="2">
        <v>15</v>
      </c>
      <c r="AH11" s="2">
        <v>14</v>
      </c>
      <c r="AI11" s="2">
        <v>14</v>
      </c>
      <c r="AJ11" s="2">
        <v>12</v>
      </c>
      <c r="AK11" s="2">
        <v>30</v>
      </c>
      <c r="AL11" s="2">
        <v>17</v>
      </c>
      <c r="AM11" s="2">
        <v>15</v>
      </c>
      <c r="AN11" s="2">
        <v>16</v>
      </c>
      <c r="AO11" s="2">
        <v>13</v>
      </c>
      <c r="AP11" s="2">
        <v>17</v>
      </c>
      <c r="AQ11" s="2">
        <v>23</v>
      </c>
      <c r="AR11" s="2">
        <v>17</v>
      </c>
      <c r="AS11" s="2">
        <v>18</v>
      </c>
      <c r="AT11" s="2">
        <v>35</v>
      </c>
      <c r="AU11" s="2">
        <v>16</v>
      </c>
      <c r="AV11" s="2">
        <v>13</v>
      </c>
      <c r="AW11" s="2">
        <v>13</v>
      </c>
      <c r="AX11" s="2">
        <v>15</v>
      </c>
      <c r="AY11" s="2">
        <v>16</v>
      </c>
      <c r="AZ11" s="2">
        <v>17</v>
      </c>
      <c r="BA11" s="2">
        <v>17</v>
      </c>
      <c r="BB11" s="2">
        <v>12</v>
      </c>
      <c r="BC11" s="2">
        <v>14</v>
      </c>
      <c r="BD11" s="2">
        <v>14</v>
      </c>
      <c r="BE11" s="2">
        <v>51</v>
      </c>
      <c r="BF11" s="2">
        <v>18</v>
      </c>
      <c r="BG11" s="2">
        <v>15</v>
      </c>
      <c r="BH11" s="2">
        <v>13</v>
      </c>
      <c r="BI11" s="2">
        <v>16</v>
      </c>
      <c r="BJ11" s="2">
        <v>16</v>
      </c>
      <c r="BK11" s="2">
        <v>14</v>
      </c>
      <c r="BL11" s="2">
        <v>37</v>
      </c>
      <c r="BM11" s="2">
        <v>14</v>
      </c>
      <c r="BN11" s="2">
        <v>17</v>
      </c>
      <c r="BO11" s="2">
        <v>17</v>
      </c>
      <c r="BP11" s="2">
        <v>16</v>
      </c>
      <c r="BQ11" s="2">
        <v>20</v>
      </c>
      <c r="BR11" s="2">
        <v>14</v>
      </c>
      <c r="BS11" s="2">
        <v>15</v>
      </c>
      <c r="BT11" s="2">
        <v>14</v>
      </c>
      <c r="BU11" s="2">
        <v>17</v>
      </c>
      <c r="BV11" s="2">
        <v>17</v>
      </c>
      <c r="BW11" s="2">
        <v>17</v>
      </c>
      <c r="BX11" s="2">
        <v>14</v>
      </c>
      <c r="BY11" s="2">
        <v>19</v>
      </c>
      <c r="BZ11" s="2">
        <v>16</v>
      </c>
      <c r="CA11" s="2">
        <v>19</v>
      </c>
      <c r="CB11" s="2">
        <v>13</v>
      </c>
      <c r="CC11" s="2">
        <v>17</v>
      </c>
      <c r="CD11" s="2">
        <v>14</v>
      </c>
      <c r="CE11" s="2">
        <v>17</v>
      </c>
      <c r="CF11" s="2">
        <v>19</v>
      </c>
      <c r="CG11" s="2">
        <v>15</v>
      </c>
      <c r="CH11" s="2">
        <v>16</v>
      </c>
      <c r="CI11" s="2">
        <v>16</v>
      </c>
      <c r="CJ11" s="2">
        <v>22</v>
      </c>
      <c r="CK11" s="2">
        <v>16</v>
      </c>
      <c r="CL11" s="2">
        <v>16</v>
      </c>
      <c r="CM11" s="2">
        <v>15</v>
      </c>
      <c r="CN11" s="2">
        <v>16</v>
      </c>
      <c r="CO11" s="2">
        <v>16</v>
      </c>
      <c r="CP11" s="2">
        <v>16</v>
      </c>
      <c r="CQ11" s="2">
        <v>16</v>
      </c>
      <c r="CR11" s="2">
        <v>17</v>
      </c>
      <c r="CS11" s="2">
        <v>14</v>
      </c>
      <c r="CT11" s="2">
        <v>17</v>
      </c>
      <c r="CU11" s="2">
        <v>16</v>
      </c>
      <c r="CV11" s="2">
        <v>16</v>
      </c>
      <c r="CW11" s="2">
        <v>13</v>
      </c>
      <c r="CX11" s="2">
        <v>16</v>
      </c>
      <c r="CY11" s="2">
        <v>15</v>
      </c>
      <c r="CZ11" s="2">
        <v>49</v>
      </c>
      <c r="DA11" s="2">
        <v>18</v>
      </c>
    </row>
    <row r="12" spans="1:105" x14ac:dyDescent="0.25">
      <c r="A12" s="403" t="s">
        <v>10</v>
      </c>
      <c r="B12" s="403"/>
      <c r="C12" s="82"/>
      <c r="D12" s="2">
        <v>151</v>
      </c>
      <c r="E12" s="5">
        <v>0</v>
      </c>
      <c r="F12" s="5">
        <v>11</v>
      </c>
      <c r="G12" s="5">
        <v>1</v>
      </c>
      <c r="H12" s="5">
        <v>4</v>
      </c>
      <c r="I12" s="5">
        <v>7</v>
      </c>
      <c r="J12" s="5">
        <v>4</v>
      </c>
      <c r="K12" s="5">
        <v>2</v>
      </c>
      <c r="L12" s="5">
        <v>2</v>
      </c>
      <c r="M12" s="5">
        <v>4</v>
      </c>
      <c r="N12" s="5">
        <v>2</v>
      </c>
      <c r="O12" s="5">
        <v>1</v>
      </c>
      <c r="P12" s="5">
        <v>0</v>
      </c>
      <c r="Q12" s="5">
        <v>1</v>
      </c>
      <c r="R12" s="5">
        <v>2</v>
      </c>
      <c r="S12" s="5">
        <v>2</v>
      </c>
      <c r="T12" s="5">
        <v>1</v>
      </c>
      <c r="U12" s="5">
        <v>2</v>
      </c>
      <c r="V12" s="5">
        <v>4</v>
      </c>
      <c r="W12" s="5">
        <v>3</v>
      </c>
      <c r="X12" s="5">
        <v>2</v>
      </c>
      <c r="Y12" s="5">
        <v>4</v>
      </c>
      <c r="Z12" s="5">
        <v>2</v>
      </c>
      <c r="AA12" s="5">
        <v>6</v>
      </c>
      <c r="AB12" s="5">
        <v>4</v>
      </c>
      <c r="AC12" s="5">
        <v>1</v>
      </c>
      <c r="AD12" s="5">
        <v>1</v>
      </c>
      <c r="AE12" s="5">
        <v>0</v>
      </c>
      <c r="AF12" s="5">
        <v>2</v>
      </c>
      <c r="AG12" s="5">
        <v>2</v>
      </c>
      <c r="AH12" s="5">
        <v>0</v>
      </c>
      <c r="AI12" s="5">
        <v>1</v>
      </c>
      <c r="AJ12" s="5">
        <v>1</v>
      </c>
      <c r="AK12" s="5">
        <v>1</v>
      </c>
      <c r="AL12" s="5">
        <v>0</v>
      </c>
      <c r="AM12" s="5">
        <v>0</v>
      </c>
      <c r="AN12" s="5">
        <v>1</v>
      </c>
      <c r="AO12" s="5">
        <v>1</v>
      </c>
      <c r="AP12" s="5">
        <v>2</v>
      </c>
      <c r="AQ12" s="5">
        <v>3</v>
      </c>
      <c r="AR12" s="5">
        <v>2</v>
      </c>
      <c r="AS12" s="5">
        <v>3</v>
      </c>
      <c r="AT12" s="5">
        <v>3</v>
      </c>
      <c r="AU12" s="5">
        <v>2</v>
      </c>
      <c r="AV12" s="5">
        <v>3</v>
      </c>
      <c r="AW12" s="5">
        <v>2</v>
      </c>
      <c r="AX12" s="5">
        <v>0</v>
      </c>
      <c r="AY12" s="5">
        <v>2</v>
      </c>
      <c r="AZ12" s="5">
        <v>1</v>
      </c>
      <c r="BA12" s="5">
        <v>0</v>
      </c>
      <c r="BB12" s="5">
        <v>0</v>
      </c>
      <c r="BC12" s="5">
        <v>0</v>
      </c>
      <c r="BD12" s="5">
        <v>2</v>
      </c>
      <c r="BE12" s="5">
        <v>3</v>
      </c>
      <c r="BF12" s="5">
        <v>1</v>
      </c>
      <c r="BG12" s="5">
        <v>2</v>
      </c>
      <c r="BH12" s="5">
        <v>0</v>
      </c>
      <c r="BI12" s="5">
        <v>1</v>
      </c>
      <c r="BJ12" s="5">
        <v>0</v>
      </c>
      <c r="BK12" s="5">
        <v>0</v>
      </c>
      <c r="BL12" s="5">
        <v>2</v>
      </c>
      <c r="BM12" s="5">
        <v>1</v>
      </c>
      <c r="BN12" s="5">
        <v>0</v>
      </c>
      <c r="BO12" s="5">
        <v>0</v>
      </c>
      <c r="BP12" s="5">
        <v>0</v>
      </c>
      <c r="BQ12" s="5">
        <v>4</v>
      </c>
      <c r="BR12" s="5">
        <v>0</v>
      </c>
      <c r="BS12" s="5">
        <v>1</v>
      </c>
      <c r="BT12" s="5">
        <v>1</v>
      </c>
      <c r="BU12" s="5">
        <v>3</v>
      </c>
      <c r="BV12" s="5">
        <v>1</v>
      </c>
      <c r="BW12" s="5">
        <v>1</v>
      </c>
      <c r="BX12" s="5">
        <v>0</v>
      </c>
      <c r="BY12" s="5">
        <v>2</v>
      </c>
      <c r="BZ12" s="5">
        <v>0</v>
      </c>
      <c r="CA12" s="5">
        <v>2</v>
      </c>
      <c r="CB12" s="5">
        <v>2</v>
      </c>
      <c r="CC12" s="5">
        <v>1</v>
      </c>
      <c r="CD12" s="5">
        <v>2</v>
      </c>
      <c r="CE12" s="5">
        <v>0</v>
      </c>
      <c r="CF12" s="5">
        <v>1</v>
      </c>
      <c r="CG12" s="5">
        <v>1</v>
      </c>
      <c r="CH12" s="5">
        <v>2</v>
      </c>
      <c r="CI12" s="5">
        <v>0</v>
      </c>
      <c r="CJ12" s="5">
        <v>1</v>
      </c>
      <c r="CK12" s="5">
        <v>1</v>
      </c>
      <c r="CL12" s="5">
        <v>0</v>
      </c>
      <c r="CM12" s="5">
        <v>0</v>
      </c>
      <c r="CN12" s="5">
        <v>1</v>
      </c>
      <c r="CO12" s="5">
        <v>1</v>
      </c>
      <c r="CP12" s="5">
        <v>1</v>
      </c>
      <c r="CQ12" s="5">
        <v>0</v>
      </c>
      <c r="CR12" s="5">
        <v>0</v>
      </c>
      <c r="CS12" s="5">
        <v>0</v>
      </c>
      <c r="CT12" s="5">
        <v>0</v>
      </c>
      <c r="CU12" s="5">
        <v>1</v>
      </c>
      <c r="CV12" s="5">
        <v>0</v>
      </c>
      <c r="CW12" s="5">
        <v>1</v>
      </c>
      <c r="CX12" s="5">
        <v>1</v>
      </c>
      <c r="CY12" s="5">
        <v>1</v>
      </c>
      <c r="CZ12" s="5">
        <v>0</v>
      </c>
      <c r="DA12" s="5">
        <v>1</v>
      </c>
    </row>
    <row r="13" spans="1:105" s="7" customFormat="1" x14ac:dyDescent="0.25">
      <c r="A13" s="405" t="s">
        <v>11</v>
      </c>
      <c r="B13" s="405"/>
      <c r="C13" s="82"/>
      <c r="D13" s="6" t="s">
        <v>12</v>
      </c>
      <c r="E13" s="6" t="s">
        <v>13</v>
      </c>
      <c r="F13" s="6" t="s">
        <v>14</v>
      </c>
      <c r="G13" s="6" t="s">
        <v>15</v>
      </c>
      <c r="H13" s="6" t="s">
        <v>16</v>
      </c>
      <c r="I13" s="6" t="s">
        <v>17</v>
      </c>
      <c r="J13" s="6" t="s">
        <v>18</v>
      </c>
      <c r="K13" s="6" t="s">
        <v>19</v>
      </c>
      <c r="L13" s="6" t="s">
        <v>20</v>
      </c>
      <c r="M13" s="6" t="s">
        <v>21</v>
      </c>
      <c r="N13" s="6" t="s">
        <v>22</v>
      </c>
      <c r="O13" s="6" t="s">
        <v>23</v>
      </c>
      <c r="P13" s="6" t="s">
        <v>24</v>
      </c>
      <c r="Q13" s="6" t="s">
        <v>25</v>
      </c>
      <c r="R13" s="6" t="s">
        <v>26</v>
      </c>
      <c r="S13" s="6" t="s">
        <v>27</v>
      </c>
      <c r="T13" s="6" t="s">
        <v>28</v>
      </c>
      <c r="U13" s="6" t="s">
        <v>29</v>
      </c>
      <c r="V13" s="6" t="s">
        <v>30</v>
      </c>
      <c r="W13" s="6" t="s">
        <v>31</v>
      </c>
      <c r="X13" s="6" t="s">
        <v>32</v>
      </c>
      <c r="Y13" s="6" t="s">
        <v>33</v>
      </c>
      <c r="Z13" s="6" t="s">
        <v>34</v>
      </c>
      <c r="AA13" s="6" t="s">
        <v>35</v>
      </c>
      <c r="AB13" s="6" t="s">
        <v>36</v>
      </c>
      <c r="AC13" s="6" t="s">
        <v>37</v>
      </c>
      <c r="AD13" s="6" t="s">
        <v>38</v>
      </c>
      <c r="AE13" s="6" t="s">
        <v>39</v>
      </c>
      <c r="AF13" s="6" t="s">
        <v>40</v>
      </c>
      <c r="AG13" s="6" t="s">
        <v>41</v>
      </c>
      <c r="AH13" s="6" t="s">
        <v>42</v>
      </c>
      <c r="AI13" s="6" t="s">
        <v>43</v>
      </c>
      <c r="AJ13" s="6" t="s">
        <v>44</v>
      </c>
      <c r="AK13" s="6" t="s">
        <v>45</v>
      </c>
      <c r="AL13" s="6" t="s">
        <v>46</v>
      </c>
      <c r="AM13" s="6" t="s">
        <v>47</v>
      </c>
      <c r="AN13" s="6" t="s">
        <v>48</v>
      </c>
      <c r="AO13" s="6" t="s">
        <v>49</v>
      </c>
      <c r="AP13" s="6" t="s">
        <v>50</v>
      </c>
      <c r="AQ13" s="6" t="s">
        <v>51</v>
      </c>
      <c r="AR13" s="6" t="s">
        <v>52</v>
      </c>
      <c r="AS13" s="6" t="s">
        <v>53</v>
      </c>
      <c r="AT13" s="6" t="s">
        <v>54</v>
      </c>
      <c r="AU13" s="6" t="s">
        <v>55</v>
      </c>
      <c r="AV13" s="6" t="s">
        <v>56</v>
      </c>
      <c r="AW13" s="6" t="s">
        <v>57</v>
      </c>
      <c r="AX13" s="6" t="s">
        <v>58</v>
      </c>
      <c r="AY13" s="6" t="s">
        <v>59</v>
      </c>
      <c r="AZ13" s="6" t="s">
        <v>60</v>
      </c>
      <c r="BA13" s="6" t="s">
        <v>61</v>
      </c>
      <c r="BB13" s="6" t="s">
        <v>62</v>
      </c>
      <c r="BC13" s="6" t="s">
        <v>63</v>
      </c>
      <c r="BD13" s="6" t="s">
        <v>64</v>
      </c>
      <c r="BE13" s="6" t="s">
        <v>65</v>
      </c>
      <c r="BF13" s="6" t="s">
        <v>66</v>
      </c>
      <c r="BG13" s="6" t="s">
        <v>67</v>
      </c>
      <c r="BH13" s="6" t="s">
        <v>68</v>
      </c>
      <c r="BI13" s="6" t="s">
        <v>69</v>
      </c>
      <c r="BJ13" s="6" t="s">
        <v>70</v>
      </c>
      <c r="BK13" s="6" t="s">
        <v>71</v>
      </c>
      <c r="BL13" s="6" t="s">
        <v>72</v>
      </c>
      <c r="BM13" s="6" t="s">
        <v>73</v>
      </c>
      <c r="BN13" s="6" t="s">
        <v>74</v>
      </c>
      <c r="BO13" s="6" t="s">
        <v>75</v>
      </c>
      <c r="BP13" s="6" t="s">
        <v>76</v>
      </c>
      <c r="BQ13" s="6" t="s">
        <v>77</v>
      </c>
      <c r="BR13" s="6" t="s">
        <v>78</v>
      </c>
      <c r="BS13" s="6" t="s">
        <v>79</v>
      </c>
      <c r="BT13" s="6" t="s">
        <v>80</v>
      </c>
      <c r="BU13" s="6" t="s">
        <v>81</v>
      </c>
      <c r="BV13" s="6" t="s">
        <v>82</v>
      </c>
      <c r="BW13" s="6" t="s">
        <v>83</v>
      </c>
      <c r="BX13" s="6" t="s">
        <v>84</v>
      </c>
      <c r="BY13" s="6" t="s">
        <v>85</v>
      </c>
      <c r="BZ13" s="6" t="s">
        <v>86</v>
      </c>
      <c r="CA13" s="6" t="s">
        <v>87</v>
      </c>
      <c r="CB13" s="6" t="s">
        <v>88</v>
      </c>
      <c r="CC13" s="6" t="s">
        <v>89</v>
      </c>
      <c r="CD13" s="6" t="s">
        <v>90</v>
      </c>
      <c r="CE13" s="6" t="s">
        <v>91</v>
      </c>
      <c r="CF13" s="6" t="s">
        <v>92</v>
      </c>
      <c r="CG13" s="6" t="s">
        <v>93</v>
      </c>
      <c r="CH13" s="6" t="s">
        <v>94</v>
      </c>
      <c r="CI13" s="6" t="s">
        <v>95</v>
      </c>
      <c r="CJ13" s="6" t="s">
        <v>96</v>
      </c>
      <c r="CK13" s="6" t="s">
        <v>97</v>
      </c>
      <c r="CL13" s="6" t="s">
        <v>98</v>
      </c>
      <c r="CM13" s="6" t="s">
        <v>99</v>
      </c>
      <c r="CN13" s="6" t="s">
        <v>100</v>
      </c>
      <c r="CO13" s="6" t="s">
        <v>101</v>
      </c>
      <c r="CP13" s="6" t="s">
        <v>102</v>
      </c>
      <c r="CQ13" s="6" t="s">
        <v>103</v>
      </c>
      <c r="CR13" s="6" t="s">
        <v>104</v>
      </c>
      <c r="CS13" s="6" t="s">
        <v>105</v>
      </c>
      <c r="CT13" s="6" t="s">
        <v>106</v>
      </c>
      <c r="CU13" s="6" t="s">
        <v>107</v>
      </c>
      <c r="CV13" s="6" t="s">
        <v>108</v>
      </c>
      <c r="CW13" s="6" t="s">
        <v>109</v>
      </c>
      <c r="CX13" s="6" t="s">
        <v>110</v>
      </c>
      <c r="CY13" s="6" t="s">
        <v>111</v>
      </c>
      <c r="CZ13" s="6" t="s">
        <v>112</v>
      </c>
      <c r="DA13" s="6" t="s">
        <v>113</v>
      </c>
    </row>
    <row r="14" spans="1:105" x14ac:dyDescent="0.25">
      <c r="A14" s="403" t="s">
        <v>114</v>
      </c>
      <c r="B14" s="403"/>
      <c r="C14" s="82" t="s">
        <v>115</v>
      </c>
      <c r="D14" s="2">
        <f>D48+D68+D74+D77</f>
        <v>3384359000</v>
      </c>
      <c r="E14" s="2">
        <f>E48+E68+E74+E77</f>
        <v>49826000</v>
      </c>
      <c r="F14" s="2">
        <f t="shared" ref="F14:BQ14" si="0">F48+F68+F74+F77</f>
        <v>212350000</v>
      </c>
      <c r="G14" s="2">
        <f t="shared" si="0"/>
        <v>89169000</v>
      </c>
      <c r="H14" s="2">
        <f t="shared" si="0"/>
        <v>59560000</v>
      </c>
      <c r="I14" s="2">
        <f t="shared" si="0"/>
        <v>123343000</v>
      </c>
      <c r="J14" s="2">
        <f t="shared" si="0"/>
        <v>26668000</v>
      </c>
      <c r="K14" s="2">
        <f t="shared" si="0"/>
        <v>31209000</v>
      </c>
      <c r="L14" s="2">
        <f t="shared" si="0"/>
        <v>52014000</v>
      </c>
      <c r="M14" s="2">
        <f t="shared" si="0"/>
        <v>67864000</v>
      </c>
      <c r="N14" s="2">
        <f t="shared" si="0"/>
        <v>25518000</v>
      </c>
      <c r="O14" s="2">
        <f t="shared" si="0"/>
        <v>83874000</v>
      </c>
      <c r="P14" s="2">
        <f t="shared" si="0"/>
        <v>25836000</v>
      </c>
      <c r="Q14" s="2">
        <f t="shared" si="0"/>
        <v>43975000</v>
      </c>
      <c r="R14" s="2">
        <f t="shared" si="0"/>
        <v>69854000</v>
      </c>
      <c r="S14" s="2">
        <f t="shared" si="0"/>
        <v>25621000</v>
      </c>
      <c r="T14" s="2">
        <f t="shared" si="0"/>
        <v>24740000</v>
      </c>
      <c r="U14" s="2">
        <f t="shared" si="0"/>
        <v>53046000</v>
      </c>
      <c r="V14" s="2">
        <f t="shared" si="0"/>
        <v>134430000</v>
      </c>
      <c r="W14" s="2">
        <f t="shared" si="0"/>
        <v>97020000</v>
      </c>
      <c r="X14" s="2">
        <f t="shared" si="0"/>
        <v>28966000</v>
      </c>
      <c r="Y14" s="2">
        <f t="shared" si="0"/>
        <v>52692000</v>
      </c>
      <c r="Z14" s="2">
        <f t="shared" si="0"/>
        <v>28288000</v>
      </c>
      <c r="AA14" s="2">
        <f t="shared" si="0"/>
        <v>52122000</v>
      </c>
      <c r="AB14" s="2">
        <f t="shared" si="0"/>
        <v>63866000</v>
      </c>
      <c r="AC14" s="2">
        <f t="shared" si="0"/>
        <v>23815000</v>
      </c>
      <c r="AD14" s="2">
        <f t="shared" si="0"/>
        <v>29596000</v>
      </c>
      <c r="AE14" s="2">
        <f t="shared" si="0"/>
        <v>20699000</v>
      </c>
      <c r="AF14" s="2">
        <f t="shared" si="0"/>
        <v>23520000</v>
      </c>
      <c r="AG14" s="2">
        <f t="shared" si="0"/>
        <v>25920000</v>
      </c>
      <c r="AH14" s="2">
        <f t="shared" si="0"/>
        <v>20258000</v>
      </c>
      <c r="AI14" s="2">
        <f t="shared" si="0"/>
        <v>21036000</v>
      </c>
      <c r="AJ14" s="2">
        <f t="shared" si="0"/>
        <v>19481000</v>
      </c>
      <c r="AK14" s="2">
        <f t="shared" si="0"/>
        <v>49539000</v>
      </c>
      <c r="AL14" s="2">
        <f t="shared" si="0"/>
        <v>24677000</v>
      </c>
      <c r="AM14" s="2">
        <f t="shared" si="0"/>
        <v>19219000</v>
      </c>
      <c r="AN14" s="2">
        <f t="shared" si="0"/>
        <v>24566000</v>
      </c>
      <c r="AO14" s="2">
        <f t="shared" si="0"/>
        <v>19633000</v>
      </c>
      <c r="AP14" s="2">
        <f t="shared" si="0"/>
        <v>26295000</v>
      </c>
      <c r="AQ14" s="2">
        <f t="shared" si="0"/>
        <v>36460000</v>
      </c>
      <c r="AR14" s="2">
        <f t="shared" si="0"/>
        <v>25793000</v>
      </c>
      <c r="AS14" s="2">
        <f t="shared" si="0"/>
        <v>25200000</v>
      </c>
      <c r="AT14" s="2">
        <f t="shared" si="0"/>
        <v>48438000</v>
      </c>
      <c r="AU14" s="2">
        <f t="shared" si="0"/>
        <v>22516000</v>
      </c>
      <c r="AV14" s="2">
        <f t="shared" si="0"/>
        <v>13811000</v>
      </c>
      <c r="AW14" s="2">
        <f t="shared" si="0"/>
        <v>14399000</v>
      </c>
      <c r="AX14" s="2">
        <f t="shared" si="0"/>
        <v>20344000</v>
      </c>
      <c r="AY14" s="2">
        <f t="shared" si="0"/>
        <v>21350000</v>
      </c>
      <c r="AZ14" s="2">
        <f t="shared" si="0"/>
        <v>19020000</v>
      </c>
      <c r="BA14" s="2">
        <f t="shared" si="0"/>
        <v>19579000</v>
      </c>
      <c r="BB14" s="2">
        <f t="shared" si="0"/>
        <v>13537000</v>
      </c>
      <c r="BC14" s="2">
        <f t="shared" si="0"/>
        <v>14802000</v>
      </c>
      <c r="BD14" s="2">
        <f t="shared" si="0"/>
        <v>19223000</v>
      </c>
      <c r="BE14" s="2">
        <f t="shared" si="0"/>
        <v>72585000</v>
      </c>
      <c r="BF14" s="2">
        <f t="shared" si="0"/>
        <v>21459000</v>
      </c>
      <c r="BG14" s="2">
        <f t="shared" si="0"/>
        <v>20045000</v>
      </c>
      <c r="BH14" s="2">
        <f t="shared" si="0"/>
        <v>14030000</v>
      </c>
      <c r="BI14" s="2">
        <f t="shared" si="0"/>
        <v>17404000</v>
      </c>
      <c r="BJ14" s="2">
        <f t="shared" si="0"/>
        <v>18501000</v>
      </c>
      <c r="BK14" s="2">
        <f t="shared" si="0"/>
        <v>15056000</v>
      </c>
      <c r="BL14" s="2">
        <f t="shared" si="0"/>
        <v>52444000</v>
      </c>
      <c r="BM14" s="2">
        <f t="shared" si="0"/>
        <v>15481000</v>
      </c>
      <c r="BN14" s="2">
        <f t="shared" si="0"/>
        <v>19661000</v>
      </c>
      <c r="BO14" s="2">
        <f t="shared" si="0"/>
        <v>20536000</v>
      </c>
      <c r="BP14" s="2">
        <f t="shared" si="0"/>
        <v>18823000</v>
      </c>
      <c r="BQ14" s="2">
        <f t="shared" si="0"/>
        <v>26083000</v>
      </c>
      <c r="BR14" s="2">
        <f t="shared" ref="BR14:DA14" si="1">BR48+BR68+BR74+BR77</f>
        <v>16157000</v>
      </c>
      <c r="BS14" s="2">
        <f t="shared" si="1"/>
        <v>16199000</v>
      </c>
      <c r="BT14" s="2">
        <f t="shared" si="1"/>
        <v>18328000</v>
      </c>
      <c r="BU14" s="2">
        <f t="shared" si="1"/>
        <v>18192000</v>
      </c>
      <c r="BV14" s="2">
        <f t="shared" si="1"/>
        <v>19004000</v>
      </c>
      <c r="BW14" s="2">
        <f t="shared" si="1"/>
        <v>17532000</v>
      </c>
      <c r="BX14" s="2">
        <f t="shared" si="1"/>
        <v>19309000</v>
      </c>
      <c r="BY14" s="2">
        <f t="shared" si="1"/>
        <v>29958000</v>
      </c>
      <c r="BZ14" s="2">
        <f t="shared" si="1"/>
        <v>27009000</v>
      </c>
      <c r="CA14" s="2">
        <f t="shared" si="1"/>
        <v>24795000</v>
      </c>
      <c r="CB14" s="2">
        <f t="shared" si="1"/>
        <v>21737000</v>
      </c>
      <c r="CC14" s="2">
        <f t="shared" si="1"/>
        <v>26948000</v>
      </c>
      <c r="CD14" s="2">
        <f t="shared" si="1"/>
        <v>28377000</v>
      </c>
      <c r="CE14" s="2">
        <f t="shared" si="1"/>
        <v>24048000</v>
      </c>
      <c r="CF14" s="2">
        <f t="shared" si="1"/>
        <v>29275000</v>
      </c>
      <c r="CG14" s="2">
        <f t="shared" si="1"/>
        <v>25628000</v>
      </c>
      <c r="CH14" s="2">
        <f t="shared" si="1"/>
        <v>25030000</v>
      </c>
      <c r="CI14" s="2">
        <f t="shared" si="1"/>
        <v>25551000</v>
      </c>
      <c r="CJ14" s="2">
        <f t="shared" si="1"/>
        <v>28520000</v>
      </c>
      <c r="CK14" s="2">
        <f t="shared" si="1"/>
        <v>24503000</v>
      </c>
      <c r="CL14" s="2">
        <f t="shared" si="1"/>
        <v>25342000</v>
      </c>
      <c r="CM14" s="2">
        <f t="shared" si="1"/>
        <v>20755000</v>
      </c>
      <c r="CN14" s="2">
        <f t="shared" si="1"/>
        <v>25768000</v>
      </c>
      <c r="CO14" s="2">
        <f t="shared" si="1"/>
        <v>26040000</v>
      </c>
      <c r="CP14" s="2">
        <f t="shared" si="1"/>
        <v>26592000</v>
      </c>
      <c r="CQ14" s="2">
        <f t="shared" si="1"/>
        <v>18375000</v>
      </c>
      <c r="CR14" s="2">
        <f t="shared" si="1"/>
        <v>26704000</v>
      </c>
      <c r="CS14" s="2">
        <f t="shared" si="1"/>
        <v>21040000</v>
      </c>
      <c r="CT14" s="2">
        <f t="shared" si="1"/>
        <v>25902000</v>
      </c>
      <c r="CU14" s="2">
        <f t="shared" si="1"/>
        <v>23214000</v>
      </c>
      <c r="CV14" s="2">
        <f t="shared" si="1"/>
        <v>20577000</v>
      </c>
      <c r="CW14" s="2">
        <f t="shared" si="1"/>
        <v>17071000</v>
      </c>
      <c r="CX14" s="2">
        <f t="shared" si="1"/>
        <v>19115000</v>
      </c>
      <c r="CY14" s="2">
        <f t="shared" si="1"/>
        <v>15916000</v>
      </c>
      <c r="CZ14" s="2">
        <f t="shared" si="1"/>
        <v>69572000</v>
      </c>
      <c r="DA14" s="2">
        <f t="shared" si="1"/>
        <v>19591000</v>
      </c>
    </row>
    <row r="15" spans="1:105" s="60" customFormat="1" ht="16.5" customHeight="1" x14ac:dyDescent="0.25">
      <c r="A15" s="406" t="s">
        <v>116</v>
      </c>
      <c r="B15" s="56" t="s">
        <v>117</v>
      </c>
      <c r="C15" s="57">
        <v>212</v>
      </c>
      <c r="D15" s="58">
        <f>SUM(E15:DA15)</f>
        <v>18683000</v>
      </c>
      <c r="E15" s="59">
        <v>271000</v>
      </c>
      <c r="F15" s="59">
        <v>1042000</v>
      </c>
      <c r="G15" s="59">
        <v>391000</v>
      </c>
      <c r="H15" s="59">
        <v>321000</v>
      </c>
      <c r="I15" s="59">
        <v>519000</v>
      </c>
      <c r="J15" s="59">
        <v>136000</v>
      </c>
      <c r="K15" s="59">
        <v>120000</v>
      </c>
      <c r="L15" s="59">
        <v>311000</v>
      </c>
      <c r="M15" s="59">
        <v>334000</v>
      </c>
      <c r="N15" s="59">
        <v>136000</v>
      </c>
      <c r="O15" s="59">
        <v>401000</v>
      </c>
      <c r="P15" s="59">
        <v>136000</v>
      </c>
      <c r="Q15" s="59">
        <v>283000</v>
      </c>
      <c r="R15" s="59">
        <v>372000</v>
      </c>
      <c r="S15" s="59">
        <v>153000</v>
      </c>
      <c r="T15" s="59">
        <v>120000</v>
      </c>
      <c r="U15" s="59">
        <v>258000</v>
      </c>
      <c r="V15" s="59">
        <v>568000</v>
      </c>
      <c r="W15" s="59">
        <v>479000</v>
      </c>
      <c r="X15" s="59">
        <v>153000</v>
      </c>
      <c r="Y15" s="59">
        <v>246000</v>
      </c>
      <c r="Z15" s="59">
        <v>136000</v>
      </c>
      <c r="AA15" s="59">
        <v>271000</v>
      </c>
      <c r="AB15" s="59">
        <v>309000</v>
      </c>
      <c r="AC15" s="59">
        <v>120000</v>
      </c>
      <c r="AD15" s="59">
        <v>187000</v>
      </c>
      <c r="AE15" s="59">
        <v>120000</v>
      </c>
      <c r="AF15" s="59">
        <v>136000</v>
      </c>
      <c r="AG15" s="59">
        <v>153000</v>
      </c>
      <c r="AH15" s="59">
        <v>120000</v>
      </c>
      <c r="AI15" s="59">
        <v>136000</v>
      </c>
      <c r="AJ15" s="59">
        <v>101000</v>
      </c>
      <c r="AK15" s="59">
        <v>246000</v>
      </c>
      <c r="AL15" s="59">
        <v>136000</v>
      </c>
      <c r="AM15" s="59">
        <v>136000</v>
      </c>
      <c r="AN15" s="59">
        <v>136000</v>
      </c>
      <c r="AO15" s="59">
        <v>120000</v>
      </c>
      <c r="AP15" s="59">
        <v>120000</v>
      </c>
      <c r="AQ15" s="59">
        <v>204000</v>
      </c>
      <c r="AR15" s="59">
        <v>136000</v>
      </c>
      <c r="AS15" s="59">
        <v>136000</v>
      </c>
      <c r="AT15" s="59">
        <v>283000</v>
      </c>
      <c r="AU15" s="59">
        <v>136000</v>
      </c>
      <c r="AV15" s="59">
        <v>120000</v>
      </c>
      <c r="AW15" s="59">
        <v>120000</v>
      </c>
      <c r="AX15" s="59">
        <v>136000</v>
      </c>
      <c r="AY15" s="59">
        <v>136000</v>
      </c>
      <c r="AZ15" s="59">
        <v>136000</v>
      </c>
      <c r="BA15" s="59">
        <v>153000</v>
      </c>
      <c r="BB15" s="59">
        <v>101000</v>
      </c>
      <c r="BC15" s="59">
        <v>136000</v>
      </c>
      <c r="BD15" s="59">
        <v>136000</v>
      </c>
      <c r="BE15" s="59">
        <v>359000</v>
      </c>
      <c r="BF15" s="59">
        <v>136000</v>
      </c>
      <c r="BG15" s="59">
        <v>136000</v>
      </c>
      <c r="BH15" s="59">
        <v>120000</v>
      </c>
      <c r="BI15" s="59">
        <v>136000</v>
      </c>
      <c r="BJ15" s="59">
        <v>136000</v>
      </c>
      <c r="BK15" s="59">
        <v>120000</v>
      </c>
      <c r="BL15" s="59">
        <v>283000</v>
      </c>
      <c r="BM15" s="59">
        <v>136000</v>
      </c>
      <c r="BN15" s="59">
        <v>136000</v>
      </c>
      <c r="BO15" s="59">
        <v>136000</v>
      </c>
      <c r="BP15" s="59">
        <v>136000</v>
      </c>
      <c r="BQ15" s="59">
        <v>170000</v>
      </c>
      <c r="BR15" s="59">
        <v>120000</v>
      </c>
      <c r="BS15" s="59">
        <v>136000</v>
      </c>
      <c r="BT15" s="59">
        <v>136000</v>
      </c>
      <c r="BU15" s="59">
        <v>136000</v>
      </c>
      <c r="BV15" s="59">
        <v>136000</v>
      </c>
      <c r="BW15" s="59">
        <v>136000</v>
      </c>
      <c r="BX15" s="59">
        <v>120000</v>
      </c>
      <c r="BY15" s="59">
        <v>170000</v>
      </c>
      <c r="BZ15" s="59">
        <v>136000</v>
      </c>
      <c r="CA15" s="59">
        <v>153000</v>
      </c>
      <c r="CB15" s="59">
        <v>120000</v>
      </c>
      <c r="CC15" s="59">
        <v>136000</v>
      </c>
      <c r="CD15" s="59">
        <v>136000</v>
      </c>
      <c r="CE15" s="59">
        <v>136000</v>
      </c>
      <c r="CF15" s="59">
        <v>136000</v>
      </c>
      <c r="CG15" s="59">
        <v>136000</v>
      </c>
      <c r="CH15" s="59">
        <v>136000</v>
      </c>
      <c r="CI15" s="59">
        <v>120000</v>
      </c>
      <c r="CJ15" s="59">
        <v>170000</v>
      </c>
      <c r="CK15" s="59">
        <v>136000</v>
      </c>
      <c r="CL15" s="59">
        <v>136000</v>
      </c>
      <c r="CM15" s="59">
        <v>120000</v>
      </c>
      <c r="CN15" s="59">
        <v>136000</v>
      </c>
      <c r="CO15" s="59">
        <v>136000</v>
      </c>
      <c r="CP15" s="59">
        <v>136000</v>
      </c>
      <c r="CQ15" s="59">
        <v>120000</v>
      </c>
      <c r="CR15" s="59">
        <v>136000</v>
      </c>
      <c r="CS15" s="59">
        <v>136000</v>
      </c>
      <c r="CT15" s="59">
        <v>136000</v>
      </c>
      <c r="CU15" s="59">
        <v>136000</v>
      </c>
      <c r="CV15" s="59">
        <v>120000</v>
      </c>
      <c r="CW15" s="59">
        <v>120000</v>
      </c>
      <c r="CX15" s="59">
        <v>120000</v>
      </c>
      <c r="CY15" s="59">
        <v>120000</v>
      </c>
      <c r="CZ15" s="59">
        <v>372000</v>
      </c>
      <c r="DA15" s="59">
        <v>120000</v>
      </c>
    </row>
    <row r="16" spans="1:105" s="60" customFormat="1" x14ac:dyDescent="0.25">
      <c r="A16" s="406"/>
      <c r="B16" s="56" t="s">
        <v>118</v>
      </c>
      <c r="C16" s="57">
        <v>214</v>
      </c>
      <c r="D16" s="58">
        <f t="shared" ref="D16:D76" si="2">SUM(E16:DA16)</f>
        <v>8034000</v>
      </c>
      <c r="E16" s="59">
        <v>116000</v>
      </c>
      <c r="F16" s="59">
        <v>447000</v>
      </c>
      <c r="G16" s="59">
        <v>168000</v>
      </c>
      <c r="H16" s="59">
        <v>138000</v>
      </c>
      <c r="I16" s="59">
        <v>222000</v>
      </c>
      <c r="J16" s="59">
        <v>59000</v>
      </c>
      <c r="K16" s="59">
        <v>51000</v>
      </c>
      <c r="L16" s="59">
        <v>134000</v>
      </c>
      <c r="M16" s="59">
        <v>143000</v>
      </c>
      <c r="N16" s="59">
        <v>59000</v>
      </c>
      <c r="O16" s="59">
        <v>172000</v>
      </c>
      <c r="P16" s="59">
        <v>59000</v>
      </c>
      <c r="Q16" s="59">
        <v>122000</v>
      </c>
      <c r="R16" s="59">
        <v>159000</v>
      </c>
      <c r="S16" s="59">
        <v>66000</v>
      </c>
      <c r="T16" s="59">
        <v>51000</v>
      </c>
      <c r="U16" s="59">
        <v>111000</v>
      </c>
      <c r="V16" s="59">
        <v>243000</v>
      </c>
      <c r="W16" s="59">
        <v>206000</v>
      </c>
      <c r="X16" s="59">
        <v>66000</v>
      </c>
      <c r="Y16" s="59">
        <v>105000</v>
      </c>
      <c r="Z16" s="59">
        <v>59000</v>
      </c>
      <c r="AA16" s="59">
        <v>116000</v>
      </c>
      <c r="AB16" s="59">
        <v>132000</v>
      </c>
      <c r="AC16" s="59">
        <v>51000</v>
      </c>
      <c r="AD16" s="59">
        <v>80000</v>
      </c>
      <c r="AE16" s="59">
        <v>51000</v>
      </c>
      <c r="AF16" s="59">
        <v>59000</v>
      </c>
      <c r="AG16" s="59">
        <v>66000</v>
      </c>
      <c r="AH16" s="59">
        <v>51000</v>
      </c>
      <c r="AI16" s="59">
        <v>59000</v>
      </c>
      <c r="AJ16" s="59">
        <v>43000</v>
      </c>
      <c r="AK16" s="59">
        <v>105000</v>
      </c>
      <c r="AL16" s="59">
        <v>59000</v>
      </c>
      <c r="AM16" s="59">
        <v>59000</v>
      </c>
      <c r="AN16" s="59">
        <v>59000</v>
      </c>
      <c r="AO16" s="59">
        <v>51000</v>
      </c>
      <c r="AP16" s="59">
        <v>51000</v>
      </c>
      <c r="AQ16" s="59">
        <v>87000</v>
      </c>
      <c r="AR16" s="59">
        <v>59000</v>
      </c>
      <c r="AS16" s="59">
        <v>59000</v>
      </c>
      <c r="AT16" s="59">
        <v>122000</v>
      </c>
      <c r="AU16" s="59">
        <v>59000</v>
      </c>
      <c r="AV16" s="59">
        <v>51000</v>
      </c>
      <c r="AW16" s="59">
        <v>51000</v>
      </c>
      <c r="AX16" s="59">
        <v>59000</v>
      </c>
      <c r="AY16" s="59">
        <v>59000</v>
      </c>
      <c r="AZ16" s="59">
        <v>59000</v>
      </c>
      <c r="BA16" s="59">
        <v>66000</v>
      </c>
      <c r="BB16" s="59">
        <v>43000</v>
      </c>
      <c r="BC16" s="59">
        <v>59000</v>
      </c>
      <c r="BD16" s="59">
        <v>59000</v>
      </c>
      <c r="BE16" s="59">
        <v>154000</v>
      </c>
      <c r="BF16" s="59">
        <v>59000</v>
      </c>
      <c r="BG16" s="59">
        <v>59000</v>
      </c>
      <c r="BH16" s="59">
        <v>51000</v>
      </c>
      <c r="BI16" s="59">
        <v>59000</v>
      </c>
      <c r="BJ16" s="59">
        <v>59000</v>
      </c>
      <c r="BK16" s="59">
        <v>51000</v>
      </c>
      <c r="BL16" s="59">
        <v>122000</v>
      </c>
      <c r="BM16" s="59">
        <v>59000</v>
      </c>
      <c r="BN16" s="59">
        <v>59000</v>
      </c>
      <c r="BO16" s="59">
        <v>59000</v>
      </c>
      <c r="BP16" s="59">
        <v>59000</v>
      </c>
      <c r="BQ16" s="59">
        <v>73000</v>
      </c>
      <c r="BR16" s="59">
        <v>51000</v>
      </c>
      <c r="BS16" s="59">
        <v>59000</v>
      </c>
      <c r="BT16" s="59">
        <v>59000</v>
      </c>
      <c r="BU16" s="59">
        <v>59000</v>
      </c>
      <c r="BV16" s="59">
        <v>59000</v>
      </c>
      <c r="BW16" s="59">
        <v>59000</v>
      </c>
      <c r="BX16" s="59">
        <v>51000</v>
      </c>
      <c r="BY16" s="59">
        <v>73000</v>
      </c>
      <c r="BZ16" s="59">
        <v>59000</v>
      </c>
      <c r="CA16" s="59">
        <v>66000</v>
      </c>
      <c r="CB16" s="59">
        <v>51000</v>
      </c>
      <c r="CC16" s="59">
        <v>59000</v>
      </c>
      <c r="CD16" s="59">
        <v>59000</v>
      </c>
      <c r="CE16" s="59">
        <v>59000</v>
      </c>
      <c r="CF16" s="59">
        <v>59000</v>
      </c>
      <c r="CG16" s="59">
        <v>59000</v>
      </c>
      <c r="CH16" s="59">
        <v>59000</v>
      </c>
      <c r="CI16" s="59">
        <v>51000</v>
      </c>
      <c r="CJ16" s="59">
        <v>73000</v>
      </c>
      <c r="CK16" s="59">
        <v>59000</v>
      </c>
      <c r="CL16" s="59">
        <v>59000</v>
      </c>
      <c r="CM16" s="59">
        <v>51000</v>
      </c>
      <c r="CN16" s="59">
        <v>59000</v>
      </c>
      <c r="CO16" s="59">
        <v>59000</v>
      </c>
      <c r="CP16" s="59">
        <v>59000</v>
      </c>
      <c r="CQ16" s="59">
        <v>51000</v>
      </c>
      <c r="CR16" s="59">
        <v>59000</v>
      </c>
      <c r="CS16" s="59">
        <v>59000</v>
      </c>
      <c r="CT16" s="59">
        <v>59000</v>
      </c>
      <c r="CU16" s="59">
        <v>59000</v>
      </c>
      <c r="CV16" s="59">
        <v>51000</v>
      </c>
      <c r="CW16" s="59">
        <v>51000</v>
      </c>
      <c r="CX16" s="59">
        <v>51000</v>
      </c>
      <c r="CY16" s="59">
        <v>51000</v>
      </c>
      <c r="CZ16" s="59">
        <v>159000</v>
      </c>
      <c r="DA16" s="59">
        <v>51000</v>
      </c>
    </row>
    <row r="17" spans="1:105" s="60" customFormat="1" x14ac:dyDescent="0.25">
      <c r="A17" s="406"/>
      <c r="B17" s="56" t="s">
        <v>119</v>
      </c>
      <c r="C17" s="57" t="s">
        <v>120</v>
      </c>
      <c r="D17" s="58">
        <f t="shared" si="2"/>
        <v>120000</v>
      </c>
      <c r="E17" s="59">
        <v>0</v>
      </c>
      <c r="F17" s="59">
        <v>45000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30000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59">
        <v>0</v>
      </c>
      <c r="BD17" s="59">
        <v>0</v>
      </c>
      <c r="BE17" s="59">
        <v>45000</v>
      </c>
      <c r="BF17" s="59">
        <v>0</v>
      </c>
      <c r="BG17" s="59">
        <v>0</v>
      </c>
      <c r="BH17" s="59">
        <v>0</v>
      </c>
      <c r="BI17" s="59">
        <v>0</v>
      </c>
      <c r="BJ17" s="59">
        <v>0</v>
      </c>
      <c r="BK17" s="59">
        <v>0</v>
      </c>
      <c r="BL17" s="59">
        <v>0</v>
      </c>
      <c r="BM17" s="59">
        <v>0</v>
      </c>
      <c r="BN17" s="59">
        <v>0</v>
      </c>
      <c r="BO17" s="59">
        <v>0</v>
      </c>
      <c r="BP17" s="59">
        <v>0</v>
      </c>
      <c r="BQ17" s="59">
        <v>0</v>
      </c>
      <c r="BR17" s="59">
        <v>0</v>
      </c>
      <c r="BS17" s="59">
        <v>0</v>
      </c>
      <c r="BT17" s="59">
        <v>0</v>
      </c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0</v>
      </c>
      <c r="CD17" s="59">
        <v>0</v>
      </c>
      <c r="CE17" s="59">
        <v>0</v>
      </c>
      <c r="CF17" s="59">
        <v>0</v>
      </c>
      <c r="CG17" s="59">
        <v>0</v>
      </c>
      <c r="CH17" s="59">
        <v>0</v>
      </c>
      <c r="CI17" s="59">
        <v>0</v>
      </c>
      <c r="CJ17" s="59">
        <v>0</v>
      </c>
      <c r="CK17" s="59">
        <v>0</v>
      </c>
      <c r="CL17" s="59">
        <v>0</v>
      </c>
      <c r="CM17" s="59">
        <v>0</v>
      </c>
      <c r="CN17" s="59">
        <v>0</v>
      </c>
      <c r="CO17" s="59">
        <v>0</v>
      </c>
      <c r="CP17" s="59">
        <v>0</v>
      </c>
      <c r="CQ17" s="59">
        <v>0</v>
      </c>
      <c r="CR17" s="59">
        <v>0</v>
      </c>
      <c r="CS17" s="59">
        <v>0</v>
      </c>
      <c r="CT17" s="59">
        <v>0</v>
      </c>
      <c r="CU17" s="59">
        <v>0</v>
      </c>
      <c r="CV17" s="59">
        <v>0</v>
      </c>
      <c r="CW17" s="59">
        <v>0</v>
      </c>
      <c r="CX17" s="59">
        <v>0</v>
      </c>
      <c r="CY17" s="59">
        <v>0</v>
      </c>
      <c r="CZ17" s="59">
        <v>0</v>
      </c>
      <c r="DA17" s="59">
        <v>0</v>
      </c>
    </row>
    <row r="18" spans="1:105" s="60" customFormat="1" x14ac:dyDescent="0.25">
      <c r="A18" s="406"/>
      <c r="B18" s="56" t="s">
        <v>121</v>
      </c>
      <c r="C18" s="57" t="s">
        <v>122</v>
      </c>
      <c r="D18" s="58">
        <f t="shared" si="2"/>
        <v>688000</v>
      </c>
      <c r="E18" s="59">
        <v>0</v>
      </c>
      <c r="F18" s="59">
        <v>198000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10000</v>
      </c>
      <c r="M18" s="59">
        <v>0</v>
      </c>
      <c r="N18" s="59">
        <v>0</v>
      </c>
      <c r="O18" s="59">
        <v>0</v>
      </c>
      <c r="P18" s="59">
        <v>0</v>
      </c>
      <c r="Q18" s="59">
        <v>261000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0</v>
      </c>
      <c r="AU18" s="59">
        <v>0</v>
      </c>
      <c r="AV18" s="59">
        <v>0</v>
      </c>
      <c r="AW18" s="59">
        <v>0</v>
      </c>
      <c r="AX18" s="59">
        <v>0</v>
      </c>
      <c r="AY18" s="59">
        <v>23000</v>
      </c>
      <c r="AZ18" s="59">
        <v>0</v>
      </c>
      <c r="BA18" s="59">
        <v>0</v>
      </c>
      <c r="BB18" s="59">
        <v>0</v>
      </c>
      <c r="BC18" s="59">
        <v>0</v>
      </c>
      <c r="BD18" s="59">
        <v>0</v>
      </c>
      <c r="BE18" s="59">
        <v>131000</v>
      </c>
      <c r="BF18" s="59">
        <v>0</v>
      </c>
      <c r="BG18" s="59">
        <v>0</v>
      </c>
      <c r="BH18" s="59">
        <v>0</v>
      </c>
      <c r="BI18" s="59">
        <v>0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65000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59">
        <v>0</v>
      </c>
      <c r="CE18" s="59">
        <v>0</v>
      </c>
      <c r="CF18" s="59">
        <v>0</v>
      </c>
      <c r="CG18" s="59">
        <v>0</v>
      </c>
      <c r="CH18" s="59">
        <v>0</v>
      </c>
      <c r="CI18" s="59">
        <v>0</v>
      </c>
      <c r="CJ18" s="59">
        <v>0</v>
      </c>
      <c r="CK18" s="59">
        <v>0</v>
      </c>
      <c r="CL18" s="59">
        <v>0</v>
      </c>
      <c r="CM18" s="59">
        <v>0</v>
      </c>
      <c r="CN18" s="59">
        <v>0</v>
      </c>
      <c r="CO18" s="59">
        <v>0</v>
      </c>
      <c r="CP18" s="59">
        <v>0</v>
      </c>
      <c r="CQ18" s="59">
        <v>0</v>
      </c>
      <c r="CR18" s="59">
        <v>0</v>
      </c>
      <c r="CS18" s="59">
        <v>0</v>
      </c>
      <c r="CT18" s="59">
        <v>0</v>
      </c>
      <c r="CU18" s="59">
        <v>0</v>
      </c>
      <c r="CV18" s="59">
        <v>0</v>
      </c>
      <c r="CW18" s="59">
        <v>0</v>
      </c>
      <c r="CX18" s="59">
        <v>0</v>
      </c>
      <c r="CY18" s="59">
        <v>0</v>
      </c>
      <c r="CZ18" s="59">
        <v>0</v>
      </c>
      <c r="DA18" s="59">
        <v>0</v>
      </c>
    </row>
    <row r="19" spans="1:105" s="60" customFormat="1" x14ac:dyDescent="0.25">
      <c r="A19" s="406"/>
      <c r="B19" s="56" t="s">
        <v>123</v>
      </c>
      <c r="C19" s="57">
        <v>255</v>
      </c>
      <c r="D19" s="58">
        <f t="shared" si="2"/>
        <v>6661000</v>
      </c>
      <c r="E19" s="59">
        <v>69000</v>
      </c>
      <c r="F19" s="59">
        <v>99000</v>
      </c>
      <c r="G19" s="59">
        <v>75000</v>
      </c>
      <c r="H19" s="59">
        <v>72000</v>
      </c>
      <c r="I19" s="59">
        <v>83000</v>
      </c>
      <c r="J19" s="59">
        <v>64000</v>
      </c>
      <c r="K19" s="59">
        <v>63000</v>
      </c>
      <c r="L19" s="59">
        <v>69000</v>
      </c>
      <c r="M19" s="59">
        <v>72000</v>
      </c>
      <c r="N19" s="59">
        <v>64000</v>
      </c>
      <c r="O19" s="59">
        <v>76000</v>
      </c>
      <c r="P19" s="59">
        <v>64000</v>
      </c>
      <c r="Q19" s="59">
        <v>70000</v>
      </c>
      <c r="R19" s="59">
        <v>74000</v>
      </c>
      <c r="S19" s="59">
        <v>64000</v>
      </c>
      <c r="T19" s="59">
        <v>63000</v>
      </c>
      <c r="U19" s="59">
        <v>69000</v>
      </c>
      <c r="V19" s="59">
        <v>86000</v>
      </c>
      <c r="W19" s="59">
        <v>81000</v>
      </c>
      <c r="X19" s="59">
        <v>64000</v>
      </c>
      <c r="Y19" s="59">
        <v>68000</v>
      </c>
      <c r="Z19" s="59">
        <v>64000</v>
      </c>
      <c r="AA19" s="59">
        <v>69000</v>
      </c>
      <c r="AB19" s="59">
        <v>71000</v>
      </c>
      <c r="AC19" s="59">
        <v>63000</v>
      </c>
      <c r="AD19" s="59">
        <v>66000</v>
      </c>
      <c r="AE19" s="59">
        <v>63000</v>
      </c>
      <c r="AF19" s="59">
        <v>64000</v>
      </c>
      <c r="AG19" s="59">
        <v>64000</v>
      </c>
      <c r="AH19" s="59">
        <v>63000</v>
      </c>
      <c r="AI19" s="59">
        <v>64000</v>
      </c>
      <c r="AJ19" s="59">
        <v>63000</v>
      </c>
      <c r="AK19" s="59">
        <v>68000</v>
      </c>
      <c r="AL19" s="59">
        <v>64000</v>
      </c>
      <c r="AM19" s="59">
        <v>64000</v>
      </c>
      <c r="AN19" s="59">
        <v>64000</v>
      </c>
      <c r="AO19" s="59">
        <v>63000</v>
      </c>
      <c r="AP19" s="59">
        <v>63000</v>
      </c>
      <c r="AQ19" s="59">
        <v>66000</v>
      </c>
      <c r="AR19" s="59">
        <v>64000</v>
      </c>
      <c r="AS19" s="59">
        <v>64000</v>
      </c>
      <c r="AT19" s="59">
        <v>70000</v>
      </c>
      <c r="AU19" s="59">
        <v>64000</v>
      </c>
      <c r="AV19" s="59">
        <v>63000</v>
      </c>
      <c r="AW19" s="59">
        <v>63000</v>
      </c>
      <c r="AX19" s="59">
        <v>64000</v>
      </c>
      <c r="AY19" s="59">
        <v>64000</v>
      </c>
      <c r="AZ19" s="59">
        <v>64000</v>
      </c>
      <c r="BA19" s="59">
        <v>64000</v>
      </c>
      <c r="BB19" s="59">
        <v>63000</v>
      </c>
      <c r="BC19" s="59">
        <v>64000</v>
      </c>
      <c r="BD19" s="59">
        <v>64000</v>
      </c>
      <c r="BE19" s="59">
        <v>73000</v>
      </c>
      <c r="BF19" s="59">
        <v>64000</v>
      </c>
      <c r="BG19" s="59">
        <v>64000</v>
      </c>
      <c r="BH19" s="59">
        <v>63000</v>
      </c>
      <c r="BI19" s="59">
        <v>64000</v>
      </c>
      <c r="BJ19" s="59">
        <v>64000</v>
      </c>
      <c r="BK19" s="59">
        <v>63000</v>
      </c>
      <c r="BL19" s="59">
        <v>70000</v>
      </c>
      <c r="BM19" s="59">
        <v>64000</v>
      </c>
      <c r="BN19" s="59">
        <v>64000</v>
      </c>
      <c r="BO19" s="59">
        <v>64000</v>
      </c>
      <c r="BP19" s="59">
        <v>64000</v>
      </c>
      <c r="BQ19" s="59">
        <v>65000</v>
      </c>
      <c r="BR19" s="59">
        <v>63000</v>
      </c>
      <c r="BS19" s="59">
        <v>64000</v>
      </c>
      <c r="BT19" s="59">
        <v>64000</v>
      </c>
      <c r="BU19" s="59">
        <v>64000</v>
      </c>
      <c r="BV19" s="59">
        <v>64000</v>
      </c>
      <c r="BW19" s="59">
        <v>64000</v>
      </c>
      <c r="BX19" s="59">
        <v>63000</v>
      </c>
      <c r="BY19" s="59">
        <v>65000</v>
      </c>
      <c r="BZ19" s="59">
        <v>64000</v>
      </c>
      <c r="CA19" s="59">
        <v>64000</v>
      </c>
      <c r="CB19" s="59">
        <v>63000</v>
      </c>
      <c r="CC19" s="59">
        <v>64000</v>
      </c>
      <c r="CD19" s="59">
        <v>64000</v>
      </c>
      <c r="CE19" s="59">
        <v>64000</v>
      </c>
      <c r="CF19" s="59">
        <v>64000</v>
      </c>
      <c r="CG19" s="59">
        <v>64000</v>
      </c>
      <c r="CH19" s="59">
        <v>64000</v>
      </c>
      <c r="CI19" s="59">
        <v>63000</v>
      </c>
      <c r="CJ19" s="59">
        <v>65000</v>
      </c>
      <c r="CK19" s="59">
        <v>64000</v>
      </c>
      <c r="CL19" s="59">
        <v>64000</v>
      </c>
      <c r="CM19" s="59">
        <v>63000</v>
      </c>
      <c r="CN19" s="59">
        <v>64000</v>
      </c>
      <c r="CO19" s="59">
        <v>64000</v>
      </c>
      <c r="CP19" s="59">
        <v>64000</v>
      </c>
      <c r="CQ19" s="59">
        <v>63000</v>
      </c>
      <c r="CR19" s="59">
        <v>64000</v>
      </c>
      <c r="CS19" s="59">
        <v>64000</v>
      </c>
      <c r="CT19" s="59">
        <v>64000</v>
      </c>
      <c r="CU19" s="59">
        <v>64000</v>
      </c>
      <c r="CV19" s="59">
        <v>63000</v>
      </c>
      <c r="CW19" s="59">
        <v>63000</v>
      </c>
      <c r="CX19" s="59">
        <v>63000</v>
      </c>
      <c r="CY19" s="59">
        <v>63000</v>
      </c>
      <c r="CZ19" s="59">
        <v>74000</v>
      </c>
      <c r="DA19" s="59">
        <v>63000</v>
      </c>
    </row>
    <row r="20" spans="1:105" s="86" customFormat="1" x14ac:dyDescent="0.25">
      <c r="A20" s="406"/>
      <c r="B20" s="62" t="s">
        <v>124</v>
      </c>
      <c r="C20" s="83">
        <v>255</v>
      </c>
      <c r="D20" s="84">
        <f t="shared" si="2"/>
        <v>1820000</v>
      </c>
      <c r="E20" s="85">
        <v>30000</v>
      </c>
      <c r="F20" s="85">
        <v>120000</v>
      </c>
      <c r="G20" s="85">
        <v>60000</v>
      </c>
      <c r="H20" s="85">
        <v>60000</v>
      </c>
      <c r="I20" s="85">
        <v>90000</v>
      </c>
      <c r="J20" s="85">
        <v>30000</v>
      </c>
      <c r="K20" s="85">
        <v>30000</v>
      </c>
      <c r="L20" s="85">
        <v>30000</v>
      </c>
      <c r="M20" s="85">
        <v>60000</v>
      </c>
      <c r="N20" s="85">
        <v>0</v>
      </c>
      <c r="O20" s="85">
        <v>72000</v>
      </c>
      <c r="P20" s="85">
        <v>0</v>
      </c>
      <c r="Q20" s="85">
        <v>30000</v>
      </c>
      <c r="R20" s="85">
        <v>60000</v>
      </c>
      <c r="S20" s="85">
        <v>0</v>
      </c>
      <c r="T20" s="85">
        <v>0</v>
      </c>
      <c r="U20" s="85">
        <v>30000</v>
      </c>
      <c r="V20" s="85">
        <v>61000</v>
      </c>
      <c r="W20" s="85">
        <v>90000</v>
      </c>
      <c r="X20" s="85">
        <v>30000</v>
      </c>
      <c r="Y20" s="85">
        <v>61000</v>
      </c>
      <c r="Z20" s="85">
        <v>30000</v>
      </c>
      <c r="AA20" s="85">
        <v>60000</v>
      </c>
      <c r="AB20" s="85">
        <v>60000</v>
      </c>
      <c r="AC20" s="85">
        <v>0</v>
      </c>
      <c r="AD20" s="85">
        <v>0</v>
      </c>
      <c r="AE20" s="85">
        <v>0</v>
      </c>
      <c r="AF20" s="85">
        <v>0</v>
      </c>
      <c r="AG20" s="85">
        <v>30000</v>
      </c>
      <c r="AH20" s="85">
        <v>0</v>
      </c>
      <c r="AI20" s="85">
        <v>30000</v>
      </c>
      <c r="AJ20" s="85">
        <v>0</v>
      </c>
      <c r="AK20" s="85">
        <v>35000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5">
        <v>30000</v>
      </c>
      <c r="AR20" s="85">
        <v>30000</v>
      </c>
      <c r="AS20" s="85">
        <v>0</v>
      </c>
      <c r="AT20" s="85">
        <v>0</v>
      </c>
      <c r="AU20" s="85">
        <v>0</v>
      </c>
      <c r="AV20" s="85">
        <v>0</v>
      </c>
      <c r="AW20" s="85">
        <v>0</v>
      </c>
      <c r="AX20" s="85">
        <v>0</v>
      </c>
      <c r="AY20" s="85">
        <v>0</v>
      </c>
      <c r="AZ20" s="85">
        <v>0</v>
      </c>
      <c r="BA20" s="85">
        <v>0</v>
      </c>
      <c r="BB20" s="85">
        <v>0</v>
      </c>
      <c r="BC20" s="85">
        <v>0</v>
      </c>
      <c r="BD20" s="85">
        <v>30000</v>
      </c>
      <c r="BE20" s="85">
        <v>31000</v>
      </c>
      <c r="BF20" s="85">
        <v>0</v>
      </c>
      <c r="BG20" s="85">
        <v>0</v>
      </c>
      <c r="BH20" s="85">
        <v>0</v>
      </c>
      <c r="BI20" s="85">
        <v>0</v>
      </c>
      <c r="BJ20" s="85">
        <v>0</v>
      </c>
      <c r="BK20" s="85">
        <v>0</v>
      </c>
      <c r="BL20" s="85">
        <v>60000</v>
      </c>
      <c r="BM20" s="85">
        <v>0</v>
      </c>
      <c r="BN20" s="85">
        <v>0</v>
      </c>
      <c r="BO20" s="85">
        <v>0</v>
      </c>
      <c r="BP20" s="85">
        <v>0</v>
      </c>
      <c r="BQ20" s="85">
        <v>0</v>
      </c>
      <c r="BR20" s="85">
        <v>0</v>
      </c>
      <c r="BS20" s="85">
        <v>0</v>
      </c>
      <c r="BT20" s="85">
        <v>0</v>
      </c>
      <c r="BU20" s="85">
        <v>0</v>
      </c>
      <c r="BV20" s="85">
        <v>30000</v>
      </c>
      <c r="BW20" s="85">
        <v>0</v>
      </c>
      <c r="BX20" s="85">
        <v>30000</v>
      </c>
      <c r="BY20" s="85">
        <v>30000</v>
      </c>
      <c r="BZ20" s="85">
        <v>0</v>
      </c>
      <c r="CA20" s="85">
        <v>30000</v>
      </c>
      <c r="CB20" s="85">
        <v>30000</v>
      </c>
      <c r="CC20" s="85">
        <v>0</v>
      </c>
      <c r="CD20" s="85">
        <v>0</v>
      </c>
      <c r="CE20" s="85">
        <v>0</v>
      </c>
      <c r="CF20" s="85">
        <v>0</v>
      </c>
      <c r="CG20" s="85">
        <v>30000</v>
      </c>
      <c r="CH20" s="85">
        <v>0</v>
      </c>
      <c r="CI20" s="85">
        <v>0</v>
      </c>
      <c r="CJ20" s="85">
        <v>0</v>
      </c>
      <c r="CK20" s="85">
        <v>0</v>
      </c>
      <c r="CL20" s="85">
        <v>0</v>
      </c>
      <c r="CM20" s="85">
        <v>0</v>
      </c>
      <c r="CN20" s="85">
        <v>0</v>
      </c>
      <c r="CO20" s="85">
        <v>30000</v>
      </c>
      <c r="CP20" s="85">
        <v>30000</v>
      </c>
      <c r="CQ20" s="85">
        <v>0</v>
      </c>
      <c r="CR20" s="85">
        <v>0</v>
      </c>
      <c r="CS20" s="85">
        <v>0</v>
      </c>
      <c r="CT20" s="85">
        <v>0</v>
      </c>
      <c r="CU20" s="85">
        <v>30000</v>
      </c>
      <c r="CV20" s="85">
        <v>30000</v>
      </c>
      <c r="CW20" s="85">
        <v>0</v>
      </c>
      <c r="CX20" s="85">
        <v>30000</v>
      </c>
      <c r="CY20" s="85">
        <v>30000</v>
      </c>
      <c r="CZ20" s="85">
        <v>90000</v>
      </c>
      <c r="DA20" s="85">
        <v>0</v>
      </c>
    </row>
    <row r="21" spans="1:105" s="86" customFormat="1" x14ac:dyDescent="0.25">
      <c r="A21" s="406"/>
      <c r="B21" s="62" t="s">
        <v>125</v>
      </c>
      <c r="C21" s="83">
        <v>255</v>
      </c>
      <c r="D21" s="84">
        <f t="shared" si="2"/>
        <v>246000</v>
      </c>
      <c r="E21" s="85">
        <v>3000</v>
      </c>
      <c r="F21" s="85">
        <v>53000</v>
      </c>
      <c r="G21" s="85">
        <v>6000</v>
      </c>
      <c r="H21" s="85">
        <v>6000</v>
      </c>
      <c r="I21" s="85">
        <v>9000</v>
      </c>
      <c r="J21" s="85">
        <v>3000</v>
      </c>
      <c r="K21" s="85">
        <v>3000</v>
      </c>
      <c r="L21" s="85">
        <v>6000</v>
      </c>
      <c r="M21" s="85">
        <v>6000</v>
      </c>
      <c r="N21" s="85">
        <v>0</v>
      </c>
      <c r="O21" s="85">
        <v>6000</v>
      </c>
      <c r="P21" s="85">
        <v>0</v>
      </c>
      <c r="Q21" s="85">
        <v>3000</v>
      </c>
      <c r="R21" s="85">
        <v>6000</v>
      </c>
      <c r="S21" s="85">
        <v>0</v>
      </c>
      <c r="T21" s="85">
        <v>0</v>
      </c>
      <c r="U21" s="85">
        <v>6000</v>
      </c>
      <c r="V21" s="85">
        <v>6000</v>
      </c>
      <c r="W21" s="85">
        <v>15000</v>
      </c>
      <c r="X21" s="85">
        <v>3000</v>
      </c>
      <c r="Y21" s="85">
        <v>6000</v>
      </c>
      <c r="Z21" s="85">
        <v>3000</v>
      </c>
      <c r="AA21" s="85">
        <v>6000</v>
      </c>
      <c r="AB21" s="85">
        <v>6000</v>
      </c>
      <c r="AC21" s="85">
        <v>0</v>
      </c>
      <c r="AD21" s="85">
        <v>0</v>
      </c>
      <c r="AE21" s="85">
        <v>0</v>
      </c>
      <c r="AF21" s="85">
        <v>0</v>
      </c>
      <c r="AG21" s="85">
        <v>3000</v>
      </c>
      <c r="AH21" s="85">
        <v>0</v>
      </c>
      <c r="AI21" s="85">
        <v>3000</v>
      </c>
      <c r="AJ21" s="85">
        <v>0</v>
      </c>
      <c r="AK21" s="85">
        <v>3000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3000</v>
      </c>
      <c r="AR21" s="85">
        <v>3000</v>
      </c>
      <c r="AS21" s="85">
        <v>0</v>
      </c>
      <c r="AT21" s="85">
        <v>0</v>
      </c>
      <c r="AU21" s="85">
        <v>0</v>
      </c>
      <c r="AV21" s="85">
        <v>0</v>
      </c>
      <c r="AW21" s="85">
        <v>0</v>
      </c>
      <c r="AX21" s="85">
        <v>0</v>
      </c>
      <c r="AY21" s="85">
        <v>0</v>
      </c>
      <c r="AZ21" s="85">
        <v>0</v>
      </c>
      <c r="BA21" s="85">
        <v>0</v>
      </c>
      <c r="BB21" s="85">
        <v>0</v>
      </c>
      <c r="BC21" s="85">
        <v>0</v>
      </c>
      <c r="BD21" s="85">
        <v>3000</v>
      </c>
      <c r="BE21" s="85">
        <v>3000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0</v>
      </c>
      <c r="BL21" s="85">
        <v>6000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5">
        <v>0</v>
      </c>
      <c r="BS21" s="85">
        <v>0</v>
      </c>
      <c r="BT21" s="85">
        <v>0</v>
      </c>
      <c r="BU21" s="85">
        <v>0</v>
      </c>
      <c r="BV21" s="85">
        <v>3000</v>
      </c>
      <c r="BW21" s="85">
        <v>0</v>
      </c>
      <c r="BX21" s="85">
        <v>6000</v>
      </c>
      <c r="BY21" s="85">
        <v>6000</v>
      </c>
      <c r="BZ21" s="85">
        <v>0</v>
      </c>
      <c r="CA21" s="85">
        <v>3000</v>
      </c>
      <c r="CB21" s="85">
        <v>3000</v>
      </c>
      <c r="CC21" s="85">
        <v>0</v>
      </c>
      <c r="CD21" s="85">
        <v>0</v>
      </c>
      <c r="CE21" s="85">
        <v>0</v>
      </c>
      <c r="CF21" s="85">
        <v>0</v>
      </c>
      <c r="CG21" s="85">
        <v>3000</v>
      </c>
      <c r="CH21" s="85">
        <v>0</v>
      </c>
      <c r="CI21" s="85">
        <v>0</v>
      </c>
      <c r="CJ21" s="85">
        <v>0</v>
      </c>
      <c r="CK21" s="85">
        <v>0</v>
      </c>
      <c r="CL21" s="85">
        <v>0</v>
      </c>
      <c r="CM21" s="85">
        <v>0</v>
      </c>
      <c r="CN21" s="85">
        <v>0</v>
      </c>
      <c r="CO21" s="85">
        <v>3000</v>
      </c>
      <c r="CP21" s="85">
        <v>3000</v>
      </c>
      <c r="CQ21" s="85">
        <v>0</v>
      </c>
      <c r="CR21" s="85">
        <v>0</v>
      </c>
      <c r="CS21" s="85">
        <v>0</v>
      </c>
      <c r="CT21" s="85">
        <v>0</v>
      </c>
      <c r="CU21" s="85">
        <v>3000</v>
      </c>
      <c r="CV21" s="85">
        <v>3000</v>
      </c>
      <c r="CW21" s="85">
        <v>0</v>
      </c>
      <c r="CX21" s="85">
        <v>4000</v>
      </c>
      <c r="CY21" s="85">
        <v>3000</v>
      </c>
      <c r="CZ21" s="85">
        <v>15000</v>
      </c>
      <c r="DA21" s="85">
        <v>0</v>
      </c>
    </row>
    <row r="22" spans="1:105" s="91" customFormat="1" x14ac:dyDescent="0.25">
      <c r="A22" s="406"/>
      <c r="B22" s="87" t="s">
        <v>126</v>
      </c>
      <c r="C22" s="88">
        <v>256</v>
      </c>
      <c r="D22" s="89">
        <f t="shared" si="2"/>
        <v>1100000</v>
      </c>
      <c r="E22" s="90">
        <v>0</v>
      </c>
      <c r="F22" s="90">
        <v>0</v>
      </c>
      <c r="G22" s="90">
        <v>0</v>
      </c>
      <c r="H22" s="90">
        <v>51000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51000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51000</v>
      </c>
      <c r="Y22" s="90">
        <v>0</v>
      </c>
      <c r="Z22" s="90">
        <v>0</v>
      </c>
      <c r="AA22" s="90">
        <v>0</v>
      </c>
      <c r="AB22" s="90">
        <v>0</v>
      </c>
      <c r="AC22" s="90">
        <v>8000</v>
      </c>
      <c r="AD22" s="90">
        <v>0</v>
      </c>
      <c r="AE22" s="90">
        <v>0</v>
      </c>
      <c r="AF22" s="90">
        <v>0</v>
      </c>
      <c r="AG22" s="90">
        <v>0</v>
      </c>
      <c r="AH22" s="90">
        <v>51000</v>
      </c>
      <c r="AI22" s="90">
        <v>0</v>
      </c>
      <c r="AJ22" s="90">
        <v>0</v>
      </c>
      <c r="AK22" s="90">
        <v>85000</v>
      </c>
      <c r="AL22" s="90">
        <v>8000</v>
      </c>
      <c r="AM22" s="90">
        <v>0</v>
      </c>
      <c r="AN22" s="90">
        <v>0</v>
      </c>
      <c r="AO22" s="90">
        <v>51000</v>
      </c>
      <c r="AP22" s="90">
        <v>0</v>
      </c>
      <c r="AQ22" s="90">
        <v>51000</v>
      </c>
      <c r="AR22" s="90">
        <v>34000</v>
      </c>
      <c r="AS22" s="90">
        <v>0</v>
      </c>
      <c r="AT22" s="90">
        <v>76000</v>
      </c>
      <c r="AU22" s="90">
        <v>0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51000</v>
      </c>
      <c r="BB22" s="90">
        <v>0</v>
      </c>
      <c r="BC22" s="90">
        <v>0</v>
      </c>
      <c r="BD22" s="90">
        <v>51000</v>
      </c>
      <c r="BE22" s="90">
        <v>76000</v>
      </c>
      <c r="BF22" s="90">
        <v>0</v>
      </c>
      <c r="BG22" s="90">
        <v>8000</v>
      </c>
      <c r="BH22" s="90">
        <v>0</v>
      </c>
      <c r="BI22" s="90">
        <v>0</v>
      </c>
      <c r="BJ22" s="90">
        <v>8000</v>
      </c>
      <c r="BK22" s="90">
        <v>0</v>
      </c>
      <c r="BL22" s="90">
        <v>0</v>
      </c>
      <c r="BM22" s="90">
        <v>8000</v>
      </c>
      <c r="BN22" s="90">
        <v>0</v>
      </c>
      <c r="BO22" s="90">
        <v>0</v>
      </c>
      <c r="BP22" s="90">
        <v>0</v>
      </c>
      <c r="BQ22" s="90">
        <v>51000</v>
      </c>
      <c r="BR22" s="90">
        <v>0</v>
      </c>
      <c r="BS22" s="90">
        <v>0</v>
      </c>
      <c r="BT22" s="90">
        <v>0</v>
      </c>
      <c r="BU22" s="90">
        <v>8000</v>
      </c>
      <c r="BV22" s="90">
        <v>0</v>
      </c>
      <c r="BW22" s="90">
        <v>0</v>
      </c>
      <c r="BX22" s="90">
        <v>51000</v>
      </c>
      <c r="BY22" s="90">
        <v>0</v>
      </c>
      <c r="BZ22" s="90">
        <v>0</v>
      </c>
      <c r="CA22" s="90">
        <v>8000</v>
      </c>
      <c r="CB22" s="90">
        <v>0</v>
      </c>
      <c r="CC22" s="90">
        <v>0</v>
      </c>
      <c r="CD22" s="90">
        <v>0</v>
      </c>
      <c r="CE22" s="90">
        <v>0</v>
      </c>
      <c r="CF22" s="90">
        <v>51000</v>
      </c>
      <c r="CG22" s="90">
        <v>0</v>
      </c>
      <c r="CH22" s="90">
        <v>0</v>
      </c>
      <c r="CI22" s="90">
        <v>0</v>
      </c>
      <c r="CJ22" s="90">
        <v>0</v>
      </c>
      <c r="CK22" s="90">
        <v>0</v>
      </c>
      <c r="CL22" s="90">
        <v>0</v>
      </c>
      <c r="CM22" s="90">
        <v>0</v>
      </c>
      <c r="CN22" s="90">
        <v>0</v>
      </c>
      <c r="CO22" s="90">
        <v>0</v>
      </c>
      <c r="CP22" s="90">
        <v>0</v>
      </c>
      <c r="CQ22" s="90">
        <v>0</v>
      </c>
      <c r="CR22" s="90">
        <v>8000</v>
      </c>
      <c r="CS22" s="90">
        <v>0</v>
      </c>
      <c r="CT22" s="90">
        <v>51000</v>
      </c>
      <c r="CU22" s="90">
        <v>51000</v>
      </c>
      <c r="CV22" s="90">
        <v>0</v>
      </c>
      <c r="CW22" s="90">
        <v>0</v>
      </c>
      <c r="CX22" s="90">
        <v>0</v>
      </c>
      <c r="CY22" s="90">
        <v>0</v>
      </c>
      <c r="CZ22" s="90">
        <v>51000</v>
      </c>
      <c r="DA22" s="90">
        <v>51000</v>
      </c>
    </row>
    <row r="23" spans="1:105" s="91" customFormat="1" x14ac:dyDescent="0.25">
      <c r="A23" s="406"/>
      <c r="B23" s="87" t="s">
        <v>127</v>
      </c>
      <c r="C23" s="88">
        <v>264</v>
      </c>
      <c r="D23" s="89">
        <f t="shared" si="2"/>
        <v>629000</v>
      </c>
      <c r="E23" s="90">
        <v>0</v>
      </c>
      <c r="F23" s="90">
        <v>0</v>
      </c>
      <c r="G23" s="90">
        <v>0</v>
      </c>
      <c r="H23" s="90">
        <v>27000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21000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23000</v>
      </c>
      <c r="Y23" s="90">
        <v>0</v>
      </c>
      <c r="Z23" s="90">
        <v>0</v>
      </c>
      <c r="AA23" s="90">
        <v>0</v>
      </c>
      <c r="AB23" s="90">
        <v>0</v>
      </c>
      <c r="AC23" s="90">
        <v>23000</v>
      </c>
      <c r="AD23" s="90">
        <v>0</v>
      </c>
      <c r="AE23" s="90">
        <v>0</v>
      </c>
      <c r="AF23" s="90">
        <v>0</v>
      </c>
      <c r="AG23" s="90">
        <v>0</v>
      </c>
      <c r="AH23" s="90">
        <v>23000</v>
      </c>
      <c r="AI23" s="90">
        <v>0</v>
      </c>
      <c r="AJ23" s="90">
        <v>0</v>
      </c>
      <c r="AK23" s="90">
        <v>27000</v>
      </c>
      <c r="AL23" s="90">
        <v>23000</v>
      </c>
      <c r="AM23" s="90">
        <v>0</v>
      </c>
      <c r="AN23" s="90">
        <v>0</v>
      </c>
      <c r="AO23" s="90">
        <v>23000</v>
      </c>
      <c r="AP23" s="90">
        <v>0</v>
      </c>
      <c r="AQ23" s="90">
        <v>21000</v>
      </c>
      <c r="AR23" s="90">
        <v>7000</v>
      </c>
      <c r="AS23" s="90">
        <v>0</v>
      </c>
      <c r="AT23" s="90">
        <v>30000</v>
      </c>
      <c r="AU23" s="90">
        <v>0</v>
      </c>
      <c r="AV23" s="90">
        <v>0</v>
      </c>
      <c r="AW23" s="90">
        <v>0</v>
      </c>
      <c r="AX23" s="90">
        <v>0</v>
      </c>
      <c r="AY23" s="90">
        <v>0</v>
      </c>
      <c r="AZ23" s="90">
        <v>0</v>
      </c>
      <c r="BA23" s="90">
        <v>23000</v>
      </c>
      <c r="BB23" s="90">
        <v>0</v>
      </c>
      <c r="BC23" s="90">
        <v>0</v>
      </c>
      <c r="BD23" s="90">
        <v>23000</v>
      </c>
      <c r="BE23" s="90">
        <v>27000</v>
      </c>
      <c r="BF23" s="90">
        <v>0</v>
      </c>
      <c r="BG23" s="90">
        <v>23000</v>
      </c>
      <c r="BH23" s="90">
        <v>0</v>
      </c>
      <c r="BI23" s="90">
        <v>0</v>
      </c>
      <c r="BJ23" s="90">
        <v>23000</v>
      </c>
      <c r="BK23" s="90">
        <v>0</v>
      </c>
      <c r="BL23" s="90">
        <v>0</v>
      </c>
      <c r="BM23" s="90">
        <v>23000</v>
      </c>
      <c r="BN23" s="90">
        <v>0</v>
      </c>
      <c r="BO23" s="90">
        <v>0</v>
      </c>
      <c r="BP23" s="90">
        <v>0</v>
      </c>
      <c r="BQ23" s="90">
        <v>7000</v>
      </c>
      <c r="BR23" s="90">
        <v>0</v>
      </c>
      <c r="BS23" s="90">
        <v>0</v>
      </c>
      <c r="BT23" s="90">
        <v>0</v>
      </c>
      <c r="BU23" s="90">
        <v>23000</v>
      </c>
      <c r="BV23" s="90">
        <v>0</v>
      </c>
      <c r="BW23" s="90">
        <v>0</v>
      </c>
      <c r="BX23" s="90">
        <v>23000</v>
      </c>
      <c r="BY23" s="90">
        <v>0</v>
      </c>
      <c r="BZ23" s="90">
        <v>0</v>
      </c>
      <c r="CA23" s="90">
        <v>37000</v>
      </c>
      <c r="CB23" s="90">
        <v>0</v>
      </c>
      <c r="CC23" s="90">
        <v>0</v>
      </c>
      <c r="CD23" s="90">
        <v>0</v>
      </c>
      <c r="CE23" s="90">
        <v>0</v>
      </c>
      <c r="CF23" s="90">
        <v>23000</v>
      </c>
      <c r="CG23" s="90">
        <v>0</v>
      </c>
      <c r="CH23" s="90">
        <v>0</v>
      </c>
      <c r="CI23" s="90">
        <v>0</v>
      </c>
      <c r="CJ23" s="90">
        <v>0</v>
      </c>
      <c r="CK23" s="90">
        <v>0</v>
      </c>
      <c r="CL23" s="90">
        <v>0</v>
      </c>
      <c r="CM23" s="90">
        <v>0</v>
      </c>
      <c r="CN23" s="90">
        <v>0</v>
      </c>
      <c r="CO23" s="90">
        <v>0</v>
      </c>
      <c r="CP23" s="90">
        <v>0</v>
      </c>
      <c r="CQ23" s="90">
        <v>0</v>
      </c>
      <c r="CR23" s="90">
        <v>23000</v>
      </c>
      <c r="CS23" s="90">
        <v>0</v>
      </c>
      <c r="CT23" s="90">
        <v>23000</v>
      </c>
      <c r="CU23" s="90">
        <v>23000</v>
      </c>
      <c r="CV23" s="90">
        <v>0</v>
      </c>
      <c r="CW23" s="90">
        <v>0</v>
      </c>
      <c r="CX23" s="90">
        <v>0</v>
      </c>
      <c r="CY23" s="90">
        <v>0</v>
      </c>
      <c r="CZ23" s="90">
        <v>22000</v>
      </c>
      <c r="DA23" s="90">
        <v>35000</v>
      </c>
    </row>
    <row r="24" spans="1:105" s="91" customFormat="1" ht="33" x14ac:dyDescent="0.25">
      <c r="A24" s="406"/>
      <c r="B24" s="87" t="s">
        <v>128</v>
      </c>
      <c r="C24" s="88" t="s">
        <v>129</v>
      </c>
      <c r="D24" s="89">
        <f>SUM(E24:DA24)</f>
        <v>14203000</v>
      </c>
      <c r="E24" s="90">
        <v>0</v>
      </c>
      <c r="F24" s="90">
        <v>0</v>
      </c>
      <c r="G24" s="90">
        <v>0</v>
      </c>
      <c r="H24" s="90">
        <v>492000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491000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491000</v>
      </c>
      <c r="Y24" s="90">
        <v>0</v>
      </c>
      <c r="Z24" s="90">
        <v>0</v>
      </c>
      <c r="AA24" s="90">
        <v>0</v>
      </c>
      <c r="AB24" s="90">
        <v>0</v>
      </c>
      <c r="AC24" s="90">
        <v>492000</v>
      </c>
      <c r="AD24" s="90">
        <v>0</v>
      </c>
      <c r="AE24" s="90">
        <v>0</v>
      </c>
      <c r="AF24" s="90">
        <v>0</v>
      </c>
      <c r="AG24" s="90">
        <v>0</v>
      </c>
      <c r="AH24" s="90">
        <v>491000</v>
      </c>
      <c r="AI24" s="90">
        <v>0</v>
      </c>
      <c r="AJ24" s="90">
        <v>0</v>
      </c>
      <c r="AK24" s="90">
        <v>688000</v>
      </c>
      <c r="AL24" s="90">
        <v>492000</v>
      </c>
      <c r="AM24" s="90">
        <v>0</v>
      </c>
      <c r="AN24" s="90">
        <v>0</v>
      </c>
      <c r="AO24" s="90">
        <v>491000</v>
      </c>
      <c r="AP24" s="90">
        <v>0</v>
      </c>
      <c r="AQ24" s="90">
        <v>492000</v>
      </c>
      <c r="AR24" s="90">
        <v>493000</v>
      </c>
      <c r="AS24" s="90">
        <v>0</v>
      </c>
      <c r="AT24" s="90">
        <v>983000</v>
      </c>
      <c r="AU24" s="90">
        <v>0</v>
      </c>
      <c r="AV24" s="90">
        <v>0</v>
      </c>
      <c r="AW24" s="90">
        <v>0</v>
      </c>
      <c r="AX24" s="90">
        <v>0</v>
      </c>
      <c r="AY24" s="90">
        <v>0</v>
      </c>
      <c r="AZ24" s="90">
        <v>0</v>
      </c>
      <c r="BA24" s="90">
        <v>492000</v>
      </c>
      <c r="BB24" s="90">
        <v>0</v>
      </c>
      <c r="BC24" s="90">
        <v>0</v>
      </c>
      <c r="BD24" s="90">
        <v>492000</v>
      </c>
      <c r="BE24" s="90">
        <v>729000</v>
      </c>
      <c r="BF24" s="90">
        <v>0</v>
      </c>
      <c r="BG24" s="90">
        <v>493000</v>
      </c>
      <c r="BH24" s="90">
        <v>0</v>
      </c>
      <c r="BI24" s="90">
        <v>0</v>
      </c>
      <c r="BJ24" s="90">
        <v>492000</v>
      </c>
      <c r="BK24" s="90">
        <v>0</v>
      </c>
      <c r="BL24" s="90">
        <v>0</v>
      </c>
      <c r="BM24" s="90">
        <v>492000</v>
      </c>
      <c r="BN24" s="90">
        <v>0</v>
      </c>
      <c r="BO24" s="90">
        <v>0</v>
      </c>
      <c r="BP24" s="90">
        <v>0</v>
      </c>
      <c r="BQ24" s="90">
        <v>491000</v>
      </c>
      <c r="BR24" s="90">
        <v>0</v>
      </c>
      <c r="BS24" s="90">
        <v>0</v>
      </c>
      <c r="BT24" s="90">
        <v>0</v>
      </c>
      <c r="BU24" s="90">
        <v>492000</v>
      </c>
      <c r="BV24" s="90">
        <v>0</v>
      </c>
      <c r="BW24" s="90">
        <v>0</v>
      </c>
      <c r="BX24" s="90">
        <v>491000</v>
      </c>
      <c r="BY24" s="90">
        <v>0</v>
      </c>
      <c r="BZ24" s="90">
        <v>0</v>
      </c>
      <c r="CA24" s="90">
        <v>492000</v>
      </c>
      <c r="CB24" s="90">
        <v>0</v>
      </c>
      <c r="CC24" s="90">
        <v>0</v>
      </c>
      <c r="CD24" s="90">
        <v>0</v>
      </c>
      <c r="CE24" s="90">
        <v>0</v>
      </c>
      <c r="CF24" s="90">
        <v>491000</v>
      </c>
      <c r="CG24" s="90">
        <v>0</v>
      </c>
      <c r="CH24" s="90">
        <v>0</v>
      </c>
      <c r="CI24" s="90">
        <v>0</v>
      </c>
      <c r="CJ24" s="90">
        <v>0</v>
      </c>
      <c r="CK24" s="90">
        <v>0</v>
      </c>
      <c r="CL24" s="90">
        <v>0</v>
      </c>
      <c r="CM24" s="90">
        <v>0</v>
      </c>
      <c r="CN24" s="90">
        <v>0</v>
      </c>
      <c r="CO24" s="90">
        <v>0</v>
      </c>
      <c r="CP24" s="90">
        <v>0</v>
      </c>
      <c r="CQ24" s="90">
        <v>0</v>
      </c>
      <c r="CR24" s="90">
        <v>492000</v>
      </c>
      <c r="CS24" s="90">
        <v>0</v>
      </c>
      <c r="CT24" s="90">
        <v>492000</v>
      </c>
      <c r="CU24" s="90">
        <v>492000</v>
      </c>
      <c r="CV24" s="90">
        <v>0</v>
      </c>
      <c r="CW24" s="90">
        <v>0</v>
      </c>
      <c r="CX24" s="90">
        <v>0</v>
      </c>
      <c r="CY24" s="90">
        <v>0</v>
      </c>
      <c r="CZ24" s="90">
        <v>492000</v>
      </c>
      <c r="DA24" s="90">
        <v>492000</v>
      </c>
    </row>
    <row r="25" spans="1:105" s="60" customFormat="1" x14ac:dyDescent="0.25">
      <c r="A25" s="406"/>
      <c r="B25" s="56" t="s">
        <v>130</v>
      </c>
      <c r="C25" s="57" t="s">
        <v>129</v>
      </c>
      <c r="D25" s="58">
        <f t="shared" si="2"/>
        <v>9920000</v>
      </c>
      <c r="E25" s="59">
        <v>164000</v>
      </c>
      <c r="F25" s="59">
        <v>234000</v>
      </c>
      <c r="G25" s="59">
        <v>164000</v>
      </c>
      <c r="H25" s="59">
        <v>68000</v>
      </c>
      <c r="I25" s="59">
        <v>68000</v>
      </c>
      <c r="J25" s="59">
        <v>86000</v>
      </c>
      <c r="K25" s="59">
        <v>101000</v>
      </c>
      <c r="L25" s="59">
        <v>96000</v>
      </c>
      <c r="M25" s="59">
        <v>164000</v>
      </c>
      <c r="N25" s="59">
        <v>66000</v>
      </c>
      <c r="O25" s="59">
        <v>69000</v>
      </c>
      <c r="P25" s="59">
        <v>68000</v>
      </c>
      <c r="Q25" s="59">
        <v>164000</v>
      </c>
      <c r="R25" s="59">
        <v>68000</v>
      </c>
      <c r="S25" s="59">
        <v>0</v>
      </c>
      <c r="T25" s="59">
        <v>68000</v>
      </c>
      <c r="U25" s="59">
        <v>68000</v>
      </c>
      <c r="V25" s="59">
        <v>164000</v>
      </c>
      <c r="W25" s="59">
        <v>164000</v>
      </c>
      <c r="X25" s="59">
        <v>68000</v>
      </c>
      <c r="Y25" s="59">
        <v>164000</v>
      </c>
      <c r="Z25" s="59">
        <v>0</v>
      </c>
      <c r="AA25" s="59">
        <v>68000</v>
      </c>
      <c r="AB25" s="59">
        <v>89000</v>
      </c>
      <c r="AC25" s="59">
        <v>68000</v>
      </c>
      <c r="AD25" s="59">
        <v>74000</v>
      </c>
      <c r="AE25" s="59">
        <v>68000</v>
      </c>
      <c r="AF25" s="59">
        <v>68000</v>
      </c>
      <c r="AG25" s="59">
        <v>68000</v>
      </c>
      <c r="AH25" s="59">
        <v>0</v>
      </c>
      <c r="AI25" s="59">
        <v>164000</v>
      </c>
      <c r="AJ25" s="59">
        <v>73000</v>
      </c>
      <c r="AK25" s="59">
        <v>164000</v>
      </c>
      <c r="AL25" s="59">
        <v>68000</v>
      </c>
      <c r="AM25" s="59">
        <v>164000</v>
      </c>
      <c r="AN25" s="59">
        <v>68000</v>
      </c>
      <c r="AO25" s="59">
        <v>164000</v>
      </c>
      <c r="AP25" s="59">
        <v>164000</v>
      </c>
      <c r="AQ25" s="59">
        <v>164000</v>
      </c>
      <c r="AR25" s="59">
        <v>164000</v>
      </c>
      <c r="AS25" s="59">
        <v>157000</v>
      </c>
      <c r="AT25" s="59">
        <v>55000</v>
      </c>
      <c r="AU25" s="59">
        <v>68000</v>
      </c>
      <c r="AV25" s="59">
        <v>164000</v>
      </c>
      <c r="AW25" s="59">
        <v>0</v>
      </c>
      <c r="AX25" s="59">
        <v>68000</v>
      </c>
      <c r="AY25" s="59">
        <v>164000</v>
      </c>
      <c r="AZ25" s="59">
        <v>164000</v>
      </c>
      <c r="BA25" s="59">
        <v>162000</v>
      </c>
      <c r="BB25" s="59">
        <v>87000</v>
      </c>
      <c r="BC25" s="59">
        <v>68000</v>
      </c>
      <c r="BD25" s="59">
        <v>68000</v>
      </c>
      <c r="BE25" s="59">
        <v>329000</v>
      </c>
      <c r="BF25" s="59">
        <v>61000</v>
      </c>
      <c r="BG25" s="59">
        <v>68000</v>
      </c>
      <c r="BH25" s="59">
        <v>68000</v>
      </c>
      <c r="BI25" s="59">
        <v>68000</v>
      </c>
      <c r="BJ25" s="59">
        <v>164000</v>
      </c>
      <c r="BK25" s="59">
        <v>164000</v>
      </c>
      <c r="BL25" s="59">
        <v>68000</v>
      </c>
      <c r="BM25" s="59">
        <v>164000</v>
      </c>
      <c r="BN25" s="59">
        <v>68000</v>
      </c>
      <c r="BO25" s="59">
        <v>68000</v>
      </c>
      <c r="BP25" s="59">
        <v>68000</v>
      </c>
      <c r="BQ25" s="59">
        <v>164000</v>
      </c>
      <c r="BR25" s="59">
        <v>164000</v>
      </c>
      <c r="BS25" s="59">
        <v>164000</v>
      </c>
      <c r="BT25" s="59">
        <v>80000</v>
      </c>
      <c r="BU25" s="59">
        <v>0</v>
      </c>
      <c r="BV25" s="59">
        <v>164000</v>
      </c>
      <c r="BW25" s="59">
        <v>164000</v>
      </c>
      <c r="BX25" s="59">
        <v>59000</v>
      </c>
      <c r="BY25" s="59">
        <v>74000</v>
      </c>
      <c r="BZ25" s="59">
        <v>92000</v>
      </c>
      <c r="CA25" s="59">
        <v>80000</v>
      </c>
      <c r="CB25" s="59">
        <v>68000</v>
      </c>
      <c r="CC25" s="59">
        <v>68000</v>
      </c>
      <c r="CD25" s="59">
        <v>102000</v>
      </c>
      <c r="CE25" s="59">
        <v>92000</v>
      </c>
      <c r="CF25" s="59">
        <v>83000</v>
      </c>
      <c r="CG25" s="59">
        <v>68000</v>
      </c>
      <c r="CH25" s="59">
        <v>74000</v>
      </c>
      <c r="CI25" s="59">
        <v>86000</v>
      </c>
      <c r="CJ25" s="59">
        <v>0</v>
      </c>
      <c r="CK25" s="59">
        <v>68000</v>
      </c>
      <c r="CL25" s="59">
        <v>164000</v>
      </c>
      <c r="CM25" s="59">
        <v>68000</v>
      </c>
      <c r="CN25" s="59">
        <v>68000</v>
      </c>
      <c r="CO25" s="59">
        <v>59000</v>
      </c>
      <c r="CP25" s="59">
        <v>0</v>
      </c>
      <c r="CQ25" s="59">
        <v>68000</v>
      </c>
      <c r="CR25" s="59">
        <v>164000</v>
      </c>
      <c r="CS25" s="59">
        <v>68000</v>
      </c>
      <c r="CT25" s="59">
        <v>164000</v>
      </c>
      <c r="CU25" s="59">
        <v>68000</v>
      </c>
      <c r="CV25" s="59">
        <v>0</v>
      </c>
      <c r="CW25" s="59">
        <v>0</v>
      </c>
      <c r="CX25" s="59">
        <v>164000</v>
      </c>
      <c r="CY25" s="59">
        <v>0</v>
      </c>
      <c r="CZ25" s="59">
        <v>68000</v>
      </c>
      <c r="DA25" s="59">
        <v>164000</v>
      </c>
    </row>
    <row r="26" spans="1:105" s="60" customFormat="1" ht="33" x14ac:dyDescent="0.25">
      <c r="A26" s="406"/>
      <c r="B26" s="56" t="s">
        <v>131</v>
      </c>
      <c r="C26" s="57" t="s">
        <v>129</v>
      </c>
      <c r="D26" s="58">
        <f t="shared" si="2"/>
        <v>3560000</v>
      </c>
      <c r="E26" s="59">
        <v>60000</v>
      </c>
      <c r="F26" s="59">
        <v>0</v>
      </c>
      <c r="G26" s="59">
        <v>0</v>
      </c>
      <c r="H26" s="59">
        <v>80000</v>
      </c>
      <c r="I26" s="59">
        <v>0</v>
      </c>
      <c r="J26" s="59">
        <v>60000</v>
      </c>
      <c r="K26" s="59">
        <v>0</v>
      </c>
      <c r="L26" s="59">
        <v>0</v>
      </c>
      <c r="M26" s="59">
        <v>60000</v>
      </c>
      <c r="N26" s="59">
        <v>60000</v>
      </c>
      <c r="O26" s="59">
        <v>0</v>
      </c>
      <c r="P26" s="59">
        <v>0</v>
      </c>
      <c r="Q26" s="59">
        <v>60000</v>
      </c>
      <c r="R26" s="59">
        <v>80000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80000</v>
      </c>
      <c r="Y26" s="59">
        <v>60000</v>
      </c>
      <c r="Z26" s="59">
        <v>0</v>
      </c>
      <c r="AA26" s="59">
        <v>80000</v>
      </c>
      <c r="AB26" s="59">
        <v>0</v>
      </c>
      <c r="AC26" s="59">
        <v>0</v>
      </c>
      <c r="AD26" s="59">
        <v>80000</v>
      </c>
      <c r="AE26" s="59">
        <v>0</v>
      </c>
      <c r="AF26" s="59">
        <v>80000</v>
      </c>
      <c r="AG26" s="59">
        <v>80000</v>
      </c>
      <c r="AH26" s="59">
        <v>0</v>
      </c>
      <c r="AI26" s="59">
        <v>80000</v>
      </c>
      <c r="AJ26" s="59">
        <v>80000</v>
      </c>
      <c r="AK26" s="59">
        <v>0</v>
      </c>
      <c r="AL26" s="59">
        <v>0</v>
      </c>
      <c r="AM26" s="59">
        <v>60000</v>
      </c>
      <c r="AN26" s="59">
        <v>60000</v>
      </c>
      <c r="AO26" s="59">
        <v>60000</v>
      </c>
      <c r="AP26" s="59">
        <v>0</v>
      </c>
      <c r="AQ26" s="59">
        <v>0</v>
      </c>
      <c r="AR26" s="59">
        <v>0</v>
      </c>
      <c r="AS26" s="59">
        <v>0</v>
      </c>
      <c r="AT26" s="59">
        <v>80000</v>
      </c>
      <c r="AU26" s="59">
        <v>80000</v>
      </c>
      <c r="AV26" s="59">
        <v>60000</v>
      </c>
      <c r="AW26" s="59">
        <v>80000</v>
      </c>
      <c r="AX26" s="59">
        <v>0</v>
      </c>
      <c r="AY26" s="59">
        <v>80000</v>
      </c>
      <c r="AZ26" s="59">
        <v>0</v>
      </c>
      <c r="BA26" s="59">
        <v>60000</v>
      </c>
      <c r="BB26" s="59">
        <v>60000</v>
      </c>
      <c r="BC26" s="59">
        <v>60000</v>
      </c>
      <c r="BD26" s="59">
        <v>60000</v>
      </c>
      <c r="BE26" s="59">
        <v>0</v>
      </c>
      <c r="BF26" s="59">
        <v>0</v>
      </c>
      <c r="BG26" s="59">
        <v>60000</v>
      </c>
      <c r="BH26" s="59">
        <v>80000</v>
      </c>
      <c r="BI26" s="59">
        <v>60000</v>
      </c>
      <c r="BJ26" s="59">
        <v>80000</v>
      </c>
      <c r="BK26" s="59">
        <v>0</v>
      </c>
      <c r="BL26" s="59">
        <v>0</v>
      </c>
      <c r="BM26" s="59">
        <v>80000</v>
      </c>
      <c r="BN26" s="59">
        <v>0</v>
      </c>
      <c r="BO26" s="59">
        <v>0</v>
      </c>
      <c r="BP26" s="59">
        <v>60000</v>
      </c>
      <c r="BQ26" s="59">
        <v>80000</v>
      </c>
      <c r="BR26" s="59">
        <v>0</v>
      </c>
      <c r="BS26" s="59">
        <v>80000</v>
      </c>
      <c r="BT26" s="59">
        <v>80000</v>
      </c>
      <c r="BU26" s="59">
        <v>0</v>
      </c>
      <c r="BV26" s="59">
        <v>0</v>
      </c>
      <c r="BW26" s="59">
        <v>0</v>
      </c>
      <c r="BX26" s="59">
        <v>60000</v>
      </c>
      <c r="BY26" s="59">
        <v>60000</v>
      </c>
      <c r="BZ26" s="59">
        <v>0</v>
      </c>
      <c r="CA26" s="59">
        <v>0</v>
      </c>
      <c r="CB26" s="59">
        <v>80000</v>
      </c>
      <c r="CC26" s="59">
        <v>0</v>
      </c>
      <c r="CD26" s="59">
        <v>60000</v>
      </c>
      <c r="CE26" s="59">
        <v>0</v>
      </c>
      <c r="CF26" s="59">
        <v>0</v>
      </c>
      <c r="CG26" s="59">
        <v>60000</v>
      </c>
      <c r="CH26" s="59">
        <v>60000</v>
      </c>
      <c r="CI26" s="59">
        <v>0</v>
      </c>
      <c r="CJ26" s="59">
        <v>0</v>
      </c>
      <c r="CK26" s="59">
        <v>80000</v>
      </c>
      <c r="CL26" s="59">
        <v>60000</v>
      </c>
      <c r="CM26" s="59">
        <v>60000</v>
      </c>
      <c r="CN26" s="59">
        <v>60000</v>
      </c>
      <c r="CO26" s="59">
        <v>80000</v>
      </c>
      <c r="CP26" s="59">
        <v>60000</v>
      </c>
      <c r="CQ26" s="59">
        <v>0</v>
      </c>
      <c r="CR26" s="59">
        <v>0</v>
      </c>
      <c r="CS26" s="59">
        <v>60000</v>
      </c>
      <c r="CT26" s="59">
        <v>0</v>
      </c>
      <c r="CU26" s="59">
        <v>60000</v>
      </c>
      <c r="CV26" s="59">
        <v>0</v>
      </c>
      <c r="CW26" s="59">
        <v>60000</v>
      </c>
      <c r="CX26" s="59">
        <v>0</v>
      </c>
      <c r="CY26" s="59">
        <v>60000</v>
      </c>
      <c r="CZ26" s="59">
        <v>0</v>
      </c>
      <c r="DA26" s="59">
        <v>0</v>
      </c>
    </row>
    <row r="27" spans="1:105" s="60" customFormat="1" x14ac:dyDescent="0.25">
      <c r="A27" s="406"/>
      <c r="B27" s="56" t="s">
        <v>132</v>
      </c>
      <c r="C27" s="57" t="s">
        <v>133</v>
      </c>
      <c r="D27" s="58">
        <f t="shared" si="2"/>
        <v>3388000</v>
      </c>
      <c r="E27" s="59">
        <v>37000</v>
      </c>
      <c r="F27" s="59">
        <v>189000</v>
      </c>
      <c r="G27" s="59">
        <v>73000</v>
      </c>
      <c r="H27" s="59">
        <v>55000</v>
      </c>
      <c r="I27" s="59">
        <v>114000</v>
      </c>
      <c r="J27" s="59">
        <v>21000</v>
      </c>
      <c r="K27" s="59">
        <v>22000</v>
      </c>
      <c r="L27" s="59">
        <v>52000</v>
      </c>
      <c r="M27" s="59">
        <v>64000</v>
      </c>
      <c r="N27" s="59">
        <v>21000</v>
      </c>
      <c r="O27" s="59">
        <v>81000</v>
      </c>
      <c r="P27" s="59">
        <v>22000</v>
      </c>
      <c r="Q27" s="59">
        <v>49000</v>
      </c>
      <c r="R27" s="59">
        <v>70000</v>
      </c>
      <c r="S27" s="59">
        <v>25000</v>
      </c>
      <c r="T27" s="59">
        <v>24000</v>
      </c>
      <c r="U27" s="59">
        <v>43000</v>
      </c>
      <c r="V27" s="59">
        <v>130000</v>
      </c>
      <c r="W27" s="59">
        <v>100000</v>
      </c>
      <c r="X27" s="59">
        <v>21000</v>
      </c>
      <c r="Y27" s="59">
        <v>48000</v>
      </c>
      <c r="Z27" s="59">
        <v>25000</v>
      </c>
      <c r="AA27" s="59">
        <v>42000</v>
      </c>
      <c r="AB27" s="59">
        <v>57000</v>
      </c>
      <c r="AC27" s="59">
        <v>25000</v>
      </c>
      <c r="AD27" s="59">
        <v>30000</v>
      </c>
      <c r="AE27" s="59">
        <v>22000</v>
      </c>
      <c r="AF27" s="59">
        <v>24000</v>
      </c>
      <c r="AG27" s="59">
        <v>22000</v>
      </c>
      <c r="AH27" s="59">
        <v>21000</v>
      </c>
      <c r="AI27" s="59">
        <v>21000</v>
      </c>
      <c r="AJ27" s="59">
        <v>18000</v>
      </c>
      <c r="AK27" s="59">
        <v>45000</v>
      </c>
      <c r="AL27" s="59">
        <v>25000</v>
      </c>
      <c r="AM27" s="59">
        <v>22000</v>
      </c>
      <c r="AN27" s="59">
        <v>24000</v>
      </c>
      <c r="AO27" s="59">
        <v>19000</v>
      </c>
      <c r="AP27" s="59">
        <v>25000</v>
      </c>
      <c r="AQ27" s="59">
        <v>34000</v>
      </c>
      <c r="AR27" s="59">
        <v>25000</v>
      </c>
      <c r="AS27" s="59">
        <v>27000</v>
      </c>
      <c r="AT27" s="59">
        <v>52000</v>
      </c>
      <c r="AU27" s="59">
        <v>24000</v>
      </c>
      <c r="AV27" s="59">
        <v>19000</v>
      </c>
      <c r="AW27" s="59">
        <v>19000</v>
      </c>
      <c r="AX27" s="59">
        <v>22000</v>
      </c>
      <c r="AY27" s="59">
        <v>24000</v>
      </c>
      <c r="AZ27" s="59">
        <v>25000</v>
      </c>
      <c r="BA27" s="59">
        <v>25000</v>
      </c>
      <c r="BB27" s="59">
        <v>18000</v>
      </c>
      <c r="BC27" s="59">
        <v>21000</v>
      </c>
      <c r="BD27" s="59">
        <v>21000</v>
      </c>
      <c r="BE27" s="59">
        <v>76000</v>
      </c>
      <c r="BF27" s="59">
        <v>27000</v>
      </c>
      <c r="BG27" s="59">
        <v>22000</v>
      </c>
      <c r="BH27" s="59">
        <v>19000</v>
      </c>
      <c r="BI27" s="59">
        <v>24000</v>
      </c>
      <c r="BJ27" s="59">
        <v>24000</v>
      </c>
      <c r="BK27" s="59">
        <v>21000</v>
      </c>
      <c r="BL27" s="59">
        <v>55000</v>
      </c>
      <c r="BM27" s="59">
        <v>21000</v>
      </c>
      <c r="BN27" s="59">
        <v>25000</v>
      </c>
      <c r="BO27" s="59">
        <v>25000</v>
      </c>
      <c r="BP27" s="59">
        <v>24000</v>
      </c>
      <c r="BQ27" s="59">
        <v>30000</v>
      </c>
      <c r="BR27" s="59">
        <v>21000</v>
      </c>
      <c r="BS27" s="59">
        <v>22000</v>
      </c>
      <c r="BT27" s="59">
        <v>21000</v>
      </c>
      <c r="BU27" s="59">
        <v>25000</v>
      </c>
      <c r="BV27" s="59">
        <v>25000</v>
      </c>
      <c r="BW27" s="59">
        <v>25000</v>
      </c>
      <c r="BX27" s="59">
        <v>21000</v>
      </c>
      <c r="BY27" s="59">
        <v>28000</v>
      </c>
      <c r="BZ27" s="59">
        <v>24000</v>
      </c>
      <c r="CA27" s="59">
        <v>28000</v>
      </c>
      <c r="CB27" s="59">
        <v>19000</v>
      </c>
      <c r="CC27" s="59">
        <v>25000</v>
      </c>
      <c r="CD27" s="59">
        <v>21000</v>
      </c>
      <c r="CE27" s="59">
        <v>25000</v>
      </c>
      <c r="CF27" s="59">
        <v>28000</v>
      </c>
      <c r="CG27" s="59">
        <v>22000</v>
      </c>
      <c r="CH27" s="59">
        <v>24000</v>
      </c>
      <c r="CI27" s="59">
        <v>24000</v>
      </c>
      <c r="CJ27" s="59">
        <v>33000</v>
      </c>
      <c r="CK27" s="59">
        <v>24000</v>
      </c>
      <c r="CL27" s="59">
        <v>24000</v>
      </c>
      <c r="CM27" s="59">
        <v>22000</v>
      </c>
      <c r="CN27" s="59">
        <v>24000</v>
      </c>
      <c r="CO27" s="59">
        <v>24000</v>
      </c>
      <c r="CP27" s="59">
        <v>24000</v>
      </c>
      <c r="CQ27" s="59">
        <v>24000</v>
      </c>
      <c r="CR27" s="59">
        <v>25000</v>
      </c>
      <c r="CS27" s="59">
        <v>21000</v>
      </c>
      <c r="CT27" s="59">
        <v>25000</v>
      </c>
      <c r="CU27" s="59">
        <v>24000</v>
      </c>
      <c r="CV27" s="59">
        <v>24000</v>
      </c>
      <c r="CW27" s="59">
        <v>19000</v>
      </c>
      <c r="CX27" s="59">
        <v>24000</v>
      </c>
      <c r="CY27" s="59">
        <v>22000</v>
      </c>
      <c r="CZ27" s="59">
        <v>73000</v>
      </c>
      <c r="DA27" s="59">
        <v>27000</v>
      </c>
    </row>
    <row r="28" spans="1:105" s="60" customFormat="1" x14ac:dyDescent="0.25">
      <c r="A28" s="406"/>
      <c r="B28" s="56" t="s">
        <v>134</v>
      </c>
      <c r="C28" s="57" t="s">
        <v>135</v>
      </c>
      <c r="D28" s="58">
        <f t="shared" si="2"/>
        <v>6740000</v>
      </c>
      <c r="E28" s="59">
        <v>60000</v>
      </c>
      <c r="F28" s="59">
        <v>94000</v>
      </c>
      <c r="G28" s="59">
        <v>0</v>
      </c>
      <c r="H28" s="59">
        <v>96000</v>
      </c>
      <c r="I28" s="59">
        <v>96000</v>
      </c>
      <c r="J28" s="59">
        <v>78000</v>
      </c>
      <c r="K28" s="59">
        <v>63000</v>
      </c>
      <c r="L28" s="59">
        <v>68000</v>
      </c>
      <c r="M28" s="59">
        <v>0</v>
      </c>
      <c r="N28" s="59">
        <v>98000</v>
      </c>
      <c r="O28" s="59">
        <v>95000</v>
      </c>
      <c r="P28" s="59">
        <v>96000</v>
      </c>
      <c r="Q28" s="59">
        <v>0</v>
      </c>
      <c r="R28" s="59">
        <v>96000</v>
      </c>
      <c r="S28" s="59">
        <v>96000</v>
      </c>
      <c r="T28" s="59">
        <v>96000</v>
      </c>
      <c r="U28" s="59">
        <v>96000</v>
      </c>
      <c r="V28" s="59">
        <v>0</v>
      </c>
      <c r="W28" s="59">
        <v>0</v>
      </c>
      <c r="X28" s="59">
        <v>96000</v>
      </c>
      <c r="Y28" s="59">
        <v>0</v>
      </c>
      <c r="Z28" s="59">
        <v>90000</v>
      </c>
      <c r="AA28" s="59">
        <v>96000</v>
      </c>
      <c r="AB28" s="59">
        <v>75000</v>
      </c>
      <c r="AC28" s="59">
        <v>96000</v>
      </c>
      <c r="AD28" s="59">
        <v>90000</v>
      </c>
      <c r="AE28" s="59">
        <v>96000</v>
      </c>
      <c r="AF28" s="59">
        <v>96000</v>
      </c>
      <c r="AG28" s="59">
        <v>96000</v>
      </c>
      <c r="AH28" s="59">
        <v>36000</v>
      </c>
      <c r="AI28" s="59">
        <v>0</v>
      </c>
      <c r="AJ28" s="59">
        <v>91000</v>
      </c>
      <c r="AK28" s="59">
        <v>0</v>
      </c>
      <c r="AL28" s="59">
        <v>96000</v>
      </c>
      <c r="AM28" s="59">
        <v>0</v>
      </c>
      <c r="AN28" s="59">
        <v>96000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109000</v>
      </c>
      <c r="AU28" s="59">
        <v>96000</v>
      </c>
      <c r="AV28" s="59">
        <v>0</v>
      </c>
      <c r="AW28" s="59">
        <v>96000</v>
      </c>
      <c r="AX28" s="59">
        <v>96000</v>
      </c>
      <c r="AY28" s="59">
        <v>0</v>
      </c>
      <c r="AZ28" s="59">
        <v>0</v>
      </c>
      <c r="BA28" s="59">
        <v>1000</v>
      </c>
      <c r="BB28" s="59">
        <v>77000</v>
      </c>
      <c r="BC28" s="59">
        <v>96000</v>
      </c>
      <c r="BD28" s="59">
        <v>96000</v>
      </c>
      <c r="BE28" s="59">
        <v>0</v>
      </c>
      <c r="BF28" s="59">
        <v>103000</v>
      </c>
      <c r="BG28" s="59">
        <v>96000</v>
      </c>
      <c r="BH28" s="59">
        <v>96000</v>
      </c>
      <c r="BI28" s="59">
        <v>96000</v>
      </c>
      <c r="BJ28" s="59">
        <v>0</v>
      </c>
      <c r="BK28" s="59">
        <v>0</v>
      </c>
      <c r="BL28" s="59">
        <v>96000</v>
      </c>
      <c r="BM28" s="59">
        <v>0</v>
      </c>
      <c r="BN28" s="59">
        <v>96000</v>
      </c>
      <c r="BO28" s="59">
        <v>96000</v>
      </c>
      <c r="BP28" s="59">
        <v>96000</v>
      </c>
      <c r="BQ28" s="59">
        <v>0</v>
      </c>
      <c r="BR28" s="59">
        <v>0</v>
      </c>
      <c r="BS28" s="59">
        <v>0</v>
      </c>
      <c r="BT28" s="59">
        <v>84000</v>
      </c>
      <c r="BU28" s="59">
        <v>164000</v>
      </c>
      <c r="BV28" s="59">
        <v>0</v>
      </c>
      <c r="BW28" s="59">
        <v>0</v>
      </c>
      <c r="BX28" s="59">
        <v>105000</v>
      </c>
      <c r="BY28" s="59">
        <v>90000</v>
      </c>
      <c r="BZ28" s="59">
        <v>72000</v>
      </c>
      <c r="CA28" s="59">
        <v>84000</v>
      </c>
      <c r="CB28" s="59">
        <v>96000</v>
      </c>
      <c r="CC28" s="59">
        <v>96000</v>
      </c>
      <c r="CD28" s="59">
        <v>62000</v>
      </c>
      <c r="CE28" s="59">
        <v>72000</v>
      </c>
      <c r="CF28" s="59">
        <v>134000</v>
      </c>
      <c r="CG28" s="59">
        <v>96000</v>
      </c>
      <c r="CH28" s="59">
        <v>90000</v>
      </c>
      <c r="CI28" s="59">
        <v>78000</v>
      </c>
      <c r="CJ28" s="59">
        <v>164000</v>
      </c>
      <c r="CK28" s="59">
        <v>96000</v>
      </c>
      <c r="CL28" s="59">
        <v>0</v>
      </c>
      <c r="CM28" s="59">
        <v>96000</v>
      </c>
      <c r="CN28" s="59">
        <v>96000</v>
      </c>
      <c r="CO28" s="59">
        <v>105000</v>
      </c>
      <c r="CP28" s="59">
        <v>164000</v>
      </c>
      <c r="CQ28" s="59">
        <v>96000</v>
      </c>
      <c r="CR28" s="59">
        <v>0</v>
      </c>
      <c r="CS28" s="59">
        <v>96000</v>
      </c>
      <c r="CT28" s="59">
        <v>0</v>
      </c>
      <c r="CU28" s="59">
        <v>96000</v>
      </c>
      <c r="CV28" s="59">
        <v>164000</v>
      </c>
      <c r="CW28" s="59">
        <v>164000</v>
      </c>
      <c r="CX28" s="59">
        <v>0</v>
      </c>
      <c r="CY28" s="59">
        <v>164000</v>
      </c>
      <c r="CZ28" s="59">
        <v>96000</v>
      </c>
      <c r="DA28" s="59">
        <v>0</v>
      </c>
    </row>
    <row r="29" spans="1:105" s="60" customFormat="1" x14ac:dyDescent="0.25">
      <c r="A29" s="406"/>
      <c r="B29" s="56" t="s">
        <v>136</v>
      </c>
      <c r="C29" s="57">
        <v>291</v>
      </c>
      <c r="D29" s="58">
        <f t="shared" si="2"/>
        <v>4722000</v>
      </c>
      <c r="E29" s="59">
        <v>53000</v>
      </c>
      <c r="F29" s="59">
        <v>98000</v>
      </c>
      <c r="G29" s="59">
        <v>64000</v>
      </c>
      <c r="H29" s="59">
        <v>57000</v>
      </c>
      <c r="I29" s="59">
        <v>72000</v>
      </c>
      <c r="J29" s="59">
        <v>43000</v>
      </c>
      <c r="K29" s="59">
        <v>42000</v>
      </c>
      <c r="L29" s="59">
        <v>53000</v>
      </c>
      <c r="M29" s="59">
        <v>58000</v>
      </c>
      <c r="N29" s="59">
        <v>43000</v>
      </c>
      <c r="O29" s="59">
        <v>65000</v>
      </c>
      <c r="P29" s="59">
        <v>43000</v>
      </c>
      <c r="Q29" s="59">
        <v>54000</v>
      </c>
      <c r="R29" s="59">
        <v>61000</v>
      </c>
      <c r="S29" s="59">
        <v>44000</v>
      </c>
      <c r="T29" s="59">
        <v>42000</v>
      </c>
      <c r="U29" s="59">
        <v>52000</v>
      </c>
      <c r="V29" s="59">
        <v>72000</v>
      </c>
      <c r="W29" s="59">
        <v>73000</v>
      </c>
      <c r="X29" s="59">
        <v>44000</v>
      </c>
      <c r="Y29" s="59">
        <v>51000</v>
      </c>
      <c r="Z29" s="59">
        <v>43000</v>
      </c>
      <c r="AA29" s="59">
        <v>53000</v>
      </c>
      <c r="AB29" s="59">
        <v>56000</v>
      </c>
      <c r="AC29" s="59">
        <v>42000</v>
      </c>
      <c r="AD29" s="59">
        <v>46000</v>
      </c>
      <c r="AE29" s="59">
        <v>42000</v>
      </c>
      <c r="AF29" s="59">
        <v>43000</v>
      </c>
      <c r="AG29" s="59">
        <v>44000</v>
      </c>
      <c r="AH29" s="59">
        <v>42000</v>
      </c>
      <c r="AI29" s="59">
        <v>43000</v>
      </c>
      <c r="AJ29" s="59">
        <v>41000</v>
      </c>
      <c r="AK29" s="59">
        <v>51000</v>
      </c>
      <c r="AL29" s="59">
        <v>43000</v>
      </c>
      <c r="AM29" s="59">
        <v>43000</v>
      </c>
      <c r="AN29" s="59">
        <v>43000</v>
      </c>
      <c r="AO29" s="59">
        <v>42000</v>
      </c>
      <c r="AP29" s="59">
        <v>42000</v>
      </c>
      <c r="AQ29" s="59">
        <v>47000</v>
      </c>
      <c r="AR29" s="59">
        <v>43000</v>
      </c>
      <c r="AS29" s="59">
        <v>43000</v>
      </c>
      <c r="AT29" s="59">
        <v>54000</v>
      </c>
      <c r="AU29" s="59">
        <v>43000</v>
      </c>
      <c r="AV29" s="59">
        <v>42000</v>
      </c>
      <c r="AW29" s="59">
        <v>42000</v>
      </c>
      <c r="AX29" s="59">
        <v>43000</v>
      </c>
      <c r="AY29" s="59">
        <v>43000</v>
      </c>
      <c r="AZ29" s="59">
        <v>43000</v>
      </c>
      <c r="BA29" s="59">
        <v>44000</v>
      </c>
      <c r="BB29" s="59">
        <v>41000</v>
      </c>
      <c r="BC29" s="59">
        <v>43000</v>
      </c>
      <c r="BD29" s="59">
        <v>43000</v>
      </c>
      <c r="BE29" s="59">
        <v>78000</v>
      </c>
      <c r="BF29" s="59">
        <v>43000</v>
      </c>
      <c r="BG29" s="59">
        <v>43000</v>
      </c>
      <c r="BH29" s="59">
        <v>42000</v>
      </c>
      <c r="BI29" s="59">
        <v>43000</v>
      </c>
      <c r="BJ29" s="59">
        <v>43000</v>
      </c>
      <c r="BK29" s="59">
        <v>42000</v>
      </c>
      <c r="BL29" s="59">
        <v>54000</v>
      </c>
      <c r="BM29" s="59">
        <v>43000</v>
      </c>
      <c r="BN29" s="59">
        <v>43000</v>
      </c>
      <c r="BO29" s="59">
        <v>43000</v>
      </c>
      <c r="BP29" s="59">
        <v>43000</v>
      </c>
      <c r="BQ29" s="59">
        <v>45000</v>
      </c>
      <c r="BR29" s="59">
        <v>42000</v>
      </c>
      <c r="BS29" s="59">
        <v>43000</v>
      </c>
      <c r="BT29" s="59">
        <v>43000</v>
      </c>
      <c r="BU29" s="59">
        <v>43000</v>
      </c>
      <c r="BV29" s="59">
        <v>43000</v>
      </c>
      <c r="BW29" s="59">
        <v>43000</v>
      </c>
      <c r="BX29" s="59">
        <v>42000</v>
      </c>
      <c r="BY29" s="59">
        <v>45000</v>
      </c>
      <c r="BZ29" s="59">
        <v>43000</v>
      </c>
      <c r="CA29" s="59">
        <v>44000</v>
      </c>
      <c r="CB29" s="59">
        <v>42000</v>
      </c>
      <c r="CC29" s="59">
        <v>43000</v>
      </c>
      <c r="CD29" s="59">
        <v>43000</v>
      </c>
      <c r="CE29" s="59">
        <v>43000</v>
      </c>
      <c r="CF29" s="59">
        <v>43000</v>
      </c>
      <c r="CG29" s="59">
        <v>43000</v>
      </c>
      <c r="CH29" s="59">
        <v>43000</v>
      </c>
      <c r="CI29" s="59">
        <v>42000</v>
      </c>
      <c r="CJ29" s="59">
        <v>45000</v>
      </c>
      <c r="CK29" s="59">
        <v>43000</v>
      </c>
      <c r="CL29" s="59">
        <v>43000</v>
      </c>
      <c r="CM29" s="59">
        <v>42000</v>
      </c>
      <c r="CN29" s="59">
        <v>43000</v>
      </c>
      <c r="CO29" s="59">
        <v>43000</v>
      </c>
      <c r="CP29" s="59">
        <v>43000</v>
      </c>
      <c r="CQ29" s="59">
        <v>42000</v>
      </c>
      <c r="CR29" s="59">
        <v>43000</v>
      </c>
      <c r="CS29" s="59">
        <v>43000</v>
      </c>
      <c r="CT29" s="59">
        <v>43000</v>
      </c>
      <c r="CU29" s="59">
        <v>43000</v>
      </c>
      <c r="CV29" s="59">
        <v>42000</v>
      </c>
      <c r="CW29" s="59">
        <v>42000</v>
      </c>
      <c r="CX29" s="59">
        <v>42000</v>
      </c>
      <c r="CY29" s="59">
        <v>42000</v>
      </c>
      <c r="CZ29" s="59">
        <v>61000</v>
      </c>
      <c r="DA29" s="59">
        <v>42000</v>
      </c>
    </row>
    <row r="30" spans="1:105" s="60" customFormat="1" x14ac:dyDescent="0.25">
      <c r="A30" s="406"/>
      <c r="B30" s="62" t="s">
        <v>415</v>
      </c>
      <c r="C30" s="57">
        <v>311</v>
      </c>
      <c r="D30" s="58">
        <f t="shared" si="2"/>
        <v>20000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1000</v>
      </c>
      <c r="Y30" s="59">
        <v>0</v>
      </c>
      <c r="Z30" s="59">
        <v>0</v>
      </c>
      <c r="AA30" s="59">
        <v>0</v>
      </c>
      <c r="AB30" s="59">
        <v>0</v>
      </c>
      <c r="AC30" s="59">
        <v>1000</v>
      </c>
      <c r="AD30" s="59">
        <v>0</v>
      </c>
      <c r="AE30" s="59">
        <v>0</v>
      </c>
      <c r="AF30" s="59">
        <v>0</v>
      </c>
      <c r="AG30" s="59">
        <v>0</v>
      </c>
      <c r="AH30" s="59">
        <v>1000</v>
      </c>
      <c r="AI30" s="59">
        <v>0</v>
      </c>
      <c r="AJ30" s="59">
        <v>0</v>
      </c>
      <c r="AK30" s="59">
        <v>0</v>
      </c>
      <c r="AL30" s="59">
        <v>1000</v>
      </c>
      <c r="AM30" s="59">
        <v>0</v>
      </c>
      <c r="AN30" s="59">
        <v>0</v>
      </c>
      <c r="AO30" s="59">
        <v>1000</v>
      </c>
      <c r="AP30" s="59">
        <v>0</v>
      </c>
      <c r="AQ30" s="59">
        <v>0</v>
      </c>
      <c r="AR30" s="59">
        <v>1000</v>
      </c>
      <c r="AS30" s="59">
        <v>0</v>
      </c>
      <c r="AT30" s="59">
        <v>1000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1000</v>
      </c>
      <c r="BB30" s="59">
        <v>0</v>
      </c>
      <c r="BC30" s="59">
        <v>0</v>
      </c>
      <c r="BD30" s="59">
        <v>1000</v>
      </c>
      <c r="BE30" s="59">
        <v>0</v>
      </c>
      <c r="BF30" s="59">
        <v>0</v>
      </c>
      <c r="BG30" s="59">
        <v>1000</v>
      </c>
      <c r="BH30" s="59">
        <v>0</v>
      </c>
      <c r="BI30" s="59">
        <v>0</v>
      </c>
      <c r="BJ30" s="59">
        <v>1000</v>
      </c>
      <c r="BK30" s="59">
        <v>0</v>
      </c>
      <c r="BL30" s="59">
        <v>0</v>
      </c>
      <c r="BM30" s="59">
        <v>1000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1000</v>
      </c>
      <c r="BV30" s="59">
        <v>0</v>
      </c>
      <c r="BW30" s="59">
        <v>0</v>
      </c>
      <c r="BX30" s="59">
        <v>1000</v>
      </c>
      <c r="BY30" s="59">
        <v>0</v>
      </c>
      <c r="BZ30" s="59">
        <v>0</v>
      </c>
      <c r="CA30" s="59">
        <v>1000</v>
      </c>
      <c r="CB30" s="59">
        <v>0</v>
      </c>
      <c r="CC30" s="59">
        <v>0</v>
      </c>
      <c r="CD30" s="59">
        <v>0</v>
      </c>
      <c r="CE30" s="59">
        <v>0</v>
      </c>
      <c r="CF30" s="59">
        <v>1000</v>
      </c>
      <c r="CG30" s="59">
        <v>0</v>
      </c>
      <c r="CH30" s="59">
        <v>0</v>
      </c>
      <c r="CI30" s="59">
        <v>0</v>
      </c>
      <c r="CJ30" s="59">
        <v>0</v>
      </c>
      <c r="CK30" s="59">
        <v>0</v>
      </c>
      <c r="CL30" s="59">
        <v>0</v>
      </c>
      <c r="CM30" s="59">
        <v>0</v>
      </c>
      <c r="CN30" s="59">
        <v>0</v>
      </c>
      <c r="CO30" s="59">
        <v>0</v>
      </c>
      <c r="CP30" s="59">
        <v>0</v>
      </c>
      <c r="CQ30" s="59">
        <v>0</v>
      </c>
      <c r="CR30" s="59">
        <v>1000</v>
      </c>
      <c r="CS30" s="59">
        <v>0</v>
      </c>
      <c r="CT30" s="59">
        <v>1000</v>
      </c>
      <c r="CU30" s="59">
        <v>1000</v>
      </c>
      <c r="CV30" s="59">
        <v>0</v>
      </c>
      <c r="CW30" s="59">
        <v>0</v>
      </c>
      <c r="CX30" s="59">
        <v>0</v>
      </c>
      <c r="CY30" s="59">
        <v>0</v>
      </c>
      <c r="CZ30" s="59">
        <v>0</v>
      </c>
      <c r="DA30" s="59">
        <v>1000</v>
      </c>
    </row>
    <row r="31" spans="1:105" s="91" customFormat="1" x14ac:dyDescent="0.25">
      <c r="A31" s="406"/>
      <c r="B31" s="87" t="s">
        <v>137</v>
      </c>
      <c r="C31" s="88">
        <v>312</v>
      </c>
      <c r="D31" s="89">
        <f t="shared" si="2"/>
        <v>1589000</v>
      </c>
      <c r="E31" s="90">
        <v>0</v>
      </c>
      <c r="F31" s="90">
        <v>0</v>
      </c>
      <c r="G31" s="90">
        <v>0</v>
      </c>
      <c r="H31" s="90">
        <v>47000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48000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60000</v>
      </c>
      <c r="Y31" s="90">
        <v>0</v>
      </c>
      <c r="Z31" s="90">
        <v>0</v>
      </c>
      <c r="AA31" s="90">
        <v>0</v>
      </c>
      <c r="AB31" s="90">
        <v>0</v>
      </c>
      <c r="AC31" s="90">
        <v>49000</v>
      </c>
      <c r="AD31" s="90">
        <v>0</v>
      </c>
      <c r="AE31" s="90">
        <v>0</v>
      </c>
      <c r="AF31" s="90">
        <v>0</v>
      </c>
      <c r="AG31" s="90">
        <v>0</v>
      </c>
      <c r="AH31" s="90">
        <v>42000</v>
      </c>
      <c r="AI31" s="90">
        <v>0</v>
      </c>
      <c r="AJ31" s="90">
        <v>0</v>
      </c>
      <c r="AK31" s="90">
        <v>80000</v>
      </c>
      <c r="AL31" s="90">
        <v>49000</v>
      </c>
      <c r="AM31" s="90">
        <v>0</v>
      </c>
      <c r="AN31" s="90">
        <v>0</v>
      </c>
      <c r="AO31" s="90">
        <v>58000</v>
      </c>
      <c r="AP31" s="90">
        <v>0</v>
      </c>
      <c r="AQ31" s="90">
        <v>75000</v>
      </c>
      <c r="AR31" s="90">
        <v>51000</v>
      </c>
      <c r="AS31" s="90">
        <v>0</v>
      </c>
      <c r="AT31" s="90">
        <v>80000</v>
      </c>
      <c r="AU31" s="90">
        <v>0</v>
      </c>
      <c r="AV31" s="90">
        <v>0</v>
      </c>
      <c r="AW31" s="90">
        <v>0</v>
      </c>
      <c r="AX31" s="90">
        <v>0</v>
      </c>
      <c r="AY31" s="90">
        <v>0</v>
      </c>
      <c r="AZ31" s="90">
        <v>0</v>
      </c>
      <c r="BA31" s="90">
        <v>53000</v>
      </c>
      <c r="BB31" s="90">
        <v>0</v>
      </c>
      <c r="BC31" s="90">
        <v>0</v>
      </c>
      <c r="BD31" s="90">
        <v>49000</v>
      </c>
      <c r="BE31" s="90">
        <v>159000</v>
      </c>
      <c r="BF31" s="90">
        <v>0</v>
      </c>
      <c r="BG31" s="90">
        <v>49000</v>
      </c>
      <c r="BH31" s="90">
        <v>0</v>
      </c>
      <c r="BI31" s="90">
        <v>0</v>
      </c>
      <c r="BJ31" s="90">
        <v>39000</v>
      </c>
      <c r="BK31" s="90">
        <v>0</v>
      </c>
      <c r="BL31" s="90">
        <v>0</v>
      </c>
      <c r="BM31" s="90">
        <v>73000</v>
      </c>
      <c r="BN31" s="90">
        <v>0</v>
      </c>
      <c r="BO31" s="90">
        <v>0</v>
      </c>
      <c r="BP31" s="90">
        <v>0</v>
      </c>
      <c r="BQ31" s="90">
        <v>41000</v>
      </c>
      <c r="BR31" s="90">
        <v>0</v>
      </c>
      <c r="BS31" s="90">
        <v>0</v>
      </c>
      <c r="BT31" s="90">
        <v>0</v>
      </c>
      <c r="BU31" s="90">
        <v>59000</v>
      </c>
      <c r="BV31" s="90">
        <v>0</v>
      </c>
      <c r="BW31" s="90">
        <v>0</v>
      </c>
      <c r="BX31" s="90">
        <v>59000</v>
      </c>
      <c r="BY31" s="90">
        <v>0</v>
      </c>
      <c r="BZ31" s="90">
        <v>0</v>
      </c>
      <c r="CA31" s="90">
        <v>67000</v>
      </c>
      <c r="CB31" s="90">
        <v>0</v>
      </c>
      <c r="CC31" s="90">
        <v>0</v>
      </c>
      <c r="CD31" s="90">
        <v>0</v>
      </c>
      <c r="CE31" s="90">
        <v>0</v>
      </c>
      <c r="CF31" s="90">
        <v>39000</v>
      </c>
      <c r="CG31" s="90">
        <v>0</v>
      </c>
      <c r="CH31" s="90">
        <v>0</v>
      </c>
      <c r="CI31" s="90">
        <v>0</v>
      </c>
      <c r="CJ31" s="90">
        <v>0</v>
      </c>
      <c r="CK31" s="90">
        <v>0</v>
      </c>
      <c r="CL31" s="90">
        <v>0</v>
      </c>
      <c r="CM31" s="90">
        <v>0</v>
      </c>
      <c r="CN31" s="90">
        <v>0</v>
      </c>
      <c r="CO31" s="90">
        <v>0</v>
      </c>
      <c r="CP31" s="90">
        <v>0</v>
      </c>
      <c r="CQ31" s="90">
        <v>0</v>
      </c>
      <c r="CR31" s="90">
        <v>40000</v>
      </c>
      <c r="CS31" s="90">
        <v>0</v>
      </c>
      <c r="CT31" s="90">
        <v>56000</v>
      </c>
      <c r="CU31" s="90">
        <v>49000</v>
      </c>
      <c r="CV31" s="90">
        <v>0</v>
      </c>
      <c r="CW31" s="90">
        <v>0</v>
      </c>
      <c r="CX31" s="90">
        <v>0</v>
      </c>
      <c r="CY31" s="90">
        <v>0</v>
      </c>
      <c r="CZ31" s="90">
        <v>57000</v>
      </c>
      <c r="DA31" s="90">
        <v>61000</v>
      </c>
    </row>
    <row r="32" spans="1:105" s="60" customFormat="1" x14ac:dyDescent="0.25">
      <c r="A32" s="406"/>
      <c r="B32" s="56" t="s">
        <v>138</v>
      </c>
      <c r="C32" s="57">
        <v>321</v>
      </c>
      <c r="D32" s="58">
        <f t="shared" si="2"/>
        <v>27487000</v>
      </c>
      <c r="E32" s="59">
        <v>302000</v>
      </c>
      <c r="F32" s="59">
        <v>737000</v>
      </c>
      <c r="G32" s="59">
        <v>363000</v>
      </c>
      <c r="H32" s="59">
        <v>327000</v>
      </c>
      <c r="I32" s="59">
        <v>448000</v>
      </c>
      <c r="J32" s="59">
        <v>247000</v>
      </c>
      <c r="K32" s="59">
        <v>241000</v>
      </c>
      <c r="L32" s="59">
        <v>302000</v>
      </c>
      <c r="M32" s="59">
        <v>333000</v>
      </c>
      <c r="N32" s="59">
        <v>247000</v>
      </c>
      <c r="O32" s="59">
        <v>369000</v>
      </c>
      <c r="P32" s="59">
        <v>247000</v>
      </c>
      <c r="Q32" s="59">
        <v>308000</v>
      </c>
      <c r="R32" s="59">
        <v>351000</v>
      </c>
      <c r="S32" s="59">
        <v>253000</v>
      </c>
      <c r="T32" s="59">
        <v>241000</v>
      </c>
      <c r="U32" s="59">
        <v>296000</v>
      </c>
      <c r="V32" s="59">
        <v>604000</v>
      </c>
      <c r="W32" s="59">
        <v>419000</v>
      </c>
      <c r="X32" s="59">
        <v>253000</v>
      </c>
      <c r="Y32" s="59">
        <v>289000</v>
      </c>
      <c r="Z32" s="59">
        <v>247000</v>
      </c>
      <c r="AA32" s="59">
        <v>302000</v>
      </c>
      <c r="AB32" s="59">
        <v>320000</v>
      </c>
      <c r="AC32" s="59">
        <v>241000</v>
      </c>
      <c r="AD32" s="59">
        <v>266000</v>
      </c>
      <c r="AE32" s="59">
        <v>241000</v>
      </c>
      <c r="AF32" s="59">
        <v>247000</v>
      </c>
      <c r="AG32" s="59">
        <v>253000</v>
      </c>
      <c r="AH32" s="59">
        <v>241000</v>
      </c>
      <c r="AI32" s="59">
        <v>247000</v>
      </c>
      <c r="AJ32" s="59">
        <v>235000</v>
      </c>
      <c r="AK32" s="59">
        <v>289000</v>
      </c>
      <c r="AL32" s="59">
        <v>247000</v>
      </c>
      <c r="AM32" s="59">
        <v>247000</v>
      </c>
      <c r="AN32" s="59">
        <v>247000</v>
      </c>
      <c r="AO32" s="59">
        <v>241000</v>
      </c>
      <c r="AP32" s="59">
        <v>241000</v>
      </c>
      <c r="AQ32" s="59">
        <v>272000</v>
      </c>
      <c r="AR32" s="59">
        <v>247000</v>
      </c>
      <c r="AS32" s="59">
        <v>247000</v>
      </c>
      <c r="AT32" s="59">
        <v>308000</v>
      </c>
      <c r="AU32" s="59">
        <v>247000</v>
      </c>
      <c r="AV32" s="59">
        <v>241000</v>
      </c>
      <c r="AW32" s="59">
        <v>241000</v>
      </c>
      <c r="AX32" s="59">
        <v>247000</v>
      </c>
      <c r="AY32" s="59">
        <v>247000</v>
      </c>
      <c r="AZ32" s="59">
        <v>247000</v>
      </c>
      <c r="BA32" s="59">
        <v>253000</v>
      </c>
      <c r="BB32" s="59">
        <v>235000</v>
      </c>
      <c r="BC32" s="59">
        <v>247000</v>
      </c>
      <c r="BD32" s="59">
        <v>247000</v>
      </c>
      <c r="BE32" s="59">
        <v>447000</v>
      </c>
      <c r="BF32" s="59">
        <v>247000</v>
      </c>
      <c r="BG32" s="59">
        <v>247000</v>
      </c>
      <c r="BH32" s="59">
        <v>241000</v>
      </c>
      <c r="BI32" s="59">
        <v>247000</v>
      </c>
      <c r="BJ32" s="59">
        <v>247000</v>
      </c>
      <c r="BK32" s="59">
        <v>241000</v>
      </c>
      <c r="BL32" s="59">
        <v>308000</v>
      </c>
      <c r="BM32" s="59">
        <v>247000</v>
      </c>
      <c r="BN32" s="59">
        <v>247000</v>
      </c>
      <c r="BO32" s="59">
        <v>247000</v>
      </c>
      <c r="BP32" s="59">
        <v>247000</v>
      </c>
      <c r="BQ32" s="59">
        <v>259000</v>
      </c>
      <c r="BR32" s="59">
        <v>241000</v>
      </c>
      <c r="BS32" s="59">
        <v>247000</v>
      </c>
      <c r="BT32" s="59">
        <v>247000</v>
      </c>
      <c r="BU32" s="59">
        <v>247000</v>
      </c>
      <c r="BV32" s="59">
        <v>247000</v>
      </c>
      <c r="BW32" s="59">
        <v>247000</v>
      </c>
      <c r="BX32" s="59">
        <v>241000</v>
      </c>
      <c r="BY32" s="59">
        <v>259000</v>
      </c>
      <c r="BZ32" s="59">
        <v>247000</v>
      </c>
      <c r="CA32" s="59">
        <v>253000</v>
      </c>
      <c r="CB32" s="59">
        <v>241000</v>
      </c>
      <c r="CC32" s="59">
        <v>247000</v>
      </c>
      <c r="CD32" s="59">
        <v>247000</v>
      </c>
      <c r="CE32" s="59">
        <v>247000</v>
      </c>
      <c r="CF32" s="59">
        <v>247000</v>
      </c>
      <c r="CG32" s="59">
        <v>247000</v>
      </c>
      <c r="CH32" s="59">
        <v>247000</v>
      </c>
      <c r="CI32" s="59">
        <v>241000</v>
      </c>
      <c r="CJ32" s="59">
        <v>259000</v>
      </c>
      <c r="CK32" s="59">
        <v>247000</v>
      </c>
      <c r="CL32" s="59">
        <v>247000</v>
      </c>
      <c r="CM32" s="59">
        <v>241000</v>
      </c>
      <c r="CN32" s="59">
        <v>247000</v>
      </c>
      <c r="CO32" s="59">
        <v>247000</v>
      </c>
      <c r="CP32" s="59">
        <v>247000</v>
      </c>
      <c r="CQ32" s="59">
        <v>241000</v>
      </c>
      <c r="CR32" s="59">
        <v>247000</v>
      </c>
      <c r="CS32" s="59">
        <v>247000</v>
      </c>
      <c r="CT32" s="59">
        <v>247000</v>
      </c>
      <c r="CU32" s="59">
        <v>247000</v>
      </c>
      <c r="CV32" s="59">
        <v>241000</v>
      </c>
      <c r="CW32" s="59">
        <v>241000</v>
      </c>
      <c r="CX32" s="59">
        <v>241000</v>
      </c>
      <c r="CY32" s="59">
        <v>241000</v>
      </c>
      <c r="CZ32" s="59">
        <v>351000</v>
      </c>
      <c r="DA32" s="59">
        <v>241000</v>
      </c>
    </row>
    <row r="33" spans="1:105" s="60" customFormat="1" x14ac:dyDescent="0.25">
      <c r="A33" s="406"/>
      <c r="B33" s="56" t="s">
        <v>139</v>
      </c>
      <c r="C33" s="57">
        <v>321</v>
      </c>
      <c r="D33" s="58">
        <f t="shared" si="2"/>
        <v>42000</v>
      </c>
      <c r="E33" s="59">
        <v>0</v>
      </c>
      <c r="F33" s="59">
        <v>16000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10000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  <c r="AP33" s="59">
        <v>0</v>
      </c>
      <c r="AQ33" s="59">
        <v>0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59">
        <v>16000</v>
      </c>
      <c r="BF33" s="59">
        <v>0</v>
      </c>
      <c r="BG33" s="59">
        <v>0</v>
      </c>
      <c r="BH33" s="59">
        <v>0</v>
      </c>
      <c r="BI33" s="59">
        <v>0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v>0</v>
      </c>
      <c r="BZ33" s="59">
        <v>0</v>
      </c>
      <c r="CA33" s="59">
        <v>0</v>
      </c>
      <c r="CB33" s="59">
        <v>0</v>
      </c>
      <c r="CC33" s="59">
        <v>0</v>
      </c>
      <c r="CD33" s="59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0</v>
      </c>
      <c r="CK33" s="59">
        <v>0</v>
      </c>
      <c r="CL33" s="59">
        <v>0</v>
      </c>
      <c r="CM33" s="59">
        <v>0</v>
      </c>
      <c r="CN33" s="59">
        <v>0</v>
      </c>
      <c r="CO33" s="59">
        <v>0</v>
      </c>
      <c r="CP33" s="59">
        <v>0</v>
      </c>
      <c r="CQ33" s="59">
        <v>0</v>
      </c>
      <c r="CR33" s="59">
        <v>0</v>
      </c>
      <c r="CS33" s="59">
        <v>0</v>
      </c>
      <c r="CT33" s="59">
        <v>0</v>
      </c>
      <c r="CU33" s="59">
        <v>0</v>
      </c>
      <c r="CV33" s="59">
        <v>0</v>
      </c>
      <c r="CW33" s="59">
        <v>0</v>
      </c>
      <c r="CX33" s="59">
        <v>0</v>
      </c>
      <c r="CY33" s="59">
        <v>0</v>
      </c>
      <c r="CZ33" s="59">
        <v>0</v>
      </c>
      <c r="DA33" s="59">
        <v>0</v>
      </c>
    </row>
    <row r="34" spans="1:105" s="60" customFormat="1" x14ac:dyDescent="0.25">
      <c r="A34" s="406"/>
      <c r="B34" s="56" t="s">
        <v>140</v>
      </c>
      <c r="C34" s="57" t="s">
        <v>141</v>
      </c>
      <c r="D34" s="58">
        <f t="shared" si="2"/>
        <v>2133000</v>
      </c>
      <c r="E34" s="59">
        <v>26000</v>
      </c>
      <c r="F34" s="59">
        <v>71000</v>
      </c>
      <c r="G34" s="59">
        <v>35000</v>
      </c>
      <c r="H34" s="59">
        <v>30000</v>
      </c>
      <c r="I34" s="59">
        <v>47000</v>
      </c>
      <c r="J34" s="59">
        <v>18000</v>
      </c>
      <c r="K34" s="59">
        <v>17000</v>
      </c>
      <c r="L34" s="59">
        <v>26000</v>
      </c>
      <c r="M34" s="59">
        <v>30000</v>
      </c>
      <c r="N34" s="59">
        <v>18000</v>
      </c>
      <c r="O34" s="59">
        <v>36000</v>
      </c>
      <c r="P34" s="59">
        <v>18000</v>
      </c>
      <c r="Q34" s="59">
        <v>27000</v>
      </c>
      <c r="R34" s="59">
        <v>33000</v>
      </c>
      <c r="S34" s="59">
        <v>19000</v>
      </c>
      <c r="T34" s="59">
        <v>17000</v>
      </c>
      <c r="U34" s="59">
        <v>25000</v>
      </c>
      <c r="V34" s="59">
        <v>51000</v>
      </c>
      <c r="W34" s="59">
        <v>43000</v>
      </c>
      <c r="X34" s="59">
        <v>19000</v>
      </c>
      <c r="Y34" s="59">
        <v>24000</v>
      </c>
      <c r="Z34" s="59">
        <v>18000</v>
      </c>
      <c r="AA34" s="59">
        <v>26000</v>
      </c>
      <c r="AB34" s="59">
        <v>29000</v>
      </c>
      <c r="AC34" s="59">
        <v>17000</v>
      </c>
      <c r="AD34" s="59">
        <v>21000</v>
      </c>
      <c r="AE34" s="59">
        <v>17000</v>
      </c>
      <c r="AF34" s="59">
        <v>18000</v>
      </c>
      <c r="AG34" s="59">
        <v>19000</v>
      </c>
      <c r="AH34" s="59">
        <v>17000</v>
      </c>
      <c r="AI34" s="59">
        <v>18000</v>
      </c>
      <c r="AJ34" s="59">
        <v>16000</v>
      </c>
      <c r="AK34" s="59">
        <v>24000</v>
      </c>
      <c r="AL34" s="59">
        <v>18000</v>
      </c>
      <c r="AM34" s="59">
        <v>18000</v>
      </c>
      <c r="AN34" s="59">
        <v>18000</v>
      </c>
      <c r="AO34" s="59">
        <v>17000</v>
      </c>
      <c r="AP34" s="59">
        <v>17000</v>
      </c>
      <c r="AQ34" s="59">
        <v>21000</v>
      </c>
      <c r="AR34" s="59">
        <v>18000</v>
      </c>
      <c r="AS34" s="59">
        <v>18000</v>
      </c>
      <c r="AT34" s="59">
        <v>27000</v>
      </c>
      <c r="AU34" s="59">
        <v>18000</v>
      </c>
      <c r="AV34" s="59">
        <v>17000</v>
      </c>
      <c r="AW34" s="59">
        <v>17000</v>
      </c>
      <c r="AX34" s="59">
        <v>18000</v>
      </c>
      <c r="AY34" s="59">
        <v>18000</v>
      </c>
      <c r="AZ34" s="59">
        <v>18000</v>
      </c>
      <c r="BA34" s="59">
        <v>19000</v>
      </c>
      <c r="BB34" s="59">
        <v>16000</v>
      </c>
      <c r="BC34" s="59">
        <v>18000</v>
      </c>
      <c r="BD34" s="59">
        <v>18000</v>
      </c>
      <c r="BE34" s="59">
        <v>32000</v>
      </c>
      <c r="BF34" s="59">
        <v>18000</v>
      </c>
      <c r="BG34" s="59">
        <v>18000</v>
      </c>
      <c r="BH34" s="59">
        <v>17000</v>
      </c>
      <c r="BI34" s="59">
        <v>18000</v>
      </c>
      <c r="BJ34" s="59">
        <v>18000</v>
      </c>
      <c r="BK34" s="59">
        <v>17000</v>
      </c>
      <c r="BL34" s="59">
        <v>27000</v>
      </c>
      <c r="BM34" s="59">
        <v>18000</v>
      </c>
      <c r="BN34" s="59">
        <v>18000</v>
      </c>
      <c r="BO34" s="59">
        <v>18000</v>
      </c>
      <c r="BP34" s="59">
        <v>18000</v>
      </c>
      <c r="BQ34" s="59">
        <v>20000</v>
      </c>
      <c r="BR34" s="59">
        <v>17000</v>
      </c>
      <c r="BS34" s="59">
        <v>18000</v>
      </c>
      <c r="BT34" s="59">
        <v>18000</v>
      </c>
      <c r="BU34" s="59">
        <v>18000</v>
      </c>
      <c r="BV34" s="59">
        <v>18000</v>
      </c>
      <c r="BW34" s="59">
        <v>18000</v>
      </c>
      <c r="BX34" s="59">
        <v>17000</v>
      </c>
      <c r="BY34" s="59">
        <v>20000</v>
      </c>
      <c r="BZ34" s="59">
        <v>18000</v>
      </c>
      <c r="CA34" s="59">
        <v>19000</v>
      </c>
      <c r="CB34" s="59">
        <v>17000</v>
      </c>
      <c r="CC34" s="59">
        <v>18000</v>
      </c>
      <c r="CD34" s="59">
        <v>18000</v>
      </c>
      <c r="CE34" s="59">
        <v>18000</v>
      </c>
      <c r="CF34" s="59">
        <v>18000</v>
      </c>
      <c r="CG34" s="59">
        <v>18000</v>
      </c>
      <c r="CH34" s="59">
        <v>18000</v>
      </c>
      <c r="CI34" s="59">
        <v>17000</v>
      </c>
      <c r="CJ34" s="59">
        <v>20000</v>
      </c>
      <c r="CK34" s="59">
        <v>18000</v>
      </c>
      <c r="CL34" s="59">
        <v>18000</v>
      </c>
      <c r="CM34" s="59">
        <v>17000</v>
      </c>
      <c r="CN34" s="59">
        <v>18000</v>
      </c>
      <c r="CO34" s="59">
        <v>18000</v>
      </c>
      <c r="CP34" s="59">
        <v>18000</v>
      </c>
      <c r="CQ34" s="59">
        <v>17000</v>
      </c>
      <c r="CR34" s="59">
        <v>18000</v>
      </c>
      <c r="CS34" s="59">
        <v>18000</v>
      </c>
      <c r="CT34" s="59">
        <v>18000</v>
      </c>
      <c r="CU34" s="59">
        <v>18000</v>
      </c>
      <c r="CV34" s="59">
        <v>17000</v>
      </c>
      <c r="CW34" s="59">
        <v>17000</v>
      </c>
      <c r="CX34" s="59">
        <v>17000</v>
      </c>
      <c r="CY34" s="59">
        <v>17000</v>
      </c>
      <c r="CZ34" s="59">
        <v>33000</v>
      </c>
      <c r="DA34" s="59">
        <v>17000</v>
      </c>
    </row>
    <row r="35" spans="1:105" s="60" customFormat="1" x14ac:dyDescent="0.25">
      <c r="A35" s="406"/>
      <c r="B35" s="56" t="s">
        <v>142</v>
      </c>
      <c r="C35" s="57" t="s">
        <v>141</v>
      </c>
      <c r="D35" s="58">
        <f t="shared" si="2"/>
        <v>2847000</v>
      </c>
      <c r="E35" s="59">
        <v>41000</v>
      </c>
      <c r="F35" s="59">
        <v>288000</v>
      </c>
      <c r="G35" s="59">
        <v>100000</v>
      </c>
      <c r="H35" s="59">
        <v>46000</v>
      </c>
      <c r="I35" s="59">
        <v>196000</v>
      </c>
      <c r="J35" s="59">
        <v>17000</v>
      </c>
      <c r="K35" s="59">
        <v>22000</v>
      </c>
      <c r="L35" s="59">
        <v>58000</v>
      </c>
      <c r="M35" s="59">
        <v>96000</v>
      </c>
      <c r="N35" s="59">
        <v>27000</v>
      </c>
      <c r="O35" s="59">
        <v>104000</v>
      </c>
      <c r="P35" s="59">
        <v>9000</v>
      </c>
      <c r="Q35" s="59">
        <v>46000</v>
      </c>
      <c r="R35" s="59">
        <v>83000</v>
      </c>
      <c r="S35" s="59">
        <v>19000</v>
      </c>
      <c r="T35" s="59">
        <v>15000</v>
      </c>
      <c r="U35" s="59">
        <v>50000</v>
      </c>
      <c r="V35" s="59">
        <v>164000</v>
      </c>
      <c r="W35" s="59">
        <v>166000</v>
      </c>
      <c r="X35" s="59">
        <v>17000</v>
      </c>
      <c r="Y35" s="59">
        <v>52000</v>
      </c>
      <c r="Z35" s="59">
        <v>17000</v>
      </c>
      <c r="AA35" s="59">
        <v>46000</v>
      </c>
      <c r="AB35" s="59">
        <v>65000</v>
      </c>
      <c r="AC35" s="59">
        <v>10000</v>
      </c>
      <c r="AD35" s="59">
        <v>29000</v>
      </c>
      <c r="AE35" s="59">
        <v>16000</v>
      </c>
      <c r="AF35" s="59">
        <v>16000</v>
      </c>
      <c r="AG35" s="59">
        <v>26000</v>
      </c>
      <c r="AH35" s="59">
        <v>6000</v>
      </c>
      <c r="AI35" s="59">
        <v>7000</v>
      </c>
      <c r="AJ35" s="59">
        <v>7000</v>
      </c>
      <c r="AK35" s="59">
        <v>38000</v>
      </c>
      <c r="AL35" s="59">
        <v>10000</v>
      </c>
      <c r="AM35" s="59">
        <v>7000</v>
      </c>
      <c r="AN35" s="59">
        <v>8000</v>
      </c>
      <c r="AO35" s="59">
        <v>6000</v>
      </c>
      <c r="AP35" s="59">
        <v>14000</v>
      </c>
      <c r="AQ35" s="59">
        <v>28000</v>
      </c>
      <c r="AR35" s="59">
        <v>23000</v>
      </c>
      <c r="AS35" s="59">
        <v>24000</v>
      </c>
      <c r="AT35" s="59">
        <v>46000</v>
      </c>
      <c r="AU35" s="59">
        <v>10000</v>
      </c>
      <c r="AV35" s="59">
        <v>5000</v>
      </c>
      <c r="AW35" s="59">
        <v>7000</v>
      </c>
      <c r="AX35" s="59">
        <v>4000</v>
      </c>
      <c r="AY35" s="59">
        <v>14000</v>
      </c>
      <c r="AZ35" s="59">
        <v>11000</v>
      </c>
      <c r="BA35" s="59">
        <v>13000</v>
      </c>
      <c r="BB35" s="59">
        <v>5000</v>
      </c>
      <c r="BC35" s="59">
        <v>4000</v>
      </c>
      <c r="BD35" s="59">
        <v>7000</v>
      </c>
      <c r="BE35" s="59">
        <v>59000</v>
      </c>
      <c r="BF35" s="59">
        <v>12000</v>
      </c>
      <c r="BG35" s="59">
        <v>8000</v>
      </c>
      <c r="BH35" s="59">
        <v>4000</v>
      </c>
      <c r="BI35" s="59">
        <v>10000</v>
      </c>
      <c r="BJ35" s="59">
        <v>8000</v>
      </c>
      <c r="BK35" s="59">
        <v>6000</v>
      </c>
      <c r="BL35" s="59">
        <v>68000</v>
      </c>
      <c r="BM35" s="59">
        <v>8000</v>
      </c>
      <c r="BN35" s="59">
        <v>9000</v>
      </c>
      <c r="BO35" s="59">
        <v>11000</v>
      </c>
      <c r="BP35" s="59">
        <v>9000</v>
      </c>
      <c r="BQ35" s="59">
        <v>23000</v>
      </c>
      <c r="BR35" s="59">
        <v>5000</v>
      </c>
      <c r="BS35" s="59">
        <v>7000</v>
      </c>
      <c r="BT35" s="59">
        <v>7000</v>
      </c>
      <c r="BU35" s="59">
        <v>14000</v>
      </c>
      <c r="BV35" s="59">
        <v>12000</v>
      </c>
      <c r="BW35" s="59">
        <v>8000</v>
      </c>
      <c r="BX35" s="59">
        <v>5000</v>
      </c>
      <c r="BY35" s="59">
        <v>19000</v>
      </c>
      <c r="BZ35" s="59">
        <v>16000</v>
      </c>
      <c r="CA35" s="59">
        <v>20000</v>
      </c>
      <c r="CB35" s="59">
        <v>9000</v>
      </c>
      <c r="CC35" s="59">
        <v>15000</v>
      </c>
      <c r="CD35" s="59">
        <v>20000</v>
      </c>
      <c r="CE35" s="59">
        <v>17000</v>
      </c>
      <c r="CF35" s="59">
        <v>13000</v>
      </c>
      <c r="CG35" s="59">
        <v>10000</v>
      </c>
      <c r="CH35" s="59">
        <v>8000</v>
      </c>
      <c r="CI35" s="59">
        <v>12000</v>
      </c>
      <c r="CJ35" s="59">
        <v>11000</v>
      </c>
      <c r="CK35" s="59">
        <v>16000</v>
      </c>
      <c r="CL35" s="59">
        <v>9000</v>
      </c>
      <c r="CM35" s="59">
        <v>10000</v>
      </c>
      <c r="CN35" s="59">
        <v>12000</v>
      </c>
      <c r="CO35" s="59">
        <v>10000</v>
      </c>
      <c r="CP35" s="59">
        <v>12000</v>
      </c>
      <c r="CQ35" s="59">
        <v>11000</v>
      </c>
      <c r="CR35" s="59">
        <v>10000</v>
      </c>
      <c r="CS35" s="59">
        <v>6000</v>
      </c>
      <c r="CT35" s="59">
        <v>10000</v>
      </c>
      <c r="CU35" s="59">
        <v>10000</v>
      </c>
      <c r="CV35" s="59">
        <v>9000</v>
      </c>
      <c r="CW35" s="59">
        <v>6000</v>
      </c>
      <c r="CX35" s="59">
        <v>8000</v>
      </c>
      <c r="CY35" s="59">
        <v>8000</v>
      </c>
      <c r="CZ35" s="59">
        <v>82000</v>
      </c>
      <c r="DA35" s="59">
        <v>10000</v>
      </c>
    </row>
    <row r="36" spans="1:105" s="60" customFormat="1" x14ac:dyDescent="0.25">
      <c r="A36" s="406"/>
      <c r="B36" s="56" t="s">
        <v>143</v>
      </c>
      <c r="C36" s="57" t="s">
        <v>141</v>
      </c>
      <c r="D36" s="58">
        <f t="shared" si="2"/>
        <v>1388000</v>
      </c>
      <c r="E36" s="59">
        <v>21000</v>
      </c>
      <c r="F36" s="59">
        <v>145000</v>
      </c>
      <c r="G36" s="59">
        <v>50000</v>
      </c>
      <c r="H36" s="59">
        <v>22000</v>
      </c>
      <c r="I36" s="59">
        <v>98000</v>
      </c>
      <c r="J36" s="59">
        <v>7000</v>
      </c>
      <c r="K36" s="59">
        <v>11000</v>
      </c>
      <c r="L36" s="59">
        <v>30000</v>
      </c>
      <c r="M36" s="59">
        <v>48000</v>
      </c>
      <c r="N36" s="59">
        <v>12000</v>
      </c>
      <c r="O36" s="59">
        <v>51000</v>
      </c>
      <c r="P36" s="59">
        <v>4000</v>
      </c>
      <c r="Q36" s="59">
        <v>23000</v>
      </c>
      <c r="R36" s="59">
        <v>42000</v>
      </c>
      <c r="S36" s="59">
        <v>10000</v>
      </c>
      <c r="T36" s="59">
        <v>7000</v>
      </c>
      <c r="U36" s="59">
        <v>24000</v>
      </c>
      <c r="V36" s="59">
        <v>82000</v>
      </c>
      <c r="W36" s="59">
        <v>82000</v>
      </c>
      <c r="X36" s="59">
        <v>9000</v>
      </c>
      <c r="Y36" s="59">
        <v>26000</v>
      </c>
      <c r="Z36" s="59">
        <v>8000</v>
      </c>
      <c r="AA36" s="59">
        <v>23000</v>
      </c>
      <c r="AB36" s="59">
        <v>32000</v>
      </c>
      <c r="AC36" s="59">
        <v>6000</v>
      </c>
      <c r="AD36" s="59">
        <v>14000</v>
      </c>
      <c r="AE36" s="59">
        <v>8000</v>
      </c>
      <c r="AF36" s="59">
        <v>7000</v>
      </c>
      <c r="AG36" s="59">
        <v>13000</v>
      </c>
      <c r="AH36" s="59">
        <v>2000</v>
      </c>
      <c r="AI36" s="59">
        <v>3000</v>
      </c>
      <c r="AJ36" s="59">
        <v>2000</v>
      </c>
      <c r="AK36" s="59">
        <v>19000</v>
      </c>
      <c r="AL36" s="59">
        <v>5000</v>
      </c>
      <c r="AM36" s="59">
        <v>4000</v>
      </c>
      <c r="AN36" s="59">
        <v>3000</v>
      </c>
      <c r="AO36" s="59">
        <v>3000</v>
      </c>
      <c r="AP36" s="59">
        <v>7000</v>
      </c>
      <c r="AQ36" s="59">
        <v>14000</v>
      </c>
      <c r="AR36" s="59">
        <v>12000</v>
      </c>
      <c r="AS36" s="59">
        <v>11000</v>
      </c>
      <c r="AT36" s="59">
        <v>23000</v>
      </c>
      <c r="AU36" s="59">
        <v>4000</v>
      </c>
      <c r="AV36" s="59">
        <v>2000</v>
      </c>
      <c r="AW36" s="59">
        <v>3000</v>
      </c>
      <c r="AX36" s="59">
        <v>2000</v>
      </c>
      <c r="AY36" s="59">
        <v>6000</v>
      </c>
      <c r="AZ36" s="59">
        <v>5000</v>
      </c>
      <c r="BA36" s="59">
        <v>7000</v>
      </c>
      <c r="BB36" s="59">
        <v>1000</v>
      </c>
      <c r="BC36" s="59">
        <v>2000</v>
      </c>
      <c r="BD36" s="59">
        <v>3000</v>
      </c>
      <c r="BE36" s="59">
        <v>30000</v>
      </c>
      <c r="BF36" s="59">
        <v>5000</v>
      </c>
      <c r="BG36" s="59">
        <v>3000</v>
      </c>
      <c r="BH36" s="59">
        <v>1000</v>
      </c>
      <c r="BI36" s="59">
        <v>4000</v>
      </c>
      <c r="BJ36" s="59">
        <v>4000</v>
      </c>
      <c r="BK36" s="59">
        <v>3000</v>
      </c>
      <c r="BL36" s="59">
        <v>34000</v>
      </c>
      <c r="BM36" s="59">
        <v>3000</v>
      </c>
      <c r="BN36" s="59">
        <v>5000</v>
      </c>
      <c r="BO36" s="59">
        <v>6000</v>
      </c>
      <c r="BP36" s="59">
        <v>4000</v>
      </c>
      <c r="BQ36" s="59">
        <v>12000</v>
      </c>
      <c r="BR36" s="59">
        <v>2000</v>
      </c>
      <c r="BS36" s="59">
        <v>3000</v>
      </c>
      <c r="BT36" s="59">
        <v>3000</v>
      </c>
      <c r="BU36" s="59">
        <v>7000</v>
      </c>
      <c r="BV36" s="59">
        <v>6000</v>
      </c>
      <c r="BW36" s="59">
        <v>3000</v>
      </c>
      <c r="BX36" s="59">
        <v>2000</v>
      </c>
      <c r="BY36" s="59">
        <v>9000</v>
      </c>
      <c r="BZ36" s="59">
        <v>8000</v>
      </c>
      <c r="CA36" s="59">
        <v>10000</v>
      </c>
      <c r="CB36" s="59">
        <v>5000</v>
      </c>
      <c r="CC36" s="59">
        <v>7000</v>
      </c>
      <c r="CD36" s="59">
        <v>9000</v>
      </c>
      <c r="CE36" s="59">
        <v>8000</v>
      </c>
      <c r="CF36" s="59">
        <v>5000</v>
      </c>
      <c r="CG36" s="59">
        <v>4000</v>
      </c>
      <c r="CH36" s="59">
        <v>3000</v>
      </c>
      <c r="CI36" s="59">
        <v>5000</v>
      </c>
      <c r="CJ36" s="59">
        <v>5000</v>
      </c>
      <c r="CK36" s="59">
        <v>8000</v>
      </c>
      <c r="CL36" s="59">
        <v>4000</v>
      </c>
      <c r="CM36" s="59">
        <v>5000</v>
      </c>
      <c r="CN36" s="59">
        <v>5000</v>
      </c>
      <c r="CO36" s="59">
        <v>4000</v>
      </c>
      <c r="CP36" s="59">
        <v>5000</v>
      </c>
      <c r="CQ36" s="59">
        <v>5000</v>
      </c>
      <c r="CR36" s="59">
        <v>5000</v>
      </c>
      <c r="CS36" s="59">
        <v>2000</v>
      </c>
      <c r="CT36" s="59">
        <v>5000</v>
      </c>
      <c r="CU36" s="59">
        <v>4000</v>
      </c>
      <c r="CV36" s="59">
        <v>3000</v>
      </c>
      <c r="CW36" s="59">
        <v>3000</v>
      </c>
      <c r="CX36" s="59">
        <v>4000</v>
      </c>
      <c r="CY36" s="59">
        <v>4000</v>
      </c>
      <c r="CZ36" s="59">
        <v>42000</v>
      </c>
      <c r="DA36" s="59">
        <v>4000</v>
      </c>
    </row>
    <row r="37" spans="1:105" s="60" customFormat="1" x14ac:dyDescent="0.25">
      <c r="A37" s="406"/>
      <c r="B37" s="56" t="s">
        <v>144</v>
      </c>
      <c r="C37" s="57" t="s">
        <v>141</v>
      </c>
      <c r="D37" s="58">
        <f t="shared" si="2"/>
        <v>864000</v>
      </c>
      <c r="E37" s="59">
        <v>12000</v>
      </c>
      <c r="F37" s="59">
        <v>12000</v>
      </c>
      <c r="G37" s="59">
        <v>24000</v>
      </c>
      <c r="H37" s="59">
        <v>60000</v>
      </c>
      <c r="I37" s="59">
        <v>36000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36000</v>
      </c>
      <c r="P37" s="59">
        <v>0</v>
      </c>
      <c r="Q37" s="59">
        <v>48000</v>
      </c>
      <c r="R37" s="59">
        <v>36000</v>
      </c>
      <c r="S37" s="59">
        <v>0</v>
      </c>
      <c r="T37" s="59">
        <v>0</v>
      </c>
      <c r="U37" s="59">
        <v>12000</v>
      </c>
      <c r="V37" s="59">
        <v>132000</v>
      </c>
      <c r="W37" s="59">
        <v>20000</v>
      </c>
      <c r="X37" s="59">
        <v>0</v>
      </c>
      <c r="Y37" s="59">
        <v>12000</v>
      </c>
      <c r="Z37" s="59">
        <v>0</v>
      </c>
      <c r="AA37" s="59">
        <v>12000</v>
      </c>
      <c r="AB37" s="59">
        <v>24000</v>
      </c>
      <c r="AC37" s="59">
        <v>0</v>
      </c>
      <c r="AD37" s="59">
        <v>24000</v>
      </c>
      <c r="AE37" s="59">
        <v>0</v>
      </c>
      <c r="AF37" s="59">
        <v>0</v>
      </c>
      <c r="AG37" s="59">
        <v>8000</v>
      </c>
      <c r="AH37" s="59">
        <v>0</v>
      </c>
      <c r="AI37" s="59">
        <v>0</v>
      </c>
      <c r="AJ37" s="59">
        <v>0</v>
      </c>
      <c r="AK37" s="59">
        <v>36000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24000</v>
      </c>
      <c r="AR37" s="59">
        <v>0</v>
      </c>
      <c r="AS37" s="59">
        <v>0</v>
      </c>
      <c r="AT37" s="59">
        <v>36000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12000</v>
      </c>
      <c r="BB37" s="59">
        <v>0</v>
      </c>
      <c r="BC37" s="59">
        <v>0</v>
      </c>
      <c r="BD37" s="59">
        <v>0</v>
      </c>
      <c r="BE37" s="59">
        <v>92000</v>
      </c>
      <c r="BF37" s="59">
        <v>0</v>
      </c>
      <c r="BG37" s="59">
        <v>0</v>
      </c>
      <c r="BH37" s="59">
        <v>0</v>
      </c>
      <c r="BI37" s="59">
        <v>0</v>
      </c>
      <c r="BJ37" s="59">
        <v>0</v>
      </c>
      <c r="BK37" s="59">
        <v>0</v>
      </c>
      <c r="BL37" s="59">
        <v>0</v>
      </c>
      <c r="BM37" s="59">
        <v>0</v>
      </c>
      <c r="BN37" s="59">
        <v>0</v>
      </c>
      <c r="BO37" s="59">
        <v>0</v>
      </c>
      <c r="BP37" s="59">
        <v>0</v>
      </c>
      <c r="BQ37" s="59">
        <v>24000</v>
      </c>
      <c r="BR37" s="59">
        <v>0</v>
      </c>
      <c r="BS37" s="59">
        <v>0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v>12000</v>
      </c>
      <c r="BZ37" s="59">
        <v>0</v>
      </c>
      <c r="CA37" s="59">
        <v>12000</v>
      </c>
      <c r="CB37" s="59">
        <v>0</v>
      </c>
      <c r="CC37" s="59">
        <v>0</v>
      </c>
      <c r="CD37" s="59">
        <v>0</v>
      </c>
      <c r="CE37" s="59">
        <v>0</v>
      </c>
      <c r="CF37" s="59">
        <v>0</v>
      </c>
      <c r="CG37" s="59">
        <v>12000</v>
      </c>
      <c r="CH37" s="59">
        <v>0</v>
      </c>
      <c r="CI37" s="59">
        <v>0</v>
      </c>
      <c r="CJ37" s="59">
        <v>36000</v>
      </c>
      <c r="CK37" s="59">
        <v>0</v>
      </c>
      <c r="CL37" s="59">
        <v>0</v>
      </c>
      <c r="CM37" s="59">
        <v>0</v>
      </c>
      <c r="CN37" s="59">
        <v>0</v>
      </c>
      <c r="CO37" s="59">
        <v>0</v>
      </c>
      <c r="CP37" s="59">
        <v>0</v>
      </c>
      <c r="CQ37" s="59">
        <v>0</v>
      </c>
      <c r="CR37" s="59">
        <v>0</v>
      </c>
      <c r="CS37" s="59">
        <v>0</v>
      </c>
      <c r="CT37" s="59">
        <v>0</v>
      </c>
      <c r="CU37" s="59">
        <v>0</v>
      </c>
      <c r="CV37" s="59">
        <v>0</v>
      </c>
      <c r="CW37" s="59">
        <v>0</v>
      </c>
      <c r="CX37" s="59">
        <v>0</v>
      </c>
      <c r="CY37" s="59">
        <v>0</v>
      </c>
      <c r="CZ37" s="59">
        <v>60000</v>
      </c>
      <c r="DA37" s="59">
        <v>0</v>
      </c>
    </row>
    <row r="38" spans="1:105" s="60" customFormat="1" x14ac:dyDescent="0.25">
      <c r="A38" s="406"/>
      <c r="B38" s="56" t="s">
        <v>145</v>
      </c>
      <c r="C38" s="57" t="s">
        <v>141</v>
      </c>
      <c r="D38" s="58">
        <f t="shared" si="2"/>
        <v>194000</v>
      </c>
      <c r="E38" s="59">
        <v>3000</v>
      </c>
      <c r="F38" s="59">
        <v>3000</v>
      </c>
      <c r="G38" s="59">
        <v>6000</v>
      </c>
      <c r="H38" s="59">
        <v>15000</v>
      </c>
      <c r="I38" s="59">
        <v>9000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9000</v>
      </c>
      <c r="P38" s="59">
        <v>0</v>
      </c>
      <c r="Q38" s="59">
        <v>12000</v>
      </c>
      <c r="R38" s="59">
        <v>9000</v>
      </c>
      <c r="S38" s="59">
        <v>0</v>
      </c>
      <c r="T38" s="59">
        <v>0</v>
      </c>
      <c r="U38" s="59">
        <v>3000</v>
      </c>
      <c r="V38" s="59">
        <v>11000</v>
      </c>
      <c r="W38" s="59">
        <v>5000</v>
      </c>
      <c r="X38" s="59">
        <v>0</v>
      </c>
      <c r="Y38" s="59">
        <v>3000</v>
      </c>
      <c r="Z38" s="59">
        <v>0</v>
      </c>
      <c r="AA38" s="59">
        <v>3000</v>
      </c>
      <c r="AB38" s="59">
        <v>6000</v>
      </c>
      <c r="AC38" s="59">
        <v>0</v>
      </c>
      <c r="AD38" s="59">
        <v>6000</v>
      </c>
      <c r="AE38" s="59">
        <v>0</v>
      </c>
      <c r="AF38" s="59">
        <v>0</v>
      </c>
      <c r="AG38" s="59">
        <v>2000</v>
      </c>
      <c r="AH38" s="59">
        <v>0</v>
      </c>
      <c r="AI38" s="59">
        <v>0</v>
      </c>
      <c r="AJ38" s="59">
        <v>0</v>
      </c>
      <c r="AK38" s="59">
        <v>9000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6000</v>
      </c>
      <c r="AR38" s="59">
        <v>0</v>
      </c>
      <c r="AS38" s="59">
        <v>0</v>
      </c>
      <c r="AT38" s="59">
        <v>9000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3000</v>
      </c>
      <c r="BB38" s="59">
        <v>0</v>
      </c>
      <c r="BC38" s="59">
        <v>0</v>
      </c>
      <c r="BD38" s="59">
        <v>0</v>
      </c>
      <c r="BE38" s="59">
        <v>23000</v>
      </c>
      <c r="BF38" s="59">
        <v>0</v>
      </c>
      <c r="BG38" s="59">
        <v>0</v>
      </c>
      <c r="BH38" s="59">
        <v>0</v>
      </c>
      <c r="BI38" s="59">
        <v>0</v>
      </c>
      <c r="BJ38" s="59">
        <v>0</v>
      </c>
      <c r="BK38" s="59">
        <v>0</v>
      </c>
      <c r="BL38" s="59">
        <v>0</v>
      </c>
      <c r="BM38" s="59">
        <v>0</v>
      </c>
      <c r="BN38" s="59">
        <v>0</v>
      </c>
      <c r="BO38" s="59">
        <v>0</v>
      </c>
      <c r="BP38" s="59">
        <v>0</v>
      </c>
      <c r="BQ38" s="59">
        <v>6000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v>3000</v>
      </c>
      <c r="BZ38" s="59">
        <v>0</v>
      </c>
      <c r="CA38" s="59">
        <v>3000</v>
      </c>
      <c r="CB38" s="59">
        <v>0</v>
      </c>
      <c r="CC38" s="59">
        <v>0</v>
      </c>
      <c r="CD38" s="59">
        <v>0</v>
      </c>
      <c r="CE38" s="59">
        <v>0</v>
      </c>
      <c r="CF38" s="59">
        <v>0</v>
      </c>
      <c r="CG38" s="59">
        <v>3000</v>
      </c>
      <c r="CH38" s="59">
        <v>0</v>
      </c>
      <c r="CI38" s="59">
        <v>0</v>
      </c>
      <c r="CJ38" s="59">
        <v>9000</v>
      </c>
      <c r="CK38" s="59">
        <v>0</v>
      </c>
      <c r="CL38" s="59">
        <v>0</v>
      </c>
      <c r="CM38" s="59">
        <v>0</v>
      </c>
      <c r="CN38" s="59">
        <v>0</v>
      </c>
      <c r="CO38" s="59">
        <v>0</v>
      </c>
      <c r="CP38" s="59">
        <v>0</v>
      </c>
      <c r="CQ38" s="59">
        <v>0</v>
      </c>
      <c r="CR38" s="59">
        <v>0</v>
      </c>
      <c r="CS38" s="59">
        <v>0</v>
      </c>
      <c r="CT38" s="59">
        <v>0</v>
      </c>
      <c r="CU38" s="59">
        <v>0</v>
      </c>
      <c r="CV38" s="59">
        <v>0</v>
      </c>
      <c r="CW38" s="59">
        <v>0</v>
      </c>
      <c r="CX38" s="59">
        <v>0</v>
      </c>
      <c r="CY38" s="59">
        <v>0</v>
      </c>
      <c r="CZ38" s="59">
        <v>15000</v>
      </c>
      <c r="DA38" s="59">
        <v>0</v>
      </c>
    </row>
    <row r="39" spans="1:105" s="91" customFormat="1" x14ac:dyDescent="0.25">
      <c r="A39" s="406"/>
      <c r="B39" s="87" t="s">
        <v>146</v>
      </c>
      <c r="C39" s="88">
        <v>646</v>
      </c>
      <c r="D39" s="89">
        <f t="shared" si="2"/>
        <v>219000</v>
      </c>
      <c r="E39" s="90">
        <v>0</v>
      </c>
      <c r="F39" s="90">
        <v>0</v>
      </c>
      <c r="G39" s="90">
        <v>0</v>
      </c>
      <c r="H39" s="90">
        <v>6000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6000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6000</v>
      </c>
      <c r="Y39" s="90">
        <v>0</v>
      </c>
      <c r="Z39" s="90">
        <v>0</v>
      </c>
      <c r="AA39" s="90">
        <v>0</v>
      </c>
      <c r="AB39" s="90">
        <v>0</v>
      </c>
      <c r="AC39" s="90">
        <v>6000</v>
      </c>
      <c r="AD39" s="90">
        <v>0</v>
      </c>
      <c r="AE39" s="90">
        <v>0</v>
      </c>
      <c r="AF39" s="90">
        <v>0</v>
      </c>
      <c r="AG39" s="90">
        <v>0</v>
      </c>
      <c r="AH39" s="90">
        <v>6000</v>
      </c>
      <c r="AI39" s="90">
        <v>0</v>
      </c>
      <c r="AJ39" s="90">
        <v>0</v>
      </c>
      <c r="AK39" s="90">
        <v>18000</v>
      </c>
      <c r="AL39" s="90">
        <v>6000</v>
      </c>
      <c r="AM39" s="90">
        <v>0</v>
      </c>
      <c r="AN39" s="90">
        <v>0</v>
      </c>
      <c r="AO39" s="90">
        <v>6000</v>
      </c>
      <c r="AP39" s="90">
        <v>0</v>
      </c>
      <c r="AQ39" s="90">
        <v>6000</v>
      </c>
      <c r="AR39" s="90">
        <v>11000</v>
      </c>
      <c r="AS39" s="90">
        <v>0</v>
      </c>
      <c r="AT39" s="90">
        <v>18000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0</v>
      </c>
      <c r="BA39" s="90">
        <v>6000</v>
      </c>
      <c r="BB39" s="90">
        <v>0</v>
      </c>
      <c r="BC39" s="90">
        <v>0</v>
      </c>
      <c r="BD39" s="90">
        <v>6000</v>
      </c>
      <c r="BE39" s="90">
        <v>18000</v>
      </c>
      <c r="BF39" s="90">
        <v>0</v>
      </c>
      <c r="BG39" s="90">
        <v>6000</v>
      </c>
      <c r="BH39" s="90">
        <v>0</v>
      </c>
      <c r="BI39" s="90">
        <v>0</v>
      </c>
      <c r="BJ39" s="90">
        <v>6000</v>
      </c>
      <c r="BK39" s="90">
        <v>0</v>
      </c>
      <c r="BL39" s="90">
        <v>0</v>
      </c>
      <c r="BM39" s="90">
        <v>6000</v>
      </c>
      <c r="BN39" s="90">
        <v>0</v>
      </c>
      <c r="BO39" s="90">
        <v>0</v>
      </c>
      <c r="BP39" s="90">
        <v>0</v>
      </c>
      <c r="BQ39" s="90">
        <v>11000</v>
      </c>
      <c r="BR39" s="90">
        <v>0</v>
      </c>
      <c r="BS39" s="90">
        <v>0</v>
      </c>
      <c r="BT39" s="90">
        <v>0</v>
      </c>
      <c r="BU39" s="90">
        <v>6000</v>
      </c>
      <c r="BV39" s="90">
        <v>0</v>
      </c>
      <c r="BW39" s="90">
        <v>0</v>
      </c>
      <c r="BX39" s="90">
        <v>5000</v>
      </c>
      <c r="BY39" s="90">
        <v>0</v>
      </c>
      <c r="BZ39" s="90">
        <v>0</v>
      </c>
      <c r="CA39" s="90">
        <v>12000</v>
      </c>
      <c r="CB39" s="90">
        <v>0</v>
      </c>
      <c r="CC39" s="90">
        <v>0</v>
      </c>
      <c r="CD39" s="90">
        <v>0</v>
      </c>
      <c r="CE39" s="90">
        <v>0</v>
      </c>
      <c r="CF39" s="90">
        <v>6000</v>
      </c>
      <c r="CG39" s="90">
        <v>0</v>
      </c>
      <c r="CH39" s="90">
        <v>0</v>
      </c>
      <c r="CI39" s="90">
        <v>0</v>
      </c>
      <c r="CJ39" s="90">
        <v>0</v>
      </c>
      <c r="CK39" s="90">
        <v>0</v>
      </c>
      <c r="CL39" s="90">
        <v>0</v>
      </c>
      <c r="CM39" s="90">
        <v>0</v>
      </c>
      <c r="CN39" s="90">
        <v>0</v>
      </c>
      <c r="CO39" s="90">
        <v>0</v>
      </c>
      <c r="CP39" s="90">
        <v>0</v>
      </c>
      <c r="CQ39" s="90">
        <v>0</v>
      </c>
      <c r="CR39" s="90">
        <v>6000</v>
      </c>
      <c r="CS39" s="90">
        <v>0</v>
      </c>
      <c r="CT39" s="90">
        <v>6000</v>
      </c>
      <c r="CU39" s="90">
        <v>6000</v>
      </c>
      <c r="CV39" s="90">
        <v>0</v>
      </c>
      <c r="CW39" s="90">
        <v>0</v>
      </c>
      <c r="CX39" s="90">
        <v>0</v>
      </c>
      <c r="CY39" s="90">
        <v>0</v>
      </c>
      <c r="CZ39" s="90">
        <v>6000</v>
      </c>
      <c r="DA39" s="90">
        <v>12000</v>
      </c>
    </row>
    <row r="40" spans="1:105" s="91" customFormat="1" x14ac:dyDescent="0.25">
      <c r="A40" s="406"/>
      <c r="B40" s="87" t="s">
        <v>147</v>
      </c>
      <c r="C40" s="88">
        <v>661</v>
      </c>
      <c r="D40" s="89">
        <f t="shared" si="2"/>
        <v>26000</v>
      </c>
      <c r="E40" s="90">
        <v>0</v>
      </c>
      <c r="F40" s="90">
        <v>0</v>
      </c>
      <c r="G40" s="90">
        <v>0</v>
      </c>
      <c r="H40" s="90">
        <v>1000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1000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1000</v>
      </c>
      <c r="Y40" s="90">
        <v>0</v>
      </c>
      <c r="Z40" s="90">
        <v>0</v>
      </c>
      <c r="AA40" s="90">
        <v>0</v>
      </c>
      <c r="AB40" s="90">
        <v>0</v>
      </c>
      <c r="AC40" s="90">
        <v>1000</v>
      </c>
      <c r="AD40" s="90">
        <v>0</v>
      </c>
      <c r="AE40" s="90">
        <v>0</v>
      </c>
      <c r="AF40" s="90">
        <v>0</v>
      </c>
      <c r="AG40" s="90">
        <v>0</v>
      </c>
      <c r="AH40" s="90">
        <v>1000</v>
      </c>
      <c r="AI40" s="90">
        <v>0</v>
      </c>
      <c r="AJ40" s="90">
        <v>0</v>
      </c>
      <c r="AK40" s="90">
        <v>1000</v>
      </c>
      <c r="AL40" s="90">
        <v>1000</v>
      </c>
      <c r="AM40" s="90">
        <v>0</v>
      </c>
      <c r="AN40" s="90">
        <v>0</v>
      </c>
      <c r="AO40" s="90">
        <v>1000</v>
      </c>
      <c r="AP40" s="90">
        <v>0</v>
      </c>
      <c r="AQ40" s="90">
        <v>1000</v>
      </c>
      <c r="AR40" s="90">
        <v>0</v>
      </c>
      <c r="AS40" s="90">
        <v>0</v>
      </c>
      <c r="AT40" s="90">
        <v>1000</v>
      </c>
      <c r="AU40" s="90">
        <v>0</v>
      </c>
      <c r="AV40" s="90">
        <v>0</v>
      </c>
      <c r="AW40" s="90">
        <v>0</v>
      </c>
      <c r="AX40" s="90">
        <v>0</v>
      </c>
      <c r="AY40" s="90">
        <v>0</v>
      </c>
      <c r="AZ40" s="90">
        <v>0</v>
      </c>
      <c r="BA40" s="90">
        <v>1000</v>
      </c>
      <c r="BB40" s="90">
        <v>0</v>
      </c>
      <c r="BC40" s="90">
        <v>0</v>
      </c>
      <c r="BD40" s="90">
        <v>1000</v>
      </c>
      <c r="BE40" s="90">
        <v>1000</v>
      </c>
      <c r="BF40" s="90">
        <v>0</v>
      </c>
      <c r="BG40" s="90">
        <v>1000</v>
      </c>
      <c r="BH40" s="90">
        <v>0</v>
      </c>
      <c r="BI40" s="90">
        <v>0</v>
      </c>
      <c r="BJ40" s="90">
        <v>1000</v>
      </c>
      <c r="BK40" s="90">
        <v>0</v>
      </c>
      <c r="BL40" s="90">
        <v>0</v>
      </c>
      <c r="BM40" s="90">
        <v>1000</v>
      </c>
      <c r="BN40" s="90">
        <v>0</v>
      </c>
      <c r="BO40" s="90">
        <v>0</v>
      </c>
      <c r="BP40" s="90">
        <v>0</v>
      </c>
      <c r="BQ40" s="90">
        <v>1000</v>
      </c>
      <c r="BR40" s="90">
        <v>0</v>
      </c>
      <c r="BS40" s="90">
        <v>0</v>
      </c>
      <c r="BT40" s="90">
        <v>0</v>
      </c>
      <c r="BU40" s="90">
        <v>1000</v>
      </c>
      <c r="BV40" s="90">
        <v>0</v>
      </c>
      <c r="BW40" s="90">
        <v>0</v>
      </c>
      <c r="BX40" s="90">
        <v>1000</v>
      </c>
      <c r="BY40" s="90">
        <v>0</v>
      </c>
      <c r="BZ40" s="90">
        <v>0</v>
      </c>
      <c r="CA40" s="90">
        <v>1000</v>
      </c>
      <c r="CB40" s="90">
        <v>0</v>
      </c>
      <c r="CC40" s="90">
        <v>0</v>
      </c>
      <c r="CD40" s="90">
        <v>0</v>
      </c>
      <c r="CE40" s="90">
        <v>0</v>
      </c>
      <c r="CF40" s="90">
        <v>1000</v>
      </c>
      <c r="CG40" s="90">
        <v>0</v>
      </c>
      <c r="CH40" s="90">
        <v>0</v>
      </c>
      <c r="CI40" s="90">
        <v>0</v>
      </c>
      <c r="CJ40" s="90">
        <v>0</v>
      </c>
      <c r="CK40" s="90">
        <v>0</v>
      </c>
      <c r="CL40" s="90">
        <v>0</v>
      </c>
      <c r="CM40" s="90">
        <v>0</v>
      </c>
      <c r="CN40" s="90">
        <v>0</v>
      </c>
      <c r="CO40" s="90">
        <v>0</v>
      </c>
      <c r="CP40" s="90">
        <v>0</v>
      </c>
      <c r="CQ40" s="90">
        <v>0</v>
      </c>
      <c r="CR40" s="90">
        <v>1000</v>
      </c>
      <c r="CS40" s="90">
        <v>0</v>
      </c>
      <c r="CT40" s="90">
        <v>1000</v>
      </c>
      <c r="CU40" s="90">
        <v>1000</v>
      </c>
      <c r="CV40" s="90">
        <v>0</v>
      </c>
      <c r="CW40" s="90">
        <v>0</v>
      </c>
      <c r="CX40" s="90">
        <v>0</v>
      </c>
      <c r="CY40" s="90">
        <v>0</v>
      </c>
      <c r="CZ40" s="90">
        <v>1000</v>
      </c>
      <c r="DA40" s="90">
        <v>1000</v>
      </c>
    </row>
    <row r="41" spans="1:105" s="91" customFormat="1" x14ac:dyDescent="0.25">
      <c r="A41" s="406"/>
      <c r="B41" s="87" t="s">
        <v>148</v>
      </c>
      <c r="C41" s="88">
        <v>663</v>
      </c>
      <c r="D41" s="89">
        <f t="shared" si="2"/>
        <v>209000</v>
      </c>
      <c r="E41" s="90">
        <v>0</v>
      </c>
      <c r="F41" s="90">
        <v>0</v>
      </c>
      <c r="G41" s="90">
        <v>0</v>
      </c>
      <c r="H41" s="90">
        <v>7000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7000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7000</v>
      </c>
      <c r="Y41" s="90">
        <v>0</v>
      </c>
      <c r="Z41" s="90">
        <v>0</v>
      </c>
      <c r="AA41" s="90">
        <v>0</v>
      </c>
      <c r="AB41" s="90">
        <v>0</v>
      </c>
      <c r="AC41" s="90">
        <v>7000</v>
      </c>
      <c r="AD41" s="90">
        <v>0</v>
      </c>
      <c r="AE41" s="90">
        <v>0</v>
      </c>
      <c r="AF41" s="90">
        <v>0</v>
      </c>
      <c r="AG41" s="90">
        <v>0</v>
      </c>
      <c r="AH41" s="90">
        <v>7000</v>
      </c>
      <c r="AI41" s="90">
        <v>0</v>
      </c>
      <c r="AJ41" s="90">
        <v>0</v>
      </c>
      <c r="AK41" s="90">
        <v>13000</v>
      </c>
      <c r="AL41" s="90">
        <v>7000</v>
      </c>
      <c r="AM41" s="90">
        <v>0</v>
      </c>
      <c r="AN41" s="90">
        <v>0</v>
      </c>
      <c r="AO41" s="90">
        <v>7000</v>
      </c>
      <c r="AP41" s="90">
        <v>0</v>
      </c>
      <c r="AQ41" s="90">
        <v>7000</v>
      </c>
      <c r="AR41" s="90">
        <v>6000</v>
      </c>
      <c r="AS41" s="90">
        <v>0</v>
      </c>
      <c r="AT41" s="90">
        <v>11000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90">
        <v>0</v>
      </c>
      <c r="BA41" s="90">
        <v>7000</v>
      </c>
      <c r="BB41" s="90">
        <v>0</v>
      </c>
      <c r="BC41" s="90">
        <v>0</v>
      </c>
      <c r="BD41" s="90">
        <v>7000</v>
      </c>
      <c r="BE41" s="90">
        <v>11000</v>
      </c>
      <c r="BF41" s="90">
        <v>0</v>
      </c>
      <c r="BG41" s="90">
        <v>7000</v>
      </c>
      <c r="BH41" s="90">
        <v>0</v>
      </c>
      <c r="BI41" s="90">
        <v>0</v>
      </c>
      <c r="BJ41" s="90">
        <v>7000</v>
      </c>
      <c r="BK41" s="90">
        <v>0</v>
      </c>
      <c r="BL41" s="90">
        <v>0</v>
      </c>
      <c r="BM41" s="90">
        <v>7000</v>
      </c>
      <c r="BN41" s="90">
        <v>0</v>
      </c>
      <c r="BO41" s="90">
        <v>0</v>
      </c>
      <c r="BP41" s="90">
        <v>0</v>
      </c>
      <c r="BQ41" s="90">
        <v>6000</v>
      </c>
      <c r="BR41" s="90">
        <v>0</v>
      </c>
      <c r="BS41" s="90">
        <v>0</v>
      </c>
      <c r="BT41" s="90">
        <v>0</v>
      </c>
      <c r="BU41" s="90">
        <v>7000</v>
      </c>
      <c r="BV41" s="90">
        <v>0</v>
      </c>
      <c r="BW41" s="90">
        <v>0</v>
      </c>
      <c r="BX41" s="90">
        <v>7000</v>
      </c>
      <c r="BY41" s="90">
        <v>0</v>
      </c>
      <c r="BZ41" s="90">
        <v>0</v>
      </c>
      <c r="CA41" s="90">
        <v>11000</v>
      </c>
      <c r="CB41" s="90">
        <v>0</v>
      </c>
      <c r="CC41" s="90">
        <v>0</v>
      </c>
      <c r="CD41" s="90">
        <v>0</v>
      </c>
      <c r="CE41" s="90">
        <v>0</v>
      </c>
      <c r="CF41" s="90">
        <v>7000</v>
      </c>
      <c r="CG41" s="90">
        <v>0</v>
      </c>
      <c r="CH41" s="90">
        <v>0</v>
      </c>
      <c r="CI41" s="90">
        <v>0</v>
      </c>
      <c r="CJ41" s="90">
        <v>0</v>
      </c>
      <c r="CK41" s="90">
        <v>0</v>
      </c>
      <c r="CL41" s="90">
        <v>0</v>
      </c>
      <c r="CM41" s="90">
        <v>0</v>
      </c>
      <c r="CN41" s="90">
        <v>0</v>
      </c>
      <c r="CO41" s="90">
        <v>0</v>
      </c>
      <c r="CP41" s="90">
        <v>0</v>
      </c>
      <c r="CQ41" s="90">
        <v>0</v>
      </c>
      <c r="CR41" s="90">
        <v>7000</v>
      </c>
      <c r="CS41" s="90">
        <v>0</v>
      </c>
      <c r="CT41" s="90">
        <v>7000</v>
      </c>
      <c r="CU41" s="90">
        <v>7000</v>
      </c>
      <c r="CV41" s="90">
        <v>0</v>
      </c>
      <c r="CW41" s="90">
        <v>0</v>
      </c>
      <c r="CX41" s="90">
        <v>0</v>
      </c>
      <c r="CY41" s="90">
        <v>0</v>
      </c>
      <c r="CZ41" s="90">
        <v>7000</v>
      </c>
      <c r="DA41" s="90">
        <v>11000</v>
      </c>
    </row>
    <row r="42" spans="1:105" s="60" customFormat="1" x14ac:dyDescent="0.25">
      <c r="A42" s="406"/>
      <c r="B42" s="56" t="s">
        <v>149</v>
      </c>
      <c r="C42" s="57">
        <v>744</v>
      </c>
      <c r="D42" s="58">
        <f t="shared" si="2"/>
        <v>906000</v>
      </c>
      <c r="E42" s="59">
        <v>0</v>
      </c>
      <c r="F42" s="59">
        <v>66000</v>
      </c>
      <c r="G42" s="59">
        <v>6000</v>
      </c>
      <c r="H42" s="59">
        <v>24000</v>
      </c>
      <c r="I42" s="59">
        <v>42000</v>
      </c>
      <c r="J42" s="59">
        <v>24000</v>
      </c>
      <c r="K42" s="59">
        <v>12000</v>
      </c>
      <c r="L42" s="59">
        <v>12000</v>
      </c>
      <c r="M42" s="59">
        <v>24000</v>
      </c>
      <c r="N42" s="59">
        <v>12000</v>
      </c>
      <c r="O42" s="59">
        <v>6000</v>
      </c>
      <c r="P42" s="59">
        <v>0</v>
      </c>
      <c r="Q42" s="59">
        <v>6000</v>
      </c>
      <c r="R42" s="59">
        <v>12000</v>
      </c>
      <c r="S42" s="59">
        <v>12000</v>
      </c>
      <c r="T42" s="59">
        <v>6000</v>
      </c>
      <c r="U42" s="59">
        <v>12000</v>
      </c>
      <c r="V42" s="59">
        <v>24000</v>
      </c>
      <c r="W42" s="59">
        <v>18000</v>
      </c>
      <c r="X42" s="59">
        <v>12000</v>
      </c>
      <c r="Y42" s="59">
        <v>24000</v>
      </c>
      <c r="Z42" s="59">
        <v>12000</v>
      </c>
      <c r="AA42" s="59">
        <v>36000</v>
      </c>
      <c r="AB42" s="59">
        <v>24000</v>
      </c>
      <c r="AC42" s="59">
        <v>6000</v>
      </c>
      <c r="AD42" s="59">
        <v>6000</v>
      </c>
      <c r="AE42" s="59">
        <v>0</v>
      </c>
      <c r="AF42" s="59">
        <v>12000</v>
      </c>
      <c r="AG42" s="59">
        <v>12000</v>
      </c>
      <c r="AH42" s="59">
        <v>0</v>
      </c>
      <c r="AI42" s="59">
        <v>6000</v>
      </c>
      <c r="AJ42" s="59">
        <v>6000</v>
      </c>
      <c r="AK42" s="59">
        <v>6000</v>
      </c>
      <c r="AL42" s="59">
        <v>0</v>
      </c>
      <c r="AM42" s="59">
        <v>0</v>
      </c>
      <c r="AN42" s="59">
        <v>6000</v>
      </c>
      <c r="AO42" s="59">
        <v>6000</v>
      </c>
      <c r="AP42" s="59">
        <v>12000</v>
      </c>
      <c r="AQ42" s="59">
        <v>18000</v>
      </c>
      <c r="AR42" s="59">
        <v>12000</v>
      </c>
      <c r="AS42" s="59">
        <v>18000</v>
      </c>
      <c r="AT42" s="59">
        <v>18000</v>
      </c>
      <c r="AU42" s="59">
        <v>12000</v>
      </c>
      <c r="AV42" s="59">
        <v>18000</v>
      </c>
      <c r="AW42" s="59">
        <v>12000</v>
      </c>
      <c r="AX42" s="59">
        <v>0</v>
      </c>
      <c r="AY42" s="59">
        <v>12000</v>
      </c>
      <c r="AZ42" s="59">
        <v>6000</v>
      </c>
      <c r="BA42" s="59">
        <v>0</v>
      </c>
      <c r="BB42" s="59">
        <v>0</v>
      </c>
      <c r="BC42" s="59">
        <v>0</v>
      </c>
      <c r="BD42" s="59">
        <v>12000</v>
      </c>
      <c r="BE42" s="59">
        <v>18000</v>
      </c>
      <c r="BF42" s="59">
        <v>6000</v>
      </c>
      <c r="BG42" s="59">
        <v>12000</v>
      </c>
      <c r="BH42" s="59">
        <v>0</v>
      </c>
      <c r="BI42" s="59">
        <v>6000</v>
      </c>
      <c r="BJ42" s="59">
        <v>0</v>
      </c>
      <c r="BK42" s="59">
        <v>0</v>
      </c>
      <c r="BL42" s="59">
        <v>12000</v>
      </c>
      <c r="BM42" s="59">
        <v>6000</v>
      </c>
      <c r="BN42" s="59">
        <v>0</v>
      </c>
      <c r="BO42" s="59">
        <v>0</v>
      </c>
      <c r="BP42" s="59">
        <v>0</v>
      </c>
      <c r="BQ42" s="59">
        <v>24000</v>
      </c>
      <c r="BR42" s="59">
        <v>0</v>
      </c>
      <c r="BS42" s="59">
        <v>6000</v>
      </c>
      <c r="BT42" s="59">
        <v>6000</v>
      </c>
      <c r="BU42" s="59">
        <v>18000</v>
      </c>
      <c r="BV42" s="59">
        <v>6000</v>
      </c>
      <c r="BW42" s="59">
        <v>6000</v>
      </c>
      <c r="BX42" s="59">
        <v>0</v>
      </c>
      <c r="BY42" s="59">
        <v>12000</v>
      </c>
      <c r="BZ42" s="59">
        <v>0</v>
      </c>
      <c r="CA42" s="59">
        <v>12000</v>
      </c>
      <c r="CB42" s="59">
        <v>12000</v>
      </c>
      <c r="CC42" s="59">
        <v>6000</v>
      </c>
      <c r="CD42" s="59">
        <v>12000</v>
      </c>
      <c r="CE42" s="59">
        <v>0</v>
      </c>
      <c r="CF42" s="59">
        <v>6000</v>
      </c>
      <c r="CG42" s="59">
        <v>6000</v>
      </c>
      <c r="CH42" s="59">
        <v>12000</v>
      </c>
      <c r="CI42" s="59">
        <v>0</v>
      </c>
      <c r="CJ42" s="59">
        <v>6000</v>
      </c>
      <c r="CK42" s="59">
        <v>6000</v>
      </c>
      <c r="CL42" s="59">
        <v>0</v>
      </c>
      <c r="CM42" s="59">
        <v>0</v>
      </c>
      <c r="CN42" s="59">
        <v>6000</v>
      </c>
      <c r="CO42" s="59">
        <v>6000</v>
      </c>
      <c r="CP42" s="59">
        <v>6000</v>
      </c>
      <c r="CQ42" s="59">
        <v>0</v>
      </c>
      <c r="CR42" s="59">
        <v>0</v>
      </c>
      <c r="CS42" s="59">
        <v>0</v>
      </c>
      <c r="CT42" s="59">
        <v>0</v>
      </c>
      <c r="CU42" s="59">
        <v>6000</v>
      </c>
      <c r="CV42" s="59">
        <v>0</v>
      </c>
      <c r="CW42" s="59">
        <v>6000</v>
      </c>
      <c r="CX42" s="59">
        <v>6000</v>
      </c>
      <c r="CY42" s="59">
        <v>6000</v>
      </c>
      <c r="CZ42" s="59">
        <v>0</v>
      </c>
      <c r="DA42" s="59">
        <v>6000</v>
      </c>
    </row>
    <row r="43" spans="1:105" s="60" customFormat="1" x14ac:dyDescent="0.25">
      <c r="A43" s="406"/>
      <c r="B43" s="61" t="s">
        <v>150</v>
      </c>
      <c r="C43" s="57" t="s">
        <v>151</v>
      </c>
      <c r="D43" s="58">
        <f t="shared" si="2"/>
        <v>2252000</v>
      </c>
      <c r="E43" s="59">
        <v>72000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185000</v>
      </c>
      <c r="R43" s="59">
        <v>73000</v>
      </c>
      <c r="S43" s="59">
        <v>43000</v>
      </c>
      <c r="T43" s="59">
        <v>20000</v>
      </c>
      <c r="U43" s="59">
        <v>0</v>
      </c>
      <c r="V43" s="59">
        <v>95000</v>
      </c>
      <c r="W43" s="59">
        <v>0</v>
      </c>
      <c r="X43" s="59">
        <v>40000</v>
      </c>
      <c r="Y43" s="59">
        <v>19000</v>
      </c>
      <c r="Z43" s="59">
        <v>0</v>
      </c>
      <c r="AA43" s="59">
        <v>0</v>
      </c>
      <c r="AB43" s="59">
        <v>100000</v>
      </c>
      <c r="AC43" s="59">
        <v>0</v>
      </c>
      <c r="AD43" s="59">
        <v>60000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150000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24000</v>
      </c>
      <c r="BB43" s="59">
        <v>0</v>
      </c>
      <c r="BC43" s="59">
        <v>0</v>
      </c>
      <c r="BD43" s="59">
        <v>0</v>
      </c>
      <c r="BE43" s="59">
        <v>100000</v>
      </c>
      <c r="BF43" s="59">
        <v>53000</v>
      </c>
      <c r="BG43" s="59">
        <v>0</v>
      </c>
      <c r="BH43" s="59">
        <v>0</v>
      </c>
      <c r="BI43" s="59">
        <v>20000</v>
      </c>
      <c r="BJ43" s="59">
        <v>0</v>
      </c>
      <c r="BK43" s="59">
        <v>0</v>
      </c>
      <c r="BL43" s="59">
        <v>100000</v>
      </c>
      <c r="BM43" s="59">
        <v>0</v>
      </c>
      <c r="BN43" s="59">
        <v>0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29000</v>
      </c>
      <c r="BU43" s="59">
        <v>0</v>
      </c>
      <c r="BV43" s="59">
        <v>0</v>
      </c>
      <c r="BW43" s="59">
        <v>0</v>
      </c>
      <c r="BX43" s="59">
        <v>0</v>
      </c>
      <c r="BY43" s="59">
        <v>0</v>
      </c>
      <c r="BZ43" s="59">
        <v>0</v>
      </c>
      <c r="CA43" s="59">
        <v>50000</v>
      </c>
      <c r="CB43" s="59">
        <v>31000</v>
      </c>
      <c r="CC43" s="59">
        <v>0</v>
      </c>
      <c r="CD43" s="59">
        <v>289000</v>
      </c>
      <c r="CE43" s="59">
        <v>0</v>
      </c>
      <c r="CF43" s="59">
        <v>0</v>
      </c>
      <c r="CG43" s="59">
        <v>0</v>
      </c>
      <c r="CH43" s="59">
        <v>0</v>
      </c>
      <c r="CI43" s="59">
        <v>0</v>
      </c>
      <c r="CJ43" s="59">
        <v>47000</v>
      </c>
      <c r="CK43" s="59">
        <v>0</v>
      </c>
      <c r="CL43" s="59">
        <v>0</v>
      </c>
      <c r="CM43" s="59">
        <v>7000</v>
      </c>
      <c r="CN43" s="59">
        <v>90000</v>
      </c>
      <c r="CO43" s="59">
        <v>140000</v>
      </c>
      <c r="CP43" s="59">
        <v>0</v>
      </c>
      <c r="CQ43" s="59">
        <v>0</v>
      </c>
      <c r="CR43" s="59">
        <v>0</v>
      </c>
      <c r="CS43" s="59">
        <v>0</v>
      </c>
      <c r="CT43" s="59">
        <v>0</v>
      </c>
      <c r="CU43" s="59">
        <v>105000</v>
      </c>
      <c r="CV43" s="59">
        <v>90000</v>
      </c>
      <c r="CW43" s="59">
        <v>98000</v>
      </c>
      <c r="CX43" s="59">
        <v>12000</v>
      </c>
      <c r="CY43" s="59">
        <v>0</v>
      </c>
      <c r="CZ43" s="59">
        <v>100000</v>
      </c>
      <c r="DA43" s="59">
        <v>10000</v>
      </c>
    </row>
    <row r="44" spans="1:105" s="60" customFormat="1" x14ac:dyDescent="0.25">
      <c r="A44" s="406"/>
      <c r="B44" s="61" t="s">
        <v>152</v>
      </c>
      <c r="C44" s="57" t="s">
        <v>151</v>
      </c>
      <c r="D44" s="58">
        <f t="shared" si="2"/>
        <v>373000</v>
      </c>
      <c r="E44" s="59">
        <v>0</v>
      </c>
      <c r="F44" s="59">
        <v>75000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90000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0</v>
      </c>
      <c r="AN44" s="59">
        <v>0</v>
      </c>
      <c r="AO44" s="59">
        <v>0</v>
      </c>
      <c r="AP44" s="59">
        <v>0</v>
      </c>
      <c r="AQ44" s="59">
        <v>0</v>
      </c>
      <c r="AR44" s="59">
        <v>0</v>
      </c>
      <c r="AS44" s="59">
        <v>0</v>
      </c>
      <c r="AT44" s="59">
        <v>0</v>
      </c>
      <c r="AU44" s="59">
        <v>50000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59">
        <v>80000</v>
      </c>
      <c r="BF44" s="59">
        <v>0</v>
      </c>
      <c r="BG44" s="59">
        <v>0</v>
      </c>
      <c r="BH44" s="59">
        <v>0</v>
      </c>
      <c r="BI44" s="59">
        <v>0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78000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v>0</v>
      </c>
      <c r="BZ44" s="59">
        <v>0</v>
      </c>
      <c r="CA44" s="59">
        <v>0</v>
      </c>
      <c r="CB44" s="59">
        <v>0</v>
      </c>
      <c r="CC44" s="59">
        <v>0</v>
      </c>
      <c r="CD44" s="59">
        <v>0</v>
      </c>
      <c r="CE44" s="59">
        <v>0</v>
      </c>
      <c r="CF44" s="59">
        <v>0</v>
      </c>
      <c r="CG44" s="59">
        <v>0</v>
      </c>
      <c r="CH44" s="59">
        <v>0</v>
      </c>
      <c r="CI44" s="59">
        <v>0</v>
      </c>
      <c r="CJ44" s="59">
        <v>0</v>
      </c>
      <c r="CK44" s="59">
        <v>0</v>
      </c>
      <c r="CL44" s="59">
        <v>0</v>
      </c>
      <c r="CM44" s="59">
        <v>0</v>
      </c>
      <c r="CN44" s="59">
        <v>0</v>
      </c>
      <c r="CO44" s="59">
        <v>0</v>
      </c>
      <c r="CP44" s="59">
        <v>0</v>
      </c>
      <c r="CQ44" s="59">
        <v>0</v>
      </c>
      <c r="CR44" s="59">
        <v>0</v>
      </c>
      <c r="CS44" s="59">
        <v>0</v>
      </c>
      <c r="CT44" s="59">
        <v>0</v>
      </c>
      <c r="CU44" s="59">
        <v>0</v>
      </c>
      <c r="CV44" s="59">
        <v>0</v>
      </c>
      <c r="CW44" s="59">
        <v>0</v>
      </c>
      <c r="CX44" s="59">
        <v>0</v>
      </c>
      <c r="CY44" s="59">
        <v>0</v>
      </c>
      <c r="CZ44" s="59">
        <v>0</v>
      </c>
      <c r="DA44" s="59">
        <v>0</v>
      </c>
    </row>
    <row r="45" spans="1:105" s="60" customFormat="1" x14ac:dyDescent="0.25">
      <c r="A45" s="406"/>
      <c r="B45" s="61" t="s">
        <v>153</v>
      </c>
      <c r="C45" s="57" t="s">
        <v>151</v>
      </c>
      <c r="D45" s="58">
        <f t="shared" si="2"/>
        <v>400000</v>
      </c>
      <c r="E45" s="59">
        <v>0</v>
      </c>
      <c r="F45" s="59">
        <v>0</v>
      </c>
      <c r="G45" s="59">
        <v>0</v>
      </c>
      <c r="H45" s="59">
        <v>0</v>
      </c>
      <c r="I45" s="59">
        <v>300000</v>
      </c>
      <c r="J45" s="59">
        <v>0</v>
      </c>
      <c r="K45" s="59">
        <v>0</v>
      </c>
      <c r="L45" s="59">
        <v>100000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59">
        <v>0</v>
      </c>
      <c r="AG45" s="59">
        <v>0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59">
        <v>0</v>
      </c>
      <c r="BF45" s="59">
        <v>0</v>
      </c>
      <c r="BG45" s="59">
        <v>0</v>
      </c>
      <c r="BH45" s="59">
        <v>0</v>
      </c>
      <c r="BI45" s="59">
        <v>0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v>0</v>
      </c>
      <c r="BZ45" s="59">
        <v>0</v>
      </c>
      <c r="CA45" s="59">
        <v>0</v>
      </c>
      <c r="CB45" s="59">
        <v>0</v>
      </c>
      <c r="CC45" s="59">
        <v>0</v>
      </c>
      <c r="CD45" s="59">
        <v>0</v>
      </c>
      <c r="CE45" s="59">
        <v>0</v>
      </c>
      <c r="CF45" s="59">
        <v>0</v>
      </c>
      <c r="CG45" s="59">
        <v>0</v>
      </c>
      <c r="CH45" s="59">
        <v>0</v>
      </c>
      <c r="CI45" s="59">
        <v>0</v>
      </c>
      <c r="CJ45" s="59">
        <v>0</v>
      </c>
      <c r="CK45" s="59">
        <v>0</v>
      </c>
      <c r="CL45" s="59">
        <v>0</v>
      </c>
      <c r="CM45" s="59">
        <v>0</v>
      </c>
      <c r="CN45" s="59">
        <v>0</v>
      </c>
      <c r="CO45" s="59">
        <v>0</v>
      </c>
      <c r="CP45" s="59">
        <v>0</v>
      </c>
      <c r="CQ45" s="59">
        <v>0</v>
      </c>
      <c r="CR45" s="59">
        <v>0</v>
      </c>
      <c r="CS45" s="59">
        <v>0</v>
      </c>
      <c r="CT45" s="59">
        <v>0</v>
      </c>
      <c r="CU45" s="59">
        <v>0</v>
      </c>
      <c r="CV45" s="59">
        <v>0</v>
      </c>
      <c r="CW45" s="59">
        <v>0</v>
      </c>
      <c r="CX45" s="59">
        <v>0</v>
      </c>
      <c r="CY45" s="59">
        <v>0</v>
      </c>
      <c r="CZ45" s="59">
        <v>0</v>
      </c>
      <c r="DA45" s="59">
        <v>0</v>
      </c>
    </row>
    <row r="46" spans="1:105" s="60" customFormat="1" x14ac:dyDescent="0.25">
      <c r="A46" s="406"/>
      <c r="B46" s="61" t="s">
        <v>154</v>
      </c>
      <c r="C46" s="57" t="s">
        <v>151</v>
      </c>
      <c r="D46" s="58">
        <f t="shared" si="2"/>
        <v>5068000</v>
      </c>
      <c r="E46" s="59">
        <v>4000</v>
      </c>
      <c r="F46" s="59">
        <v>900000</v>
      </c>
      <c r="G46" s="59">
        <v>40000</v>
      </c>
      <c r="H46" s="59">
        <v>235000</v>
      </c>
      <c r="I46" s="59">
        <v>120000</v>
      </c>
      <c r="J46" s="59">
        <v>6000</v>
      </c>
      <c r="K46" s="59">
        <v>114000</v>
      </c>
      <c r="L46" s="59">
        <v>520000</v>
      </c>
      <c r="M46" s="59">
        <v>50000</v>
      </c>
      <c r="N46" s="59">
        <v>10000</v>
      </c>
      <c r="O46" s="59">
        <v>450000</v>
      </c>
      <c r="P46" s="59">
        <v>0</v>
      </c>
      <c r="Q46" s="59">
        <v>3000</v>
      </c>
      <c r="R46" s="59">
        <v>20000</v>
      </c>
      <c r="S46" s="59">
        <v>5000</v>
      </c>
      <c r="T46" s="59">
        <v>20000</v>
      </c>
      <c r="U46" s="59">
        <v>150000</v>
      </c>
      <c r="V46" s="59">
        <v>400000</v>
      </c>
      <c r="W46" s="59">
        <v>180000</v>
      </c>
      <c r="X46" s="59">
        <v>15000</v>
      </c>
      <c r="Y46" s="59">
        <v>50000</v>
      </c>
      <c r="Z46" s="59">
        <v>20000</v>
      </c>
      <c r="AA46" s="59">
        <v>80000</v>
      </c>
      <c r="AB46" s="59">
        <v>40000</v>
      </c>
      <c r="AC46" s="59">
        <v>0</v>
      </c>
      <c r="AD46" s="59">
        <v>120000</v>
      </c>
      <c r="AE46" s="59">
        <v>6000</v>
      </c>
      <c r="AF46" s="59">
        <v>10000</v>
      </c>
      <c r="AG46" s="59">
        <v>0</v>
      </c>
      <c r="AH46" s="59">
        <v>0</v>
      </c>
      <c r="AI46" s="59">
        <v>0</v>
      </c>
      <c r="AJ46" s="59">
        <v>18000</v>
      </c>
      <c r="AK46" s="59">
        <v>90000</v>
      </c>
      <c r="AL46" s="59">
        <v>0</v>
      </c>
      <c r="AM46" s="59">
        <v>0</v>
      </c>
      <c r="AN46" s="59">
        <v>0</v>
      </c>
      <c r="AO46" s="59">
        <v>0</v>
      </c>
      <c r="AP46" s="59">
        <v>100000</v>
      </c>
      <c r="AQ46" s="59">
        <v>50000</v>
      </c>
      <c r="AR46" s="59">
        <v>15000</v>
      </c>
      <c r="AS46" s="59">
        <v>0</v>
      </c>
      <c r="AT46" s="59">
        <v>0</v>
      </c>
      <c r="AU46" s="59">
        <v>10000</v>
      </c>
      <c r="AV46" s="59">
        <v>0</v>
      </c>
      <c r="AW46" s="59">
        <v>0</v>
      </c>
      <c r="AX46" s="59">
        <v>0</v>
      </c>
      <c r="AY46" s="59">
        <v>20000</v>
      </c>
      <c r="AZ46" s="59">
        <v>0</v>
      </c>
      <c r="BA46" s="59">
        <v>10000</v>
      </c>
      <c r="BB46" s="59">
        <v>20000</v>
      </c>
      <c r="BC46" s="59">
        <v>0</v>
      </c>
      <c r="BD46" s="59">
        <v>0</v>
      </c>
      <c r="BE46" s="59">
        <v>180000</v>
      </c>
      <c r="BF46" s="59">
        <v>0</v>
      </c>
      <c r="BG46" s="59">
        <v>0</v>
      </c>
      <c r="BH46" s="59">
        <v>4000</v>
      </c>
      <c r="BI46" s="59">
        <v>0</v>
      </c>
      <c r="BJ46" s="59">
        <v>0</v>
      </c>
      <c r="BK46" s="59">
        <v>0</v>
      </c>
      <c r="BL46" s="59">
        <v>89000</v>
      </c>
      <c r="BM46" s="59">
        <v>0</v>
      </c>
      <c r="BN46" s="59">
        <v>0</v>
      </c>
      <c r="BO46" s="59">
        <v>0</v>
      </c>
      <c r="BP46" s="59">
        <v>0</v>
      </c>
      <c r="BQ46" s="59">
        <v>40000</v>
      </c>
      <c r="BR46" s="59">
        <v>4000</v>
      </c>
      <c r="BS46" s="59">
        <v>0</v>
      </c>
      <c r="BT46" s="59">
        <v>0</v>
      </c>
      <c r="BU46" s="59">
        <v>20000</v>
      </c>
      <c r="BV46" s="59">
        <v>54000</v>
      </c>
      <c r="BW46" s="59">
        <v>0</v>
      </c>
      <c r="BX46" s="59">
        <v>0</v>
      </c>
      <c r="BY46" s="59">
        <v>25000</v>
      </c>
      <c r="BZ46" s="59">
        <v>10000</v>
      </c>
      <c r="CA46" s="59">
        <v>20000</v>
      </c>
      <c r="CB46" s="59">
        <v>50000</v>
      </c>
      <c r="CC46" s="59">
        <v>20000</v>
      </c>
      <c r="CD46" s="59">
        <v>6000</v>
      </c>
      <c r="CE46" s="59">
        <v>30000</v>
      </c>
      <c r="CF46" s="59">
        <v>0</v>
      </c>
      <c r="CG46" s="59">
        <v>36000</v>
      </c>
      <c r="CH46" s="59">
        <v>10000</v>
      </c>
      <c r="CI46" s="59">
        <v>6000</v>
      </c>
      <c r="CJ46" s="59">
        <v>32000</v>
      </c>
      <c r="CK46" s="59">
        <v>20000</v>
      </c>
      <c r="CL46" s="59">
        <v>6000</v>
      </c>
      <c r="CM46" s="59">
        <v>0</v>
      </c>
      <c r="CN46" s="59">
        <v>5000</v>
      </c>
      <c r="CO46" s="59">
        <v>5000</v>
      </c>
      <c r="CP46" s="59">
        <v>15000</v>
      </c>
      <c r="CQ46" s="59">
        <v>0</v>
      </c>
      <c r="CR46" s="59">
        <v>5000</v>
      </c>
      <c r="CS46" s="59">
        <v>0</v>
      </c>
      <c r="CT46" s="59">
        <v>0</v>
      </c>
      <c r="CU46" s="59">
        <v>10000</v>
      </c>
      <c r="CV46" s="59">
        <v>0</v>
      </c>
      <c r="CW46" s="59">
        <v>3000</v>
      </c>
      <c r="CX46" s="59">
        <v>2000</v>
      </c>
      <c r="CY46" s="59">
        <v>0</v>
      </c>
      <c r="CZ46" s="59">
        <v>250000</v>
      </c>
      <c r="DA46" s="59">
        <v>210000</v>
      </c>
    </row>
    <row r="47" spans="1:105" s="60" customFormat="1" ht="33" x14ac:dyDescent="0.25">
      <c r="A47" s="406"/>
      <c r="B47" s="61" t="s">
        <v>155</v>
      </c>
      <c r="C47" s="57" t="s">
        <v>151</v>
      </c>
      <c r="D47" s="58">
        <f t="shared" si="2"/>
        <v>273000</v>
      </c>
      <c r="E47" s="59">
        <v>0</v>
      </c>
      <c r="F47" s="59">
        <v>170000</v>
      </c>
      <c r="G47" s="59">
        <v>10000</v>
      </c>
      <c r="H47" s="59">
        <v>13000</v>
      </c>
      <c r="I47" s="59">
        <v>10000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10000</v>
      </c>
      <c r="P47" s="59">
        <v>0</v>
      </c>
      <c r="Q47" s="59">
        <v>0</v>
      </c>
      <c r="R47" s="59">
        <v>2000</v>
      </c>
      <c r="S47" s="59">
        <v>0</v>
      </c>
      <c r="T47" s="59">
        <v>0</v>
      </c>
      <c r="U47" s="59">
        <v>0</v>
      </c>
      <c r="V47" s="59">
        <v>10000</v>
      </c>
      <c r="W47" s="59">
        <v>10000</v>
      </c>
      <c r="X47" s="59">
        <v>0</v>
      </c>
      <c r="Y47" s="59">
        <v>0</v>
      </c>
      <c r="Z47" s="59">
        <v>0</v>
      </c>
      <c r="AA47" s="59">
        <v>0</v>
      </c>
      <c r="AB47" s="59">
        <v>6000</v>
      </c>
      <c r="AC47" s="59">
        <v>0</v>
      </c>
      <c r="AD47" s="59">
        <v>0</v>
      </c>
      <c r="AE47" s="59">
        <v>0</v>
      </c>
      <c r="AF47" s="59">
        <v>0</v>
      </c>
      <c r="AG47" s="59">
        <v>0</v>
      </c>
      <c r="AH47" s="59">
        <v>0</v>
      </c>
      <c r="AI47" s="59">
        <v>0</v>
      </c>
      <c r="AJ47" s="59">
        <v>0</v>
      </c>
      <c r="AK47" s="59">
        <v>0</v>
      </c>
      <c r="AL47" s="59">
        <v>0</v>
      </c>
      <c r="AM47" s="59">
        <v>0</v>
      </c>
      <c r="AN47" s="59">
        <v>0</v>
      </c>
      <c r="AO47" s="59">
        <v>0</v>
      </c>
      <c r="AP47" s="59">
        <v>0</v>
      </c>
      <c r="AQ47" s="59">
        <v>0</v>
      </c>
      <c r="AR47" s="59">
        <v>0</v>
      </c>
      <c r="AS47" s="59">
        <v>0</v>
      </c>
      <c r="AT47" s="59">
        <v>4000</v>
      </c>
      <c r="AU47" s="59">
        <v>0</v>
      </c>
      <c r="AV47" s="59">
        <v>0</v>
      </c>
      <c r="AW47" s="59">
        <v>0</v>
      </c>
      <c r="AX47" s="59">
        <v>0</v>
      </c>
      <c r="AY47" s="59">
        <v>0</v>
      </c>
      <c r="AZ47" s="59">
        <v>0</v>
      </c>
      <c r="BA47" s="59">
        <v>0</v>
      </c>
      <c r="BB47" s="59">
        <v>0</v>
      </c>
      <c r="BC47" s="59">
        <v>0</v>
      </c>
      <c r="BD47" s="59">
        <v>0</v>
      </c>
      <c r="BE47" s="59">
        <v>0</v>
      </c>
      <c r="BF47" s="59">
        <v>0</v>
      </c>
      <c r="BG47" s="59">
        <v>1000</v>
      </c>
      <c r="BH47" s="59">
        <v>3000</v>
      </c>
      <c r="BI47" s="59">
        <v>0</v>
      </c>
      <c r="BJ47" s="59">
        <v>0</v>
      </c>
      <c r="BK47" s="59">
        <v>0</v>
      </c>
      <c r="BL47" s="59">
        <v>10000</v>
      </c>
      <c r="BM47" s="59">
        <v>0</v>
      </c>
      <c r="BN47" s="59">
        <v>0</v>
      </c>
      <c r="BO47" s="59">
        <v>0</v>
      </c>
      <c r="BP47" s="59">
        <v>0</v>
      </c>
      <c r="BQ47" s="59">
        <v>0</v>
      </c>
      <c r="BR47" s="59">
        <v>0</v>
      </c>
      <c r="BS47" s="59">
        <v>0</v>
      </c>
      <c r="BT47" s="59">
        <v>0</v>
      </c>
      <c r="BU47" s="59">
        <v>2000</v>
      </c>
      <c r="BV47" s="59">
        <v>0</v>
      </c>
      <c r="BW47" s="59">
        <v>0</v>
      </c>
      <c r="BX47" s="59">
        <v>0</v>
      </c>
      <c r="BY47" s="59">
        <v>2000</v>
      </c>
      <c r="BZ47" s="59">
        <v>0</v>
      </c>
      <c r="CA47" s="59">
        <v>0</v>
      </c>
      <c r="CB47" s="59">
        <v>0</v>
      </c>
      <c r="CC47" s="59">
        <v>0</v>
      </c>
      <c r="CD47" s="59">
        <v>0</v>
      </c>
      <c r="CE47" s="59">
        <v>0</v>
      </c>
      <c r="CF47" s="59">
        <v>0</v>
      </c>
      <c r="CG47" s="59">
        <v>0</v>
      </c>
      <c r="CH47" s="59">
        <v>0</v>
      </c>
      <c r="CI47" s="59">
        <v>0</v>
      </c>
      <c r="CJ47" s="59">
        <v>0</v>
      </c>
      <c r="CK47" s="59">
        <v>0</v>
      </c>
      <c r="CL47" s="59">
        <v>0</v>
      </c>
      <c r="CM47" s="59">
        <v>0</v>
      </c>
      <c r="CN47" s="59">
        <v>0</v>
      </c>
      <c r="CO47" s="59">
        <v>0</v>
      </c>
      <c r="CP47" s="59">
        <v>0</v>
      </c>
      <c r="CQ47" s="59">
        <v>0</v>
      </c>
      <c r="CR47" s="59">
        <v>0</v>
      </c>
      <c r="CS47" s="59">
        <v>0</v>
      </c>
      <c r="CT47" s="59">
        <v>0</v>
      </c>
      <c r="CU47" s="59">
        <v>0</v>
      </c>
      <c r="CV47" s="59">
        <v>0</v>
      </c>
      <c r="CW47" s="59">
        <v>0</v>
      </c>
      <c r="CX47" s="59">
        <v>1000</v>
      </c>
      <c r="CY47" s="59">
        <v>0</v>
      </c>
      <c r="CZ47" s="59">
        <v>5000</v>
      </c>
      <c r="DA47" s="59">
        <v>4000</v>
      </c>
    </row>
    <row r="48" spans="1:105" s="60" customFormat="1" x14ac:dyDescent="0.25">
      <c r="A48" s="406"/>
      <c r="B48" s="62" t="s">
        <v>373</v>
      </c>
      <c r="C48" s="57"/>
      <c r="D48" s="59">
        <f>SUM(D15:D47)</f>
        <v>126804000</v>
      </c>
      <c r="E48" s="59">
        <f t="shared" ref="E48:BP48" si="3">SUM(E15:E47)</f>
        <v>1344000</v>
      </c>
      <c r="F48" s="59">
        <f t="shared" si="3"/>
        <v>5102000</v>
      </c>
      <c r="G48" s="59">
        <f t="shared" si="3"/>
        <v>1635000</v>
      </c>
      <c r="H48" s="59">
        <f t="shared" si="3"/>
        <v>2356000</v>
      </c>
      <c r="I48" s="59">
        <f t="shared" si="3"/>
        <v>2579000</v>
      </c>
      <c r="J48" s="59">
        <f t="shared" si="3"/>
        <v>899000</v>
      </c>
      <c r="K48" s="59">
        <f t="shared" si="3"/>
        <v>912000</v>
      </c>
      <c r="L48" s="59">
        <f t="shared" si="3"/>
        <v>1877000</v>
      </c>
      <c r="M48" s="59">
        <f t="shared" si="3"/>
        <v>1542000</v>
      </c>
      <c r="N48" s="59">
        <f t="shared" si="3"/>
        <v>873000</v>
      </c>
      <c r="O48" s="59">
        <f t="shared" si="3"/>
        <v>2108000</v>
      </c>
      <c r="P48" s="59">
        <f t="shared" si="3"/>
        <v>766000</v>
      </c>
      <c r="Q48" s="59">
        <f t="shared" si="3"/>
        <v>2469000</v>
      </c>
      <c r="R48" s="59">
        <f t="shared" si="3"/>
        <v>1707000</v>
      </c>
      <c r="S48" s="59">
        <f t="shared" si="3"/>
        <v>809000</v>
      </c>
      <c r="T48" s="59">
        <f t="shared" si="3"/>
        <v>790000</v>
      </c>
      <c r="U48" s="59">
        <f t="shared" si="3"/>
        <v>1305000</v>
      </c>
      <c r="V48" s="59">
        <f t="shared" si="3"/>
        <v>2943000</v>
      </c>
      <c r="W48" s="59">
        <f t="shared" si="3"/>
        <v>2151000</v>
      </c>
      <c r="X48" s="59">
        <f t="shared" si="3"/>
        <v>1630000</v>
      </c>
      <c r="Y48" s="59">
        <f t="shared" si="3"/>
        <v>1308000</v>
      </c>
      <c r="Z48" s="59">
        <f t="shared" si="3"/>
        <v>772000</v>
      </c>
      <c r="AA48" s="59">
        <f t="shared" si="3"/>
        <v>1389000</v>
      </c>
      <c r="AB48" s="59">
        <f t="shared" si="3"/>
        <v>1501000</v>
      </c>
      <c r="AC48" s="59">
        <f t="shared" si="3"/>
        <v>1332000</v>
      </c>
      <c r="AD48" s="59">
        <f t="shared" si="3"/>
        <v>1199000</v>
      </c>
      <c r="AE48" s="59">
        <f t="shared" si="3"/>
        <v>750000</v>
      </c>
      <c r="AF48" s="59">
        <f t="shared" si="3"/>
        <v>880000</v>
      </c>
      <c r="AG48" s="59">
        <f t="shared" si="3"/>
        <v>959000</v>
      </c>
      <c r="AH48" s="59">
        <f t="shared" si="3"/>
        <v>1221000</v>
      </c>
      <c r="AI48" s="59">
        <f t="shared" si="3"/>
        <v>881000</v>
      </c>
      <c r="AJ48" s="59">
        <f t="shared" si="3"/>
        <v>794000</v>
      </c>
      <c r="AK48" s="59">
        <f t="shared" si="3"/>
        <v>2140000</v>
      </c>
      <c r="AL48" s="59">
        <f t="shared" si="3"/>
        <v>1358000</v>
      </c>
      <c r="AM48" s="59">
        <f t="shared" si="3"/>
        <v>824000</v>
      </c>
      <c r="AN48" s="59">
        <f t="shared" si="3"/>
        <v>832000</v>
      </c>
      <c r="AO48" s="59">
        <f t="shared" si="3"/>
        <v>1430000</v>
      </c>
      <c r="AP48" s="59">
        <f t="shared" si="3"/>
        <v>856000</v>
      </c>
      <c r="AQ48" s="59">
        <f t="shared" si="3"/>
        <v>1721000</v>
      </c>
      <c r="AR48" s="59">
        <f t="shared" si="3"/>
        <v>1604000</v>
      </c>
      <c r="AS48" s="59">
        <f t="shared" si="3"/>
        <v>804000</v>
      </c>
      <c r="AT48" s="59">
        <f t="shared" si="3"/>
        <v>2496000</v>
      </c>
      <c r="AU48" s="59">
        <f t="shared" si="3"/>
        <v>921000</v>
      </c>
      <c r="AV48" s="59">
        <f t="shared" si="3"/>
        <v>802000</v>
      </c>
      <c r="AW48" s="59">
        <f t="shared" si="3"/>
        <v>751000</v>
      </c>
      <c r="AX48" s="59">
        <f t="shared" si="3"/>
        <v>759000</v>
      </c>
      <c r="AY48" s="59">
        <f t="shared" si="3"/>
        <v>910000</v>
      </c>
      <c r="AZ48" s="59">
        <f t="shared" si="3"/>
        <v>778000</v>
      </c>
      <c r="BA48" s="59">
        <f t="shared" si="3"/>
        <v>1550000</v>
      </c>
      <c r="BB48" s="59">
        <f t="shared" si="3"/>
        <v>767000</v>
      </c>
      <c r="BC48" s="59">
        <f t="shared" si="3"/>
        <v>818000</v>
      </c>
      <c r="BD48" s="59">
        <f t="shared" si="3"/>
        <v>1497000</v>
      </c>
      <c r="BE48" s="59">
        <f t="shared" si="3"/>
        <v>3377000</v>
      </c>
      <c r="BF48" s="59">
        <f t="shared" si="3"/>
        <v>834000</v>
      </c>
      <c r="BG48" s="59">
        <f t="shared" si="3"/>
        <v>1425000</v>
      </c>
      <c r="BH48" s="59">
        <f t="shared" si="3"/>
        <v>809000</v>
      </c>
      <c r="BI48" s="59">
        <f t="shared" si="3"/>
        <v>855000</v>
      </c>
      <c r="BJ48" s="59">
        <f t="shared" si="3"/>
        <v>1424000</v>
      </c>
      <c r="BK48" s="59">
        <f t="shared" si="3"/>
        <v>728000</v>
      </c>
      <c r="BL48" s="59">
        <f t="shared" si="3"/>
        <v>1462000</v>
      </c>
      <c r="BM48" s="59">
        <f t="shared" si="3"/>
        <v>1460000</v>
      </c>
      <c r="BN48" s="59">
        <f t="shared" si="3"/>
        <v>770000</v>
      </c>
      <c r="BO48" s="59">
        <f t="shared" si="3"/>
        <v>773000</v>
      </c>
      <c r="BP48" s="59">
        <f t="shared" si="3"/>
        <v>828000</v>
      </c>
      <c r="BQ48" s="59">
        <f t="shared" ref="BQ48:DA48" si="4">SUM(BQ15:BQ47)</f>
        <v>1786000</v>
      </c>
      <c r="BR48" s="59">
        <f t="shared" si="4"/>
        <v>730000</v>
      </c>
      <c r="BS48" s="59">
        <f t="shared" si="4"/>
        <v>849000</v>
      </c>
      <c r="BT48" s="59">
        <f t="shared" si="4"/>
        <v>877000</v>
      </c>
      <c r="BU48" s="59">
        <f t="shared" si="4"/>
        <v>1414000</v>
      </c>
      <c r="BV48" s="59">
        <f t="shared" si="4"/>
        <v>867000</v>
      </c>
      <c r="BW48" s="59">
        <f t="shared" si="4"/>
        <v>773000</v>
      </c>
      <c r="BX48" s="59">
        <f t="shared" si="4"/>
        <v>1460000</v>
      </c>
      <c r="BY48" s="59">
        <f t="shared" si="4"/>
        <v>1002000</v>
      </c>
      <c r="BZ48" s="59">
        <f t="shared" si="4"/>
        <v>789000</v>
      </c>
      <c r="CA48" s="59">
        <f t="shared" si="4"/>
        <v>1580000</v>
      </c>
      <c r="CB48" s="59">
        <f t="shared" si="4"/>
        <v>937000</v>
      </c>
      <c r="CC48" s="59">
        <f t="shared" si="4"/>
        <v>804000</v>
      </c>
      <c r="CD48" s="59">
        <f t="shared" si="4"/>
        <v>1148000</v>
      </c>
      <c r="CE48" s="59">
        <f t="shared" si="4"/>
        <v>811000</v>
      </c>
      <c r="CF48" s="59">
        <f t="shared" si="4"/>
        <v>1455000</v>
      </c>
      <c r="CG48" s="59">
        <f t="shared" si="4"/>
        <v>917000</v>
      </c>
      <c r="CH48" s="59">
        <f t="shared" si="4"/>
        <v>848000</v>
      </c>
      <c r="CI48" s="59">
        <f t="shared" si="4"/>
        <v>745000</v>
      </c>
      <c r="CJ48" s="59">
        <f t="shared" si="4"/>
        <v>975000</v>
      </c>
      <c r="CK48" s="59">
        <f t="shared" si="4"/>
        <v>885000</v>
      </c>
      <c r="CL48" s="59">
        <f t="shared" si="4"/>
        <v>834000</v>
      </c>
      <c r="CM48" s="59">
        <f t="shared" si="4"/>
        <v>802000</v>
      </c>
      <c r="CN48" s="59">
        <f t="shared" si="4"/>
        <v>933000</v>
      </c>
      <c r="CO48" s="59">
        <f t="shared" si="4"/>
        <v>1033000</v>
      </c>
      <c r="CP48" s="59">
        <f t="shared" si="4"/>
        <v>886000</v>
      </c>
      <c r="CQ48" s="59">
        <f t="shared" si="4"/>
        <v>738000</v>
      </c>
      <c r="CR48" s="59">
        <f t="shared" si="4"/>
        <v>1354000</v>
      </c>
      <c r="CS48" s="59">
        <f t="shared" si="4"/>
        <v>820000</v>
      </c>
      <c r="CT48" s="59">
        <f t="shared" si="4"/>
        <v>1408000</v>
      </c>
      <c r="CU48" s="59">
        <f t="shared" si="4"/>
        <v>1613000</v>
      </c>
      <c r="CV48" s="59">
        <f t="shared" si="4"/>
        <v>857000</v>
      </c>
      <c r="CW48" s="59">
        <f t="shared" si="4"/>
        <v>893000</v>
      </c>
      <c r="CX48" s="59">
        <f t="shared" si="4"/>
        <v>789000</v>
      </c>
      <c r="CY48" s="59">
        <f t="shared" si="4"/>
        <v>831000</v>
      </c>
      <c r="CZ48" s="59">
        <f t="shared" si="4"/>
        <v>2582000</v>
      </c>
      <c r="DA48" s="59">
        <f t="shared" si="4"/>
        <v>1633000</v>
      </c>
    </row>
    <row r="49" spans="1:105" s="70" customFormat="1" ht="16.5" customHeight="1" x14ac:dyDescent="0.25">
      <c r="A49" s="407" t="s">
        <v>156</v>
      </c>
      <c r="B49" s="78" t="s">
        <v>157</v>
      </c>
      <c r="C49" s="67" t="s">
        <v>1180</v>
      </c>
      <c r="D49" s="68">
        <f t="shared" si="2"/>
        <v>1832737000</v>
      </c>
      <c r="E49" s="69">
        <v>21130000</v>
      </c>
      <c r="F49" s="69">
        <v>110091000</v>
      </c>
      <c r="G49" s="69">
        <v>42041000</v>
      </c>
      <c r="H49" s="69">
        <v>31787000</v>
      </c>
      <c r="I49" s="69">
        <v>63395000</v>
      </c>
      <c r="J49" s="69">
        <v>12777000</v>
      </c>
      <c r="K49" s="69">
        <v>13143000</v>
      </c>
      <c r="L49" s="69">
        <v>29042000</v>
      </c>
      <c r="M49" s="69">
        <v>36016000</v>
      </c>
      <c r="N49" s="69">
        <v>13140000</v>
      </c>
      <c r="O49" s="69">
        <v>43165000</v>
      </c>
      <c r="P49" s="69">
        <v>12692000</v>
      </c>
      <c r="Q49" s="69">
        <v>26192000</v>
      </c>
      <c r="R49" s="69">
        <v>40936000</v>
      </c>
      <c r="S49" s="69">
        <v>13573000</v>
      </c>
      <c r="T49" s="69">
        <v>13097000</v>
      </c>
      <c r="U49" s="69">
        <v>24322000</v>
      </c>
      <c r="V49" s="69">
        <v>69275000</v>
      </c>
      <c r="W49" s="69">
        <v>55533000</v>
      </c>
      <c r="X49" s="69">
        <v>13490000</v>
      </c>
      <c r="Y49" s="69">
        <v>27830000</v>
      </c>
      <c r="Z49" s="69">
        <v>13929000</v>
      </c>
      <c r="AA49" s="69">
        <v>24834000</v>
      </c>
      <c r="AB49" s="69">
        <v>31702000</v>
      </c>
      <c r="AC49" s="69">
        <v>13406000</v>
      </c>
      <c r="AD49" s="69">
        <v>16532000</v>
      </c>
      <c r="AE49" s="69">
        <v>12962000</v>
      </c>
      <c r="AF49" s="69">
        <v>12377000</v>
      </c>
      <c r="AG49" s="69">
        <v>13352000</v>
      </c>
      <c r="AH49" s="69">
        <v>11098000</v>
      </c>
      <c r="AI49" s="69">
        <v>12139000</v>
      </c>
      <c r="AJ49" s="69">
        <v>10973000</v>
      </c>
      <c r="AK49" s="69">
        <v>24242000</v>
      </c>
      <c r="AL49" s="69">
        <v>11877000</v>
      </c>
      <c r="AM49" s="69">
        <v>10420000</v>
      </c>
      <c r="AN49" s="69">
        <v>13227000</v>
      </c>
      <c r="AO49" s="69">
        <v>11781000</v>
      </c>
      <c r="AP49" s="69">
        <v>13657000</v>
      </c>
      <c r="AQ49" s="69">
        <v>18059000</v>
      </c>
      <c r="AR49" s="69">
        <v>12704000</v>
      </c>
      <c r="AS49" s="69">
        <v>14211000</v>
      </c>
      <c r="AT49" s="69">
        <v>26321000</v>
      </c>
      <c r="AU49" s="69">
        <v>12456000</v>
      </c>
      <c r="AV49" s="69">
        <v>8595000</v>
      </c>
      <c r="AW49" s="69">
        <v>9153000</v>
      </c>
      <c r="AX49" s="69">
        <v>11177000</v>
      </c>
      <c r="AY49" s="69">
        <v>11776000</v>
      </c>
      <c r="AZ49" s="69">
        <v>11461000</v>
      </c>
      <c r="BA49" s="69">
        <v>11838000</v>
      </c>
      <c r="BB49" s="69">
        <v>8477000</v>
      </c>
      <c r="BC49" s="69">
        <v>9083000</v>
      </c>
      <c r="BD49" s="69">
        <v>10758000</v>
      </c>
      <c r="BE49" s="69">
        <v>40088000</v>
      </c>
      <c r="BF49" s="69">
        <v>12225000</v>
      </c>
      <c r="BG49" s="69">
        <v>10128000</v>
      </c>
      <c r="BH49" s="69">
        <v>8435000</v>
      </c>
      <c r="BI49" s="69">
        <v>9170000</v>
      </c>
      <c r="BJ49" s="69">
        <v>10451000</v>
      </c>
      <c r="BK49" s="69">
        <v>9356000</v>
      </c>
      <c r="BL49" s="69">
        <v>29800000</v>
      </c>
      <c r="BM49" s="69">
        <v>8762000</v>
      </c>
      <c r="BN49" s="69">
        <v>11494000</v>
      </c>
      <c r="BO49" s="69">
        <v>12459000</v>
      </c>
      <c r="BP49" s="69">
        <v>11582000</v>
      </c>
      <c r="BQ49" s="69">
        <v>14903000</v>
      </c>
      <c r="BR49" s="69">
        <v>9759000</v>
      </c>
      <c r="BS49" s="69">
        <v>9509000</v>
      </c>
      <c r="BT49" s="69">
        <v>10489000</v>
      </c>
      <c r="BU49" s="69">
        <v>10536000</v>
      </c>
      <c r="BV49" s="69">
        <v>10591000</v>
      </c>
      <c r="BW49" s="69">
        <v>10990000</v>
      </c>
      <c r="BX49" s="69">
        <v>11786000</v>
      </c>
      <c r="BY49" s="69">
        <v>16521000</v>
      </c>
      <c r="BZ49" s="69">
        <v>14747000</v>
      </c>
      <c r="CA49" s="69">
        <v>14196000</v>
      </c>
      <c r="CB49" s="69">
        <v>11981000</v>
      </c>
      <c r="CC49" s="69">
        <v>15049000</v>
      </c>
      <c r="CD49" s="69">
        <v>12887000</v>
      </c>
      <c r="CE49" s="69">
        <v>14857000</v>
      </c>
      <c r="CF49" s="69">
        <v>15866000</v>
      </c>
      <c r="CG49" s="69">
        <v>13849000</v>
      </c>
      <c r="CH49" s="69">
        <v>14286000</v>
      </c>
      <c r="CI49" s="69">
        <v>13801000</v>
      </c>
      <c r="CJ49" s="69">
        <v>18131000</v>
      </c>
      <c r="CK49" s="69">
        <v>13805000</v>
      </c>
      <c r="CL49" s="69">
        <v>14593000</v>
      </c>
      <c r="CM49" s="69">
        <v>12474000</v>
      </c>
      <c r="CN49" s="69">
        <v>13750000</v>
      </c>
      <c r="CO49" s="69">
        <v>13952000</v>
      </c>
      <c r="CP49" s="69">
        <v>14500000</v>
      </c>
      <c r="CQ49" s="69">
        <v>11898000</v>
      </c>
      <c r="CR49" s="69">
        <v>14614000</v>
      </c>
      <c r="CS49" s="69">
        <v>11424000</v>
      </c>
      <c r="CT49" s="69">
        <v>13734000</v>
      </c>
      <c r="CU49" s="69">
        <v>12128000</v>
      </c>
      <c r="CV49" s="69">
        <v>12218000</v>
      </c>
      <c r="CW49" s="69">
        <v>10568000</v>
      </c>
      <c r="CX49" s="69">
        <v>11388000</v>
      </c>
      <c r="CY49" s="69">
        <v>10349000</v>
      </c>
      <c r="CZ49" s="69">
        <v>42652000</v>
      </c>
      <c r="DA49" s="69">
        <v>12762000</v>
      </c>
    </row>
    <row r="50" spans="1:105" s="70" customFormat="1" x14ac:dyDescent="0.25">
      <c r="A50" s="408"/>
      <c r="B50" s="78" t="s">
        <v>158</v>
      </c>
      <c r="C50" s="67">
        <v>114</v>
      </c>
      <c r="D50" s="68">
        <f t="shared" si="2"/>
        <v>96647000</v>
      </c>
      <c r="E50" s="69">
        <v>3017000</v>
      </c>
      <c r="F50" s="69">
        <v>4664000</v>
      </c>
      <c r="G50" s="69">
        <v>4238000</v>
      </c>
      <c r="H50" s="69">
        <v>2406000</v>
      </c>
      <c r="I50" s="69">
        <v>0</v>
      </c>
      <c r="J50" s="69">
        <v>1147000</v>
      </c>
      <c r="K50" s="69">
        <v>0</v>
      </c>
      <c r="L50" s="69">
        <v>573000</v>
      </c>
      <c r="M50" s="69">
        <v>1721000</v>
      </c>
      <c r="N50" s="69">
        <v>1147000</v>
      </c>
      <c r="O50" s="69">
        <v>1721000</v>
      </c>
      <c r="P50" s="69">
        <v>1184000</v>
      </c>
      <c r="Q50" s="69">
        <v>1184000</v>
      </c>
      <c r="R50" s="69">
        <v>2406000</v>
      </c>
      <c r="S50" s="69">
        <v>1184000</v>
      </c>
      <c r="T50" s="69">
        <v>0</v>
      </c>
      <c r="U50" s="69">
        <v>2406000</v>
      </c>
      <c r="V50" s="69">
        <v>1721000</v>
      </c>
      <c r="W50" s="69">
        <v>2332000</v>
      </c>
      <c r="X50" s="69">
        <v>2406000</v>
      </c>
      <c r="Y50" s="69">
        <v>573000</v>
      </c>
      <c r="Z50" s="69">
        <v>573000</v>
      </c>
      <c r="AA50" s="69">
        <v>2943000</v>
      </c>
      <c r="AB50" s="69">
        <v>1758000</v>
      </c>
      <c r="AC50" s="69">
        <v>0</v>
      </c>
      <c r="AD50" s="69">
        <v>573000</v>
      </c>
      <c r="AE50" s="69">
        <v>0</v>
      </c>
      <c r="AF50" s="69">
        <v>1184000</v>
      </c>
      <c r="AG50" s="69">
        <v>1184000</v>
      </c>
      <c r="AH50" s="69">
        <v>0</v>
      </c>
      <c r="AI50" s="69">
        <v>573000</v>
      </c>
      <c r="AJ50" s="69">
        <v>0</v>
      </c>
      <c r="AK50" s="69">
        <v>573000</v>
      </c>
      <c r="AL50" s="69">
        <v>1184000</v>
      </c>
      <c r="AM50" s="69">
        <v>1184000</v>
      </c>
      <c r="AN50" s="69">
        <v>573000</v>
      </c>
      <c r="AO50" s="69">
        <v>0</v>
      </c>
      <c r="AP50" s="69">
        <v>0</v>
      </c>
      <c r="AQ50" s="69">
        <v>1147000</v>
      </c>
      <c r="AR50" s="69">
        <v>1184000</v>
      </c>
      <c r="AS50" s="69">
        <v>1184000</v>
      </c>
      <c r="AT50" s="69">
        <v>1147000</v>
      </c>
      <c r="AU50" s="69">
        <v>1184000</v>
      </c>
      <c r="AV50" s="69">
        <v>0</v>
      </c>
      <c r="AW50" s="69">
        <v>0</v>
      </c>
      <c r="AX50" s="69">
        <v>573000</v>
      </c>
      <c r="AY50" s="69">
        <v>1147000</v>
      </c>
      <c r="AZ50" s="69">
        <v>1184000</v>
      </c>
      <c r="BA50" s="69">
        <v>1147000</v>
      </c>
      <c r="BB50" s="69">
        <v>0</v>
      </c>
      <c r="BC50" s="69">
        <v>573000</v>
      </c>
      <c r="BD50" s="69">
        <v>573000</v>
      </c>
      <c r="BE50" s="69">
        <v>1184000</v>
      </c>
      <c r="BF50" s="69">
        <v>1184000</v>
      </c>
      <c r="BG50" s="69">
        <v>573000</v>
      </c>
      <c r="BH50" s="69">
        <v>0</v>
      </c>
      <c r="BI50" s="69">
        <v>1184000</v>
      </c>
      <c r="BJ50" s="69">
        <v>1147000</v>
      </c>
      <c r="BK50" s="69">
        <v>0</v>
      </c>
      <c r="BL50" s="69">
        <v>2921000</v>
      </c>
      <c r="BM50" s="69">
        <v>573000</v>
      </c>
      <c r="BN50" s="69">
        <v>1184000</v>
      </c>
      <c r="BO50" s="69">
        <v>1147000</v>
      </c>
      <c r="BP50" s="69">
        <v>1184000</v>
      </c>
      <c r="BQ50" s="69">
        <v>1147000</v>
      </c>
      <c r="BR50" s="69">
        <v>0</v>
      </c>
      <c r="BS50" s="69">
        <v>573000</v>
      </c>
      <c r="BT50" s="69">
        <v>573000</v>
      </c>
      <c r="BU50" s="69">
        <v>1147000</v>
      </c>
      <c r="BV50" s="69">
        <v>1184000</v>
      </c>
      <c r="BW50" s="69">
        <v>573000</v>
      </c>
      <c r="BX50" s="69">
        <v>0</v>
      </c>
      <c r="BY50" s="69">
        <v>1184000</v>
      </c>
      <c r="BZ50" s="69">
        <v>1184000</v>
      </c>
      <c r="CA50" s="69">
        <v>1147000</v>
      </c>
      <c r="CB50" s="69">
        <v>0</v>
      </c>
      <c r="CC50" s="69">
        <v>1184000</v>
      </c>
      <c r="CD50" s="69">
        <v>1184000</v>
      </c>
      <c r="CE50" s="69">
        <v>1184000</v>
      </c>
      <c r="CF50" s="69">
        <v>573000</v>
      </c>
      <c r="CG50" s="69">
        <v>0</v>
      </c>
      <c r="CH50" s="69">
        <v>573000</v>
      </c>
      <c r="CI50" s="69">
        <v>0</v>
      </c>
      <c r="CJ50" s="69">
        <v>0</v>
      </c>
      <c r="CK50" s="69">
        <v>1184000</v>
      </c>
      <c r="CL50" s="69">
        <v>1184000</v>
      </c>
      <c r="CM50" s="69">
        <v>0</v>
      </c>
      <c r="CN50" s="69">
        <v>1147000</v>
      </c>
      <c r="CO50" s="69">
        <v>1147000</v>
      </c>
      <c r="CP50" s="69">
        <v>1147000</v>
      </c>
      <c r="CQ50" s="69">
        <v>0</v>
      </c>
      <c r="CR50" s="69">
        <v>573000</v>
      </c>
      <c r="CS50" s="69">
        <v>573000</v>
      </c>
      <c r="CT50" s="69">
        <v>1147000</v>
      </c>
      <c r="CU50" s="69">
        <v>1184000</v>
      </c>
      <c r="CV50" s="69">
        <v>0</v>
      </c>
      <c r="CW50" s="69">
        <v>0</v>
      </c>
      <c r="CX50" s="69">
        <v>0</v>
      </c>
      <c r="CY50" s="69">
        <v>0</v>
      </c>
      <c r="CZ50" s="69">
        <v>2295000</v>
      </c>
      <c r="DA50" s="69">
        <v>0</v>
      </c>
    </row>
    <row r="51" spans="1:105" s="70" customFormat="1" ht="33" x14ac:dyDescent="0.25">
      <c r="A51" s="408"/>
      <c r="B51" s="78" t="s">
        <v>159</v>
      </c>
      <c r="C51" s="67">
        <v>114</v>
      </c>
      <c r="D51" s="68">
        <f t="shared" si="2"/>
        <v>19038000</v>
      </c>
      <c r="E51" s="69">
        <v>642000</v>
      </c>
      <c r="F51" s="69">
        <v>963000</v>
      </c>
      <c r="G51" s="69">
        <v>321000</v>
      </c>
      <c r="H51" s="69">
        <v>321000</v>
      </c>
      <c r="I51" s="69">
        <v>0</v>
      </c>
      <c r="J51" s="69">
        <v>221000</v>
      </c>
      <c r="K51" s="69">
        <v>0</v>
      </c>
      <c r="L51" s="69">
        <v>221000</v>
      </c>
      <c r="M51" s="69">
        <v>321000</v>
      </c>
      <c r="N51" s="69">
        <v>221000</v>
      </c>
      <c r="O51" s="69">
        <v>321000</v>
      </c>
      <c r="P51" s="69">
        <v>221000</v>
      </c>
      <c r="Q51" s="69">
        <v>221000</v>
      </c>
      <c r="R51" s="69">
        <v>321000</v>
      </c>
      <c r="S51" s="69">
        <v>221000</v>
      </c>
      <c r="T51" s="69">
        <v>0</v>
      </c>
      <c r="U51" s="69">
        <v>321000</v>
      </c>
      <c r="V51" s="69">
        <v>221000</v>
      </c>
      <c r="W51" s="69">
        <v>321000</v>
      </c>
      <c r="X51" s="69">
        <v>321000</v>
      </c>
      <c r="Y51" s="69">
        <v>221000</v>
      </c>
      <c r="Z51" s="69">
        <v>221000</v>
      </c>
      <c r="AA51" s="69">
        <v>321000</v>
      </c>
      <c r="AB51" s="69">
        <v>321000</v>
      </c>
      <c r="AC51" s="69">
        <v>0</v>
      </c>
      <c r="AD51" s="69">
        <v>221000</v>
      </c>
      <c r="AE51" s="69">
        <v>0</v>
      </c>
      <c r="AF51" s="69">
        <v>221000</v>
      </c>
      <c r="AG51" s="69">
        <v>221000</v>
      </c>
      <c r="AH51" s="69">
        <v>0</v>
      </c>
      <c r="AI51" s="69">
        <v>221000</v>
      </c>
      <c r="AJ51" s="69">
        <v>0</v>
      </c>
      <c r="AK51" s="69">
        <v>221000</v>
      </c>
      <c r="AL51" s="69">
        <v>221000</v>
      </c>
      <c r="AM51" s="69">
        <v>221000</v>
      </c>
      <c r="AN51" s="69">
        <v>221000</v>
      </c>
      <c r="AO51" s="69">
        <v>0</v>
      </c>
      <c r="AP51" s="69">
        <v>0</v>
      </c>
      <c r="AQ51" s="69">
        <v>221000</v>
      </c>
      <c r="AR51" s="69">
        <v>221000</v>
      </c>
      <c r="AS51" s="69">
        <v>221000</v>
      </c>
      <c r="AT51" s="69">
        <v>221000</v>
      </c>
      <c r="AU51" s="69">
        <v>221000</v>
      </c>
      <c r="AV51" s="69">
        <v>0</v>
      </c>
      <c r="AW51" s="69">
        <v>0</v>
      </c>
      <c r="AX51" s="69">
        <v>221000</v>
      </c>
      <c r="AY51" s="69">
        <v>221000</v>
      </c>
      <c r="AZ51" s="69">
        <v>221000</v>
      </c>
      <c r="BA51" s="69">
        <v>221000</v>
      </c>
      <c r="BB51" s="69">
        <v>0</v>
      </c>
      <c r="BC51" s="69">
        <v>221000</v>
      </c>
      <c r="BD51" s="69">
        <v>221000</v>
      </c>
      <c r="BE51" s="69">
        <v>321000</v>
      </c>
      <c r="BF51" s="69">
        <v>221000</v>
      </c>
      <c r="BG51" s="69">
        <v>221000</v>
      </c>
      <c r="BH51" s="69">
        <v>0</v>
      </c>
      <c r="BI51" s="69">
        <v>221000</v>
      </c>
      <c r="BJ51" s="69">
        <v>221000</v>
      </c>
      <c r="BK51" s="69">
        <v>0</v>
      </c>
      <c r="BL51" s="69">
        <v>321000</v>
      </c>
      <c r="BM51" s="69">
        <v>221000</v>
      </c>
      <c r="BN51" s="69">
        <v>221000</v>
      </c>
      <c r="BO51" s="69">
        <v>221000</v>
      </c>
      <c r="BP51" s="69">
        <v>221000</v>
      </c>
      <c r="BQ51" s="69">
        <v>221000</v>
      </c>
      <c r="BR51" s="69">
        <v>0</v>
      </c>
      <c r="BS51" s="69">
        <v>221000</v>
      </c>
      <c r="BT51" s="69">
        <v>221000</v>
      </c>
      <c r="BU51" s="69">
        <v>221000</v>
      </c>
      <c r="BV51" s="69">
        <v>221000</v>
      </c>
      <c r="BW51" s="69">
        <v>221000</v>
      </c>
      <c r="BX51" s="69">
        <v>0</v>
      </c>
      <c r="BY51" s="69">
        <v>221000</v>
      </c>
      <c r="BZ51" s="69">
        <v>221000</v>
      </c>
      <c r="CA51" s="69">
        <v>221000</v>
      </c>
      <c r="CB51" s="69">
        <v>0</v>
      </c>
      <c r="CC51" s="69">
        <v>221000</v>
      </c>
      <c r="CD51" s="69">
        <v>221000</v>
      </c>
      <c r="CE51" s="69">
        <v>221000</v>
      </c>
      <c r="CF51" s="69">
        <v>221000</v>
      </c>
      <c r="CG51" s="69">
        <v>0</v>
      </c>
      <c r="CH51" s="69">
        <v>221000</v>
      </c>
      <c r="CI51" s="69">
        <v>0</v>
      </c>
      <c r="CJ51" s="69">
        <v>0</v>
      </c>
      <c r="CK51" s="69">
        <v>221000</v>
      </c>
      <c r="CL51" s="69">
        <v>221000</v>
      </c>
      <c r="CM51" s="69">
        <v>0</v>
      </c>
      <c r="CN51" s="69">
        <v>221000</v>
      </c>
      <c r="CO51" s="69">
        <v>221000</v>
      </c>
      <c r="CP51" s="69">
        <v>221000</v>
      </c>
      <c r="CQ51" s="69">
        <v>0</v>
      </c>
      <c r="CR51" s="69">
        <v>221000</v>
      </c>
      <c r="CS51" s="69">
        <v>221000</v>
      </c>
      <c r="CT51" s="69">
        <v>221000</v>
      </c>
      <c r="CU51" s="69">
        <v>221000</v>
      </c>
      <c r="CV51" s="69">
        <v>0</v>
      </c>
      <c r="CW51" s="69">
        <v>0</v>
      </c>
      <c r="CX51" s="69">
        <v>0</v>
      </c>
      <c r="CY51" s="69">
        <v>0</v>
      </c>
      <c r="CZ51" s="69">
        <v>542000</v>
      </c>
      <c r="DA51" s="69">
        <v>0</v>
      </c>
    </row>
    <row r="52" spans="1:105" s="70" customFormat="1" x14ac:dyDescent="0.25">
      <c r="A52" s="408"/>
      <c r="B52" s="78" t="s">
        <v>160</v>
      </c>
      <c r="C52" s="67">
        <v>114</v>
      </c>
      <c r="D52" s="68">
        <f t="shared" si="2"/>
        <v>563000</v>
      </c>
      <c r="E52" s="69">
        <v>0</v>
      </c>
      <c r="F52" s="69">
        <v>563000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69">
        <v>0</v>
      </c>
      <c r="AK52" s="69">
        <v>0</v>
      </c>
      <c r="AL52" s="69">
        <v>0</v>
      </c>
      <c r="AM52" s="69">
        <v>0</v>
      </c>
      <c r="AN52" s="69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0</v>
      </c>
      <c r="BA52" s="69">
        <v>0</v>
      </c>
      <c r="BB52" s="69">
        <v>0</v>
      </c>
      <c r="BC52" s="69">
        <v>0</v>
      </c>
      <c r="BD52" s="69">
        <v>0</v>
      </c>
      <c r="BE52" s="69">
        <v>0</v>
      </c>
      <c r="BF52" s="69">
        <v>0</v>
      </c>
      <c r="BG52" s="69">
        <v>0</v>
      </c>
      <c r="BH52" s="69">
        <v>0</v>
      </c>
      <c r="BI52" s="69">
        <v>0</v>
      </c>
      <c r="BJ52" s="69">
        <v>0</v>
      </c>
      <c r="BK52" s="69">
        <v>0</v>
      </c>
      <c r="BL52" s="69">
        <v>0</v>
      </c>
      <c r="BM52" s="69">
        <v>0</v>
      </c>
      <c r="BN52" s="69">
        <v>0</v>
      </c>
      <c r="BO52" s="69">
        <v>0</v>
      </c>
      <c r="BP52" s="69">
        <v>0</v>
      </c>
      <c r="BQ52" s="69">
        <v>0</v>
      </c>
      <c r="BR52" s="69">
        <v>0</v>
      </c>
      <c r="BS52" s="69">
        <v>0</v>
      </c>
      <c r="BT52" s="69">
        <v>0</v>
      </c>
      <c r="BU52" s="69">
        <v>0</v>
      </c>
      <c r="BV52" s="69">
        <v>0</v>
      </c>
      <c r="BW52" s="69">
        <v>0</v>
      </c>
      <c r="BX52" s="69">
        <v>0</v>
      </c>
      <c r="BY52" s="69">
        <v>0</v>
      </c>
      <c r="BZ52" s="69">
        <v>0</v>
      </c>
      <c r="CA52" s="69">
        <v>0</v>
      </c>
      <c r="CB52" s="69">
        <v>0</v>
      </c>
      <c r="CC52" s="69">
        <v>0</v>
      </c>
      <c r="CD52" s="69">
        <v>0</v>
      </c>
      <c r="CE52" s="69">
        <v>0</v>
      </c>
      <c r="CF52" s="69">
        <v>0</v>
      </c>
      <c r="CG52" s="69">
        <v>0</v>
      </c>
      <c r="CH52" s="69">
        <v>0</v>
      </c>
      <c r="CI52" s="69">
        <v>0</v>
      </c>
      <c r="CJ52" s="69">
        <v>0</v>
      </c>
      <c r="CK52" s="69">
        <v>0</v>
      </c>
      <c r="CL52" s="69">
        <v>0</v>
      </c>
      <c r="CM52" s="69">
        <v>0</v>
      </c>
      <c r="CN52" s="69">
        <v>0</v>
      </c>
      <c r="CO52" s="69">
        <v>0</v>
      </c>
      <c r="CP52" s="69">
        <v>0</v>
      </c>
      <c r="CQ52" s="69">
        <v>0</v>
      </c>
      <c r="CR52" s="69">
        <v>0</v>
      </c>
      <c r="CS52" s="69">
        <v>0</v>
      </c>
      <c r="CT52" s="69">
        <v>0</v>
      </c>
      <c r="CU52" s="69">
        <v>0</v>
      </c>
      <c r="CV52" s="69">
        <v>0</v>
      </c>
      <c r="CW52" s="69">
        <v>0</v>
      </c>
      <c r="CX52" s="69">
        <v>0</v>
      </c>
      <c r="CY52" s="69">
        <v>0</v>
      </c>
      <c r="CZ52" s="69">
        <v>0</v>
      </c>
      <c r="DA52" s="69">
        <v>0</v>
      </c>
    </row>
    <row r="53" spans="1:105" s="70" customFormat="1" ht="33" x14ac:dyDescent="0.25">
      <c r="A53" s="408"/>
      <c r="B53" s="78" t="s">
        <v>161</v>
      </c>
      <c r="C53" s="67">
        <v>124</v>
      </c>
      <c r="D53" s="68">
        <f t="shared" si="2"/>
        <v>5161000</v>
      </c>
      <c r="E53" s="69">
        <v>71000</v>
      </c>
      <c r="F53" s="69">
        <v>422000</v>
      </c>
      <c r="G53" s="69">
        <v>166000</v>
      </c>
      <c r="H53" s="69">
        <v>89000</v>
      </c>
      <c r="I53" s="69">
        <v>249000</v>
      </c>
      <c r="J53" s="69">
        <v>31000</v>
      </c>
      <c r="K53" s="69">
        <v>26000</v>
      </c>
      <c r="L53" s="69">
        <v>71000</v>
      </c>
      <c r="M53" s="69">
        <v>94000</v>
      </c>
      <c r="N53" s="69">
        <v>31000</v>
      </c>
      <c r="O53" s="69">
        <v>172000</v>
      </c>
      <c r="P53" s="69">
        <v>31000</v>
      </c>
      <c r="Q53" s="69">
        <v>76000</v>
      </c>
      <c r="R53" s="69">
        <v>107000</v>
      </c>
      <c r="S53" s="69">
        <v>35000</v>
      </c>
      <c r="T53" s="69">
        <v>26000</v>
      </c>
      <c r="U53" s="69">
        <v>67000</v>
      </c>
      <c r="V53" s="69">
        <v>281000</v>
      </c>
      <c r="W53" s="69">
        <v>224000</v>
      </c>
      <c r="X53" s="69">
        <v>35000</v>
      </c>
      <c r="Y53" s="69">
        <v>62000</v>
      </c>
      <c r="Z53" s="69">
        <v>31000</v>
      </c>
      <c r="AA53" s="69">
        <v>71000</v>
      </c>
      <c r="AB53" s="69">
        <v>85000</v>
      </c>
      <c r="AC53" s="69">
        <v>26000</v>
      </c>
      <c r="AD53" s="69">
        <v>44000</v>
      </c>
      <c r="AE53" s="69">
        <v>26000</v>
      </c>
      <c r="AF53" s="69">
        <v>31000</v>
      </c>
      <c r="AG53" s="69">
        <v>35000</v>
      </c>
      <c r="AH53" s="69">
        <v>26000</v>
      </c>
      <c r="AI53" s="69">
        <v>31000</v>
      </c>
      <c r="AJ53" s="69">
        <v>22000</v>
      </c>
      <c r="AK53" s="69">
        <v>62000</v>
      </c>
      <c r="AL53" s="69">
        <v>31000</v>
      </c>
      <c r="AM53" s="69">
        <v>31000</v>
      </c>
      <c r="AN53" s="69">
        <v>31000</v>
      </c>
      <c r="AO53" s="69">
        <v>26000</v>
      </c>
      <c r="AP53" s="69">
        <v>26000</v>
      </c>
      <c r="AQ53" s="69">
        <v>49000</v>
      </c>
      <c r="AR53" s="69">
        <v>31000</v>
      </c>
      <c r="AS53" s="69">
        <v>31000</v>
      </c>
      <c r="AT53" s="69">
        <v>76000</v>
      </c>
      <c r="AU53" s="69">
        <v>31000</v>
      </c>
      <c r="AV53" s="69">
        <v>26000</v>
      </c>
      <c r="AW53" s="69">
        <v>26000</v>
      </c>
      <c r="AX53" s="69">
        <v>31000</v>
      </c>
      <c r="AY53" s="69">
        <v>31000</v>
      </c>
      <c r="AZ53" s="69">
        <v>31000</v>
      </c>
      <c r="BA53" s="69">
        <v>35000</v>
      </c>
      <c r="BB53" s="69">
        <v>22000</v>
      </c>
      <c r="BC53" s="69">
        <v>31000</v>
      </c>
      <c r="BD53" s="69">
        <v>31000</v>
      </c>
      <c r="BE53" s="69">
        <v>103000</v>
      </c>
      <c r="BF53" s="69">
        <v>31000</v>
      </c>
      <c r="BG53" s="69">
        <v>31000</v>
      </c>
      <c r="BH53" s="69">
        <v>26000</v>
      </c>
      <c r="BI53" s="69">
        <v>31000</v>
      </c>
      <c r="BJ53" s="69">
        <v>31000</v>
      </c>
      <c r="BK53" s="69">
        <v>26000</v>
      </c>
      <c r="BL53" s="69">
        <v>76000</v>
      </c>
      <c r="BM53" s="69">
        <v>31000</v>
      </c>
      <c r="BN53" s="69">
        <v>31000</v>
      </c>
      <c r="BO53" s="69">
        <v>31000</v>
      </c>
      <c r="BP53" s="69">
        <v>31000</v>
      </c>
      <c r="BQ53" s="69">
        <v>40000</v>
      </c>
      <c r="BR53" s="69">
        <v>26000</v>
      </c>
      <c r="BS53" s="69">
        <v>31000</v>
      </c>
      <c r="BT53" s="69">
        <v>31000</v>
      </c>
      <c r="BU53" s="69">
        <v>31000</v>
      </c>
      <c r="BV53" s="69">
        <v>31000</v>
      </c>
      <c r="BW53" s="69">
        <v>31000</v>
      </c>
      <c r="BX53" s="69">
        <v>26000</v>
      </c>
      <c r="BY53" s="69">
        <v>40000</v>
      </c>
      <c r="BZ53" s="69">
        <v>31000</v>
      </c>
      <c r="CA53" s="69">
        <v>35000</v>
      </c>
      <c r="CB53" s="69">
        <v>26000</v>
      </c>
      <c r="CC53" s="69">
        <v>31000</v>
      </c>
      <c r="CD53" s="69">
        <v>31000</v>
      </c>
      <c r="CE53" s="69">
        <v>31000</v>
      </c>
      <c r="CF53" s="69">
        <v>31000</v>
      </c>
      <c r="CG53" s="69">
        <v>31000</v>
      </c>
      <c r="CH53" s="69">
        <v>31000</v>
      </c>
      <c r="CI53" s="69">
        <v>26000</v>
      </c>
      <c r="CJ53" s="69">
        <v>40000</v>
      </c>
      <c r="CK53" s="69">
        <v>31000</v>
      </c>
      <c r="CL53" s="69">
        <v>31000</v>
      </c>
      <c r="CM53" s="69">
        <v>26000</v>
      </c>
      <c r="CN53" s="69">
        <v>31000</v>
      </c>
      <c r="CO53" s="69">
        <v>31000</v>
      </c>
      <c r="CP53" s="69">
        <v>31000</v>
      </c>
      <c r="CQ53" s="69">
        <v>26000</v>
      </c>
      <c r="CR53" s="69">
        <v>31000</v>
      </c>
      <c r="CS53" s="69">
        <v>31000</v>
      </c>
      <c r="CT53" s="69">
        <v>31000</v>
      </c>
      <c r="CU53" s="69">
        <v>31000</v>
      </c>
      <c r="CV53" s="69">
        <v>26000</v>
      </c>
      <c r="CW53" s="69">
        <v>26000</v>
      </c>
      <c r="CX53" s="69">
        <v>26000</v>
      </c>
      <c r="CY53" s="69">
        <v>26000</v>
      </c>
      <c r="CZ53" s="69">
        <v>107000</v>
      </c>
      <c r="DA53" s="69">
        <v>26000</v>
      </c>
    </row>
    <row r="54" spans="1:105" s="70" customFormat="1" x14ac:dyDescent="0.25">
      <c r="A54" s="408"/>
      <c r="B54" s="78" t="s">
        <v>162</v>
      </c>
      <c r="C54" s="67">
        <v>124</v>
      </c>
      <c r="D54" s="68">
        <f t="shared" si="2"/>
        <v>1156000</v>
      </c>
      <c r="E54" s="69">
        <v>0</v>
      </c>
      <c r="F54" s="69">
        <v>466000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276000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69">
        <v>0</v>
      </c>
      <c r="AL54" s="69">
        <v>0</v>
      </c>
      <c r="AM54" s="69">
        <v>0</v>
      </c>
      <c r="AN54" s="69">
        <v>0</v>
      </c>
      <c r="AO54" s="69">
        <v>0</v>
      </c>
      <c r="AP54" s="69">
        <v>0</v>
      </c>
      <c r="AQ54" s="69">
        <v>0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0</v>
      </c>
      <c r="BA54" s="69">
        <v>0</v>
      </c>
      <c r="BB54" s="69">
        <v>0</v>
      </c>
      <c r="BC54" s="69">
        <v>0</v>
      </c>
      <c r="BD54" s="69">
        <v>0</v>
      </c>
      <c r="BE54" s="69">
        <v>414000</v>
      </c>
      <c r="BF54" s="69">
        <v>0</v>
      </c>
      <c r="BG54" s="69">
        <v>0</v>
      </c>
      <c r="BH54" s="69">
        <v>0</v>
      </c>
      <c r="BI54" s="69">
        <v>0</v>
      </c>
      <c r="BJ54" s="69">
        <v>0</v>
      </c>
      <c r="BK54" s="69">
        <v>0</v>
      </c>
      <c r="BL54" s="69">
        <v>0</v>
      </c>
      <c r="BM54" s="69">
        <v>0</v>
      </c>
      <c r="BN54" s="69">
        <v>0</v>
      </c>
      <c r="BO54" s="69">
        <v>0</v>
      </c>
      <c r="BP54" s="69">
        <v>0</v>
      </c>
      <c r="BQ54" s="69">
        <v>0</v>
      </c>
      <c r="BR54" s="69">
        <v>0</v>
      </c>
      <c r="BS54" s="69">
        <v>0</v>
      </c>
      <c r="BT54" s="69">
        <v>0</v>
      </c>
      <c r="BU54" s="69">
        <v>0</v>
      </c>
      <c r="BV54" s="69">
        <v>0</v>
      </c>
      <c r="BW54" s="69">
        <v>0</v>
      </c>
      <c r="BX54" s="69">
        <v>0</v>
      </c>
      <c r="BY54" s="69">
        <v>0</v>
      </c>
      <c r="BZ54" s="69">
        <v>0</v>
      </c>
      <c r="CA54" s="69">
        <v>0</v>
      </c>
      <c r="CB54" s="69">
        <v>0</v>
      </c>
      <c r="CC54" s="69">
        <v>0</v>
      </c>
      <c r="CD54" s="69">
        <v>0</v>
      </c>
      <c r="CE54" s="69">
        <v>0</v>
      </c>
      <c r="CF54" s="69">
        <v>0</v>
      </c>
      <c r="CG54" s="69">
        <v>0</v>
      </c>
      <c r="CH54" s="69">
        <v>0</v>
      </c>
      <c r="CI54" s="69">
        <v>0</v>
      </c>
      <c r="CJ54" s="69">
        <v>0</v>
      </c>
      <c r="CK54" s="69">
        <v>0</v>
      </c>
      <c r="CL54" s="69">
        <v>0</v>
      </c>
      <c r="CM54" s="69">
        <v>0</v>
      </c>
      <c r="CN54" s="69">
        <v>0</v>
      </c>
      <c r="CO54" s="69">
        <v>0</v>
      </c>
      <c r="CP54" s="69">
        <v>0</v>
      </c>
      <c r="CQ54" s="69">
        <v>0</v>
      </c>
      <c r="CR54" s="69">
        <v>0</v>
      </c>
      <c r="CS54" s="69">
        <v>0</v>
      </c>
      <c r="CT54" s="69">
        <v>0</v>
      </c>
      <c r="CU54" s="69">
        <v>0</v>
      </c>
      <c r="CV54" s="69">
        <v>0</v>
      </c>
      <c r="CW54" s="69">
        <v>0</v>
      </c>
      <c r="CX54" s="69">
        <v>0</v>
      </c>
      <c r="CY54" s="69">
        <v>0</v>
      </c>
      <c r="CZ54" s="69">
        <v>0</v>
      </c>
      <c r="DA54" s="69">
        <v>0</v>
      </c>
    </row>
    <row r="55" spans="1:105" s="70" customFormat="1" x14ac:dyDescent="0.25">
      <c r="A55" s="408"/>
      <c r="B55" s="78" t="s">
        <v>163</v>
      </c>
      <c r="C55" s="67">
        <v>124</v>
      </c>
      <c r="D55" s="68">
        <f t="shared" si="2"/>
        <v>192000</v>
      </c>
      <c r="E55" s="69">
        <v>0</v>
      </c>
      <c r="F55" s="69">
        <v>72000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48000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69">
        <v>0</v>
      </c>
      <c r="AE55" s="69">
        <v>0</v>
      </c>
      <c r="AF55" s="69">
        <v>0</v>
      </c>
      <c r="AG55" s="69">
        <v>0</v>
      </c>
      <c r="AH55" s="69">
        <v>0</v>
      </c>
      <c r="AI55" s="69">
        <v>0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0</v>
      </c>
      <c r="AR55" s="69">
        <v>0</v>
      </c>
      <c r="AS55" s="69">
        <v>0</v>
      </c>
      <c r="AT55" s="69">
        <v>0</v>
      </c>
      <c r="AU55" s="69">
        <v>0</v>
      </c>
      <c r="AV55" s="69">
        <v>0</v>
      </c>
      <c r="AW55" s="69">
        <v>0</v>
      </c>
      <c r="AX55" s="69">
        <v>0</v>
      </c>
      <c r="AY55" s="69">
        <v>0</v>
      </c>
      <c r="AZ55" s="69">
        <v>0</v>
      </c>
      <c r="BA55" s="69">
        <v>0</v>
      </c>
      <c r="BB55" s="69">
        <v>0</v>
      </c>
      <c r="BC55" s="69">
        <v>0</v>
      </c>
      <c r="BD55" s="69">
        <v>0</v>
      </c>
      <c r="BE55" s="69">
        <v>72000</v>
      </c>
      <c r="BF55" s="69">
        <v>0</v>
      </c>
      <c r="BG55" s="69">
        <v>0</v>
      </c>
      <c r="BH55" s="69">
        <v>0</v>
      </c>
      <c r="BI55" s="69">
        <v>0</v>
      </c>
      <c r="BJ55" s="69">
        <v>0</v>
      </c>
      <c r="BK55" s="69">
        <v>0</v>
      </c>
      <c r="BL55" s="69">
        <v>0</v>
      </c>
      <c r="BM55" s="69">
        <v>0</v>
      </c>
      <c r="BN55" s="69">
        <v>0</v>
      </c>
      <c r="BO55" s="69">
        <v>0</v>
      </c>
      <c r="BP55" s="69">
        <v>0</v>
      </c>
      <c r="BQ55" s="69">
        <v>0</v>
      </c>
      <c r="BR55" s="69">
        <v>0</v>
      </c>
      <c r="BS55" s="69">
        <v>0</v>
      </c>
      <c r="BT55" s="69">
        <v>0</v>
      </c>
      <c r="BU55" s="69">
        <v>0</v>
      </c>
      <c r="BV55" s="69">
        <v>0</v>
      </c>
      <c r="BW55" s="69">
        <v>0</v>
      </c>
      <c r="BX55" s="69">
        <v>0</v>
      </c>
      <c r="BY55" s="69">
        <v>0</v>
      </c>
      <c r="BZ55" s="69">
        <v>0</v>
      </c>
      <c r="CA55" s="69">
        <v>0</v>
      </c>
      <c r="CB55" s="69">
        <v>0</v>
      </c>
      <c r="CC55" s="69">
        <v>0</v>
      </c>
      <c r="CD55" s="69">
        <v>0</v>
      </c>
      <c r="CE55" s="69">
        <v>0</v>
      </c>
      <c r="CF55" s="69">
        <v>0</v>
      </c>
      <c r="CG55" s="69">
        <v>0</v>
      </c>
      <c r="CH55" s="69">
        <v>0</v>
      </c>
      <c r="CI55" s="69">
        <v>0</v>
      </c>
      <c r="CJ55" s="69">
        <v>0</v>
      </c>
      <c r="CK55" s="69">
        <v>0</v>
      </c>
      <c r="CL55" s="69">
        <v>0</v>
      </c>
      <c r="CM55" s="69">
        <v>0</v>
      </c>
      <c r="CN55" s="69">
        <v>0</v>
      </c>
      <c r="CO55" s="69">
        <v>0</v>
      </c>
      <c r="CP55" s="69">
        <v>0</v>
      </c>
      <c r="CQ55" s="69">
        <v>0</v>
      </c>
      <c r="CR55" s="69">
        <v>0</v>
      </c>
      <c r="CS55" s="69">
        <v>0</v>
      </c>
      <c r="CT55" s="69">
        <v>0</v>
      </c>
      <c r="CU55" s="69">
        <v>0</v>
      </c>
      <c r="CV55" s="69">
        <v>0</v>
      </c>
      <c r="CW55" s="69">
        <v>0</v>
      </c>
      <c r="CX55" s="69">
        <v>0</v>
      </c>
      <c r="CY55" s="69">
        <v>0</v>
      </c>
      <c r="CZ55" s="69">
        <v>0</v>
      </c>
      <c r="DA55" s="69">
        <v>0</v>
      </c>
    </row>
    <row r="56" spans="1:105" s="70" customFormat="1" x14ac:dyDescent="0.25">
      <c r="A56" s="408"/>
      <c r="B56" s="78" t="s">
        <v>164</v>
      </c>
      <c r="C56" s="67">
        <v>124</v>
      </c>
      <c r="D56" s="68">
        <f t="shared" si="2"/>
        <v>189000</v>
      </c>
      <c r="E56" s="69">
        <v>0</v>
      </c>
      <c r="F56" s="69">
        <v>63000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63000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0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69">
        <v>0</v>
      </c>
      <c r="BB56" s="69">
        <v>0</v>
      </c>
      <c r="BC56" s="69">
        <v>0</v>
      </c>
      <c r="BD56" s="69">
        <v>0</v>
      </c>
      <c r="BE56" s="69">
        <v>63000</v>
      </c>
      <c r="BF56" s="69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69">
        <v>0</v>
      </c>
      <c r="BP56" s="69">
        <v>0</v>
      </c>
      <c r="BQ56" s="69">
        <v>0</v>
      </c>
      <c r="BR56" s="69">
        <v>0</v>
      </c>
      <c r="BS56" s="69">
        <v>0</v>
      </c>
      <c r="BT56" s="69">
        <v>0</v>
      </c>
      <c r="BU56" s="69">
        <v>0</v>
      </c>
      <c r="BV56" s="69">
        <v>0</v>
      </c>
      <c r="BW56" s="69">
        <v>0</v>
      </c>
      <c r="BX56" s="69">
        <v>0</v>
      </c>
      <c r="BY56" s="69">
        <v>0</v>
      </c>
      <c r="BZ56" s="69">
        <v>0</v>
      </c>
      <c r="CA56" s="69">
        <v>0</v>
      </c>
      <c r="CB56" s="69">
        <v>0</v>
      </c>
      <c r="CC56" s="69">
        <v>0</v>
      </c>
      <c r="CD56" s="69">
        <v>0</v>
      </c>
      <c r="CE56" s="69">
        <v>0</v>
      </c>
      <c r="CF56" s="69">
        <v>0</v>
      </c>
      <c r="CG56" s="69">
        <v>0</v>
      </c>
      <c r="CH56" s="69">
        <v>0</v>
      </c>
      <c r="CI56" s="69">
        <v>0</v>
      </c>
      <c r="CJ56" s="69">
        <v>0</v>
      </c>
      <c r="CK56" s="69">
        <v>0</v>
      </c>
      <c r="CL56" s="69">
        <v>0</v>
      </c>
      <c r="CM56" s="69">
        <v>0</v>
      </c>
      <c r="CN56" s="69">
        <v>0</v>
      </c>
      <c r="CO56" s="69">
        <v>0</v>
      </c>
      <c r="CP56" s="69">
        <v>0</v>
      </c>
      <c r="CQ56" s="69">
        <v>0</v>
      </c>
      <c r="CR56" s="69">
        <v>0</v>
      </c>
      <c r="CS56" s="69">
        <v>0</v>
      </c>
      <c r="CT56" s="69">
        <v>0</v>
      </c>
      <c r="CU56" s="69">
        <v>0</v>
      </c>
      <c r="CV56" s="69">
        <v>0</v>
      </c>
      <c r="CW56" s="69">
        <v>0</v>
      </c>
      <c r="CX56" s="69">
        <v>0</v>
      </c>
      <c r="CY56" s="69">
        <v>0</v>
      </c>
      <c r="CZ56" s="69">
        <v>0</v>
      </c>
      <c r="DA56" s="69">
        <v>0</v>
      </c>
    </row>
    <row r="57" spans="1:105" s="70" customFormat="1" x14ac:dyDescent="0.25">
      <c r="A57" s="408"/>
      <c r="B57" s="78" t="s">
        <v>165</v>
      </c>
      <c r="C57" s="67">
        <v>124</v>
      </c>
      <c r="D57" s="68">
        <f t="shared" si="2"/>
        <v>420000</v>
      </c>
      <c r="E57" s="69">
        <v>0</v>
      </c>
      <c r="F57" s="69">
        <v>156000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150000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  <c r="AI57" s="69">
        <v>0</v>
      </c>
      <c r="AJ57" s="69">
        <v>0</v>
      </c>
      <c r="AK57" s="69">
        <v>0</v>
      </c>
      <c r="AL57" s="69">
        <v>0</v>
      </c>
      <c r="AM57" s="69">
        <v>0</v>
      </c>
      <c r="AN57" s="69">
        <v>0</v>
      </c>
      <c r="AO57" s="69">
        <v>0</v>
      </c>
      <c r="AP57" s="69">
        <v>0</v>
      </c>
      <c r="AQ57" s="69">
        <v>0</v>
      </c>
      <c r="AR57" s="69">
        <v>0</v>
      </c>
      <c r="AS57" s="69">
        <v>0</v>
      </c>
      <c r="AT57" s="69">
        <v>0</v>
      </c>
      <c r="AU57" s="69">
        <v>0</v>
      </c>
      <c r="AV57" s="69">
        <v>0</v>
      </c>
      <c r="AW57" s="69">
        <v>0</v>
      </c>
      <c r="AX57" s="69">
        <v>0</v>
      </c>
      <c r="AY57" s="69">
        <v>0</v>
      </c>
      <c r="AZ57" s="69">
        <v>0</v>
      </c>
      <c r="BA57" s="69">
        <v>0</v>
      </c>
      <c r="BB57" s="69">
        <v>0</v>
      </c>
      <c r="BC57" s="69">
        <v>0</v>
      </c>
      <c r="BD57" s="69">
        <v>0</v>
      </c>
      <c r="BE57" s="69">
        <v>114000</v>
      </c>
      <c r="BF57" s="69">
        <v>0</v>
      </c>
      <c r="BG57" s="69">
        <v>0</v>
      </c>
      <c r="BH57" s="69">
        <v>0</v>
      </c>
      <c r="BI57" s="69">
        <v>0</v>
      </c>
      <c r="BJ57" s="69">
        <v>0</v>
      </c>
      <c r="BK57" s="69">
        <v>0</v>
      </c>
      <c r="BL57" s="69">
        <v>0</v>
      </c>
      <c r="BM57" s="69">
        <v>0</v>
      </c>
      <c r="BN57" s="69">
        <v>0</v>
      </c>
      <c r="BO57" s="69">
        <v>0</v>
      </c>
      <c r="BP57" s="69">
        <v>0</v>
      </c>
      <c r="BQ57" s="69">
        <v>0</v>
      </c>
      <c r="BR57" s="69">
        <v>0</v>
      </c>
      <c r="BS57" s="69">
        <v>0</v>
      </c>
      <c r="BT57" s="69">
        <v>0</v>
      </c>
      <c r="BU57" s="69">
        <v>0</v>
      </c>
      <c r="BV57" s="69">
        <v>0</v>
      </c>
      <c r="BW57" s="69">
        <v>0</v>
      </c>
      <c r="BX57" s="69">
        <v>0</v>
      </c>
      <c r="BY57" s="69">
        <v>0</v>
      </c>
      <c r="BZ57" s="69">
        <v>0</v>
      </c>
      <c r="CA57" s="69">
        <v>0</v>
      </c>
      <c r="CB57" s="69">
        <v>0</v>
      </c>
      <c r="CC57" s="69">
        <v>0</v>
      </c>
      <c r="CD57" s="69">
        <v>0</v>
      </c>
      <c r="CE57" s="69">
        <v>0</v>
      </c>
      <c r="CF57" s="69">
        <v>0</v>
      </c>
      <c r="CG57" s="69">
        <v>0</v>
      </c>
      <c r="CH57" s="69">
        <v>0</v>
      </c>
      <c r="CI57" s="69">
        <v>0</v>
      </c>
      <c r="CJ57" s="69">
        <v>0</v>
      </c>
      <c r="CK57" s="69">
        <v>0</v>
      </c>
      <c r="CL57" s="69">
        <v>0</v>
      </c>
      <c r="CM57" s="69">
        <v>0</v>
      </c>
      <c r="CN57" s="69">
        <v>0</v>
      </c>
      <c r="CO57" s="69">
        <v>0</v>
      </c>
      <c r="CP57" s="69">
        <v>0</v>
      </c>
      <c r="CQ57" s="69">
        <v>0</v>
      </c>
      <c r="CR57" s="69">
        <v>0</v>
      </c>
      <c r="CS57" s="69">
        <v>0</v>
      </c>
      <c r="CT57" s="69">
        <v>0</v>
      </c>
      <c r="CU57" s="69">
        <v>0</v>
      </c>
      <c r="CV57" s="69">
        <v>0</v>
      </c>
      <c r="CW57" s="69">
        <v>0</v>
      </c>
      <c r="CX57" s="69">
        <v>0</v>
      </c>
      <c r="CY57" s="69">
        <v>0</v>
      </c>
      <c r="CZ57" s="69">
        <v>0</v>
      </c>
      <c r="DA57" s="69">
        <v>0</v>
      </c>
    </row>
    <row r="58" spans="1:105" s="70" customFormat="1" x14ac:dyDescent="0.25">
      <c r="A58" s="408"/>
      <c r="B58" s="78" t="s">
        <v>166</v>
      </c>
      <c r="C58" s="67">
        <v>131</v>
      </c>
      <c r="D58" s="68">
        <f t="shared" si="2"/>
        <v>1587000</v>
      </c>
      <c r="E58" s="69">
        <v>23000</v>
      </c>
      <c r="F58" s="69">
        <v>0</v>
      </c>
      <c r="G58" s="69">
        <v>0</v>
      </c>
      <c r="H58" s="69">
        <v>0</v>
      </c>
      <c r="I58" s="69">
        <v>0</v>
      </c>
      <c r="J58" s="69">
        <v>23000</v>
      </c>
      <c r="K58" s="69">
        <v>23000</v>
      </c>
      <c r="L58" s="69">
        <v>0</v>
      </c>
      <c r="M58" s="69">
        <v>0</v>
      </c>
      <c r="N58" s="69">
        <v>23000</v>
      </c>
      <c r="O58" s="69">
        <v>0</v>
      </c>
      <c r="P58" s="69">
        <v>23000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23000</v>
      </c>
      <c r="AD58" s="69">
        <v>23000</v>
      </c>
      <c r="AE58" s="69">
        <v>23000</v>
      </c>
      <c r="AF58" s="69">
        <v>23000</v>
      </c>
      <c r="AG58" s="69">
        <v>23000</v>
      </c>
      <c r="AH58" s="69">
        <v>23000</v>
      </c>
      <c r="AI58" s="69">
        <v>23000</v>
      </c>
      <c r="AJ58" s="69">
        <v>23000</v>
      </c>
      <c r="AK58" s="69">
        <v>23000</v>
      </c>
      <c r="AL58" s="69">
        <v>23000</v>
      </c>
      <c r="AM58" s="69">
        <v>23000</v>
      </c>
      <c r="AN58" s="69">
        <v>23000</v>
      </c>
      <c r="AO58" s="69">
        <v>23000</v>
      </c>
      <c r="AP58" s="69">
        <v>23000</v>
      </c>
      <c r="AQ58" s="69">
        <v>0</v>
      </c>
      <c r="AR58" s="69">
        <v>23000</v>
      </c>
      <c r="AS58" s="69">
        <v>0</v>
      </c>
      <c r="AT58" s="69">
        <v>0</v>
      </c>
      <c r="AU58" s="69">
        <v>23000</v>
      </c>
      <c r="AV58" s="69">
        <v>23000</v>
      </c>
      <c r="AW58" s="69">
        <v>23000</v>
      </c>
      <c r="AX58" s="69">
        <v>23000</v>
      </c>
      <c r="AY58" s="69">
        <v>23000</v>
      </c>
      <c r="AZ58" s="69">
        <v>23000</v>
      </c>
      <c r="BA58" s="69">
        <v>23000</v>
      </c>
      <c r="BB58" s="69">
        <v>23000</v>
      </c>
      <c r="BC58" s="69">
        <v>23000</v>
      </c>
      <c r="BD58" s="69">
        <v>23000</v>
      </c>
      <c r="BE58" s="69">
        <v>0</v>
      </c>
      <c r="BF58" s="69">
        <v>0</v>
      </c>
      <c r="BG58" s="69">
        <v>23000</v>
      </c>
      <c r="BH58" s="69">
        <v>23000</v>
      </c>
      <c r="BI58" s="69">
        <v>0</v>
      </c>
      <c r="BJ58" s="69">
        <v>0</v>
      </c>
      <c r="BK58" s="69">
        <v>23000</v>
      </c>
      <c r="BL58" s="69">
        <v>0</v>
      </c>
      <c r="BM58" s="69">
        <v>23000</v>
      </c>
      <c r="BN58" s="69">
        <v>0</v>
      </c>
      <c r="BO58" s="69">
        <v>0</v>
      </c>
      <c r="BP58" s="69">
        <v>23000</v>
      </c>
      <c r="BQ58" s="69">
        <v>23000</v>
      </c>
      <c r="BR58" s="69">
        <v>23000</v>
      </c>
      <c r="BS58" s="69">
        <v>23000</v>
      </c>
      <c r="BT58" s="69">
        <v>23000</v>
      </c>
      <c r="BU58" s="69">
        <v>0</v>
      </c>
      <c r="BV58" s="69">
        <v>23000</v>
      </c>
      <c r="BW58" s="69">
        <v>0</v>
      </c>
      <c r="BX58" s="69">
        <v>23000</v>
      </c>
      <c r="BY58" s="69">
        <v>23000</v>
      </c>
      <c r="BZ58" s="69">
        <v>23000</v>
      </c>
      <c r="CA58" s="69">
        <v>23000</v>
      </c>
      <c r="CB58" s="69">
        <v>23000</v>
      </c>
      <c r="CC58" s="69">
        <v>23000</v>
      </c>
      <c r="CD58" s="69">
        <v>23000</v>
      </c>
      <c r="CE58" s="69">
        <v>23000</v>
      </c>
      <c r="CF58" s="69">
        <v>23000</v>
      </c>
      <c r="CG58" s="69">
        <v>23000</v>
      </c>
      <c r="CH58" s="69">
        <v>23000</v>
      </c>
      <c r="CI58" s="69">
        <v>23000</v>
      </c>
      <c r="CJ58" s="69">
        <v>23000</v>
      </c>
      <c r="CK58" s="69">
        <v>23000</v>
      </c>
      <c r="CL58" s="69">
        <v>23000</v>
      </c>
      <c r="CM58" s="69">
        <v>23000</v>
      </c>
      <c r="CN58" s="69">
        <v>23000</v>
      </c>
      <c r="CO58" s="69">
        <v>23000</v>
      </c>
      <c r="CP58" s="69">
        <v>23000</v>
      </c>
      <c r="CQ58" s="69">
        <v>23000</v>
      </c>
      <c r="CR58" s="69">
        <v>23000</v>
      </c>
      <c r="CS58" s="69">
        <v>23000</v>
      </c>
      <c r="CT58" s="69">
        <v>23000</v>
      </c>
      <c r="CU58" s="69">
        <v>23000</v>
      </c>
      <c r="CV58" s="69">
        <v>23000</v>
      </c>
      <c r="CW58" s="69">
        <v>23000</v>
      </c>
      <c r="CX58" s="69">
        <v>23000</v>
      </c>
      <c r="CY58" s="69">
        <v>23000</v>
      </c>
      <c r="CZ58" s="69">
        <v>0</v>
      </c>
      <c r="DA58" s="69">
        <v>23000</v>
      </c>
    </row>
    <row r="59" spans="1:105" s="70" customFormat="1" x14ac:dyDescent="0.25">
      <c r="A59" s="408"/>
      <c r="B59" s="78" t="s">
        <v>167</v>
      </c>
      <c r="C59" s="67">
        <v>132</v>
      </c>
      <c r="D59" s="68">
        <f t="shared" si="2"/>
        <v>344000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68000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/>
      <c r="Z59" s="69">
        <v>74000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69">
        <v>128000</v>
      </c>
      <c r="AI59" s="69">
        <v>0</v>
      </c>
      <c r="AJ59" s="69">
        <v>0</v>
      </c>
      <c r="AK59" s="69">
        <v>0</v>
      </c>
      <c r="AL59" s="69">
        <v>0</v>
      </c>
      <c r="AM59" s="69">
        <v>0</v>
      </c>
      <c r="AN59" s="69">
        <v>0</v>
      </c>
      <c r="AO59" s="69">
        <v>0</v>
      </c>
      <c r="AP59" s="69">
        <v>0</v>
      </c>
      <c r="AQ59" s="69">
        <v>0</v>
      </c>
      <c r="AR59" s="69">
        <v>0</v>
      </c>
      <c r="AS59" s="69">
        <v>6000</v>
      </c>
      <c r="AT59" s="69">
        <v>0</v>
      </c>
      <c r="AU59" s="69">
        <v>0</v>
      </c>
      <c r="AV59" s="69">
        <v>0</v>
      </c>
      <c r="AW59" s="69">
        <v>68000</v>
      </c>
      <c r="AX59" s="69">
        <v>0</v>
      </c>
      <c r="AY59" s="69">
        <v>0</v>
      </c>
      <c r="AZ59" s="69">
        <v>0</v>
      </c>
      <c r="BA59" s="69">
        <v>0</v>
      </c>
      <c r="BB59" s="69">
        <v>0</v>
      </c>
      <c r="BC59" s="69">
        <v>0</v>
      </c>
      <c r="BD59" s="69">
        <v>0</v>
      </c>
      <c r="BE59" s="69">
        <v>0</v>
      </c>
      <c r="BF59" s="69">
        <v>0</v>
      </c>
      <c r="BG59" s="69">
        <v>0</v>
      </c>
      <c r="BH59" s="69">
        <v>0</v>
      </c>
      <c r="BI59" s="69">
        <v>0</v>
      </c>
      <c r="BJ59" s="69">
        <v>0</v>
      </c>
      <c r="BK59" s="69">
        <v>0</v>
      </c>
      <c r="BL59" s="69">
        <v>0</v>
      </c>
      <c r="BM59" s="69">
        <v>0</v>
      </c>
      <c r="BN59" s="69">
        <v>0</v>
      </c>
      <c r="BO59" s="69">
        <v>0</v>
      </c>
      <c r="BP59" s="69">
        <v>0</v>
      </c>
      <c r="BQ59" s="69">
        <v>0</v>
      </c>
      <c r="BR59" s="69">
        <v>0</v>
      </c>
      <c r="BS59" s="69">
        <v>0</v>
      </c>
      <c r="BT59" s="69">
        <v>0</v>
      </c>
      <c r="BU59" s="69">
        <v>0</v>
      </c>
      <c r="BV59" s="69">
        <v>0</v>
      </c>
      <c r="BW59" s="69">
        <v>0</v>
      </c>
      <c r="BX59" s="69">
        <v>0</v>
      </c>
      <c r="BY59" s="69">
        <v>0</v>
      </c>
      <c r="BZ59" s="69">
        <v>0</v>
      </c>
      <c r="CA59" s="69">
        <v>0</v>
      </c>
      <c r="CB59" s="69">
        <v>0</v>
      </c>
      <c r="CC59" s="69">
        <v>0</v>
      </c>
      <c r="CD59" s="69">
        <v>0</v>
      </c>
      <c r="CE59" s="69">
        <v>0</v>
      </c>
      <c r="CF59" s="69">
        <v>0</v>
      </c>
      <c r="CG59" s="69">
        <v>0</v>
      </c>
      <c r="CH59" s="69">
        <v>0</v>
      </c>
      <c r="CI59" s="69">
        <v>0</v>
      </c>
      <c r="CJ59" s="69">
        <v>0</v>
      </c>
      <c r="CK59" s="69">
        <v>0</v>
      </c>
      <c r="CL59" s="69">
        <v>0</v>
      </c>
      <c r="CM59" s="69">
        <v>0</v>
      </c>
      <c r="CN59" s="69">
        <v>0</v>
      </c>
      <c r="CO59" s="69">
        <v>0</v>
      </c>
      <c r="CP59" s="69">
        <v>0</v>
      </c>
      <c r="CQ59" s="69">
        <v>0</v>
      </c>
      <c r="CR59" s="69">
        <v>0</v>
      </c>
      <c r="CS59" s="69">
        <v>0</v>
      </c>
      <c r="CT59" s="69">
        <v>0</v>
      </c>
      <c r="CU59" s="69">
        <v>0</v>
      </c>
      <c r="CV59" s="69">
        <v>0</v>
      </c>
      <c r="CW59" s="69">
        <v>0</v>
      </c>
      <c r="CX59" s="69">
        <v>0</v>
      </c>
      <c r="CY59" s="69">
        <v>0</v>
      </c>
      <c r="CZ59" s="69">
        <v>0</v>
      </c>
      <c r="DA59" s="69">
        <v>0</v>
      </c>
    </row>
    <row r="60" spans="1:105" s="70" customFormat="1" x14ac:dyDescent="0.25">
      <c r="A60" s="408"/>
      <c r="B60" s="78" t="s">
        <v>168</v>
      </c>
      <c r="C60" s="67">
        <v>151</v>
      </c>
      <c r="D60" s="68">
        <f t="shared" si="2"/>
        <v>191628000</v>
      </c>
      <c r="E60" s="69">
        <v>2247000</v>
      </c>
      <c r="F60" s="69">
        <v>13011000</v>
      </c>
      <c r="G60" s="69">
        <v>5094000</v>
      </c>
      <c r="H60" s="69">
        <v>3110000</v>
      </c>
      <c r="I60" s="69">
        <v>7464000</v>
      </c>
      <c r="J60" s="69">
        <v>1583000</v>
      </c>
      <c r="K60" s="69">
        <v>1627000</v>
      </c>
      <c r="L60" s="69">
        <v>3717000</v>
      </c>
      <c r="M60" s="69">
        <v>3910000</v>
      </c>
      <c r="N60" s="69">
        <v>1489000</v>
      </c>
      <c r="O60" s="69">
        <v>4087000</v>
      </c>
      <c r="P60" s="69">
        <v>1340000</v>
      </c>
      <c r="Q60" s="69">
        <v>2424000</v>
      </c>
      <c r="R60" s="69">
        <v>4982000</v>
      </c>
      <c r="S60" s="69">
        <v>1337000</v>
      </c>
      <c r="T60" s="69">
        <v>1804000</v>
      </c>
      <c r="U60" s="69">
        <v>2637000</v>
      </c>
      <c r="V60" s="69">
        <v>6815000</v>
      </c>
      <c r="W60" s="69">
        <v>6056000</v>
      </c>
      <c r="X60" s="69">
        <v>1619000</v>
      </c>
      <c r="Y60" s="69">
        <v>3407000</v>
      </c>
      <c r="Z60" s="69">
        <v>1562000</v>
      </c>
      <c r="AA60" s="69">
        <v>3258000</v>
      </c>
      <c r="AB60" s="69">
        <v>3667000</v>
      </c>
      <c r="AC60" s="69">
        <v>1534000</v>
      </c>
      <c r="AD60" s="69">
        <v>1912000</v>
      </c>
      <c r="AE60" s="69">
        <v>1474000</v>
      </c>
      <c r="AF60" s="69">
        <v>1195000</v>
      </c>
      <c r="AG60" s="69">
        <v>1710000</v>
      </c>
      <c r="AH60" s="69">
        <v>1315000</v>
      </c>
      <c r="AI60" s="69">
        <v>1261000</v>
      </c>
      <c r="AJ60" s="69">
        <v>1267000</v>
      </c>
      <c r="AK60" s="69">
        <v>2886000</v>
      </c>
      <c r="AL60" s="69">
        <v>1207000</v>
      </c>
      <c r="AM60" s="69">
        <v>961000</v>
      </c>
      <c r="AN60" s="69">
        <v>1435000</v>
      </c>
      <c r="AO60" s="69">
        <v>1444000</v>
      </c>
      <c r="AP60" s="69">
        <v>1538000</v>
      </c>
      <c r="AQ60" s="69">
        <v>2006000</v>
      </c>
      <c r="AR60" s="69">
        <v>1447000</v>
      </c>
      <c r="AS60" s="69">
        <v>1798000</v>
      </c>
      <c r="AT60" s="69">
        <v>2044000</v>
      </c>
      <c r="AU60" s="69">
        <v>1022000</v>
      </c>
      <c r="AV60" s="69">
        <v>734000</v>
      </c>
      <c r="AW60" s="69">
        <v>866000</v>
      </c>
      <c r="AX60" s="69">
        <v>1085000</v>
      </c>
      <c r="AY60" s="69">
        <v>1401000</v>
      </c>
      <c r="AZ60" s="69">
        <v>1003000</v>
      </c>
      <c r="BA60" s="69">
        <v>864000</v>
      </c>
      <c r="BB60" s="69">
        <v>753000</v>
      </c>
      <c r="BC60" s="69">
        <v>663000</v>
      </c>
      <c r="BD60" s="69">
        <v>1008000</v>
      </c>
      <c r="BE60" s="69">
        <v>3788000</v>
      </c>
      <c r="BF60" s="69">
        <v>996000</v>
      </c>
      <c r="BG60" s="69">
        <v>930000</v>
      </c>
      <c r="BH60" s="69">
        <v>604000</v>
      </c>
      <c r="BI60" s="69">
        <v>353000</v>
      </c>
      <c r="BJ60" s="69">
        <v>614000</v>
      </c>
      <c r="BK60" s="69">
        <v>756000</v>
      </c>
      <c r="BL60" s="69">
        <v>3046000</v>
      </c>
      <c r="BM60" s="69">
        <v>465000</v>
      </c>
      <c r="BN60" s="69">
        <v>905000</v>
      </c>
      <c r="BO60" s="69">
        <v>1388000</v>
      </c>
      <c r="BP60" s="69">
        <v>1175000</v>
      </c>
      <c r="BQ60" s="69">
        <v>1272000</v>
      </c>
      <c r="BR60" s="69">
        <v>926000</v>
      </c>
      <c r="BS60" s="69">
        <v>546000</v>
      </c>
      <c r="BT60" s="69">
        <v>1135000</v>
      </c>
      <c r="BU60" s="69">
        <v>617000</v>
      </c>
      <c r="BV60" s="69">
        <v>817000</v>
      </c>
      <c r="BW60" s="69">
        <v>840000</v>
      </c>
      <c r="BX60" s="69">
        <v>1285000</v>
      </c>
      <c r="BY60" s="69">
        <v>1625000</v>
      </c>
      <c r="BZ60" s="69">
        <v>1551000</v>
      </c>
      <c r="CA60" s="69">
        <v>1143000</v>
      </c>
      <c r="CB60" s="69">
        <v>1502000</v>
      </c>
      <c r="CC60" s="69">
        <v>1688000</v>
      </c>
      <c r="CD60" s="69">
        <v>1648000</v>
      </c>
      <c r="CE60" s="69">
        <v>1285000</v>
      </c>
      <c r="CF60" s="69">
        <v>1582000</v>
      </c>
      <c r="CG60" s="69">
        <v>1572000</v>
      </c>
      <c r="CH60" s="69">
        <v>1652000</v>
      </c>
      <c r="CI60" s="69">
        <v>1572000</v>
      </c>
      <c r="CJ60" s="69">
        <v>1541000</v>
      </c>
      <c r="CK60" s="69">
        <v>1408000</v>
      </c>
      <c r="CL60" s="69">
        <v>1813000</v>
      </c>
      <c r="CM60" s="69">
        <v>1292000</v>
      </c>
      <c r="CN60" s="69">
        <v>1558000</v>
      </c>
      <c r="CO60" s="69">
        <v>1371000</v>
      </c>
      <c r="CP60" s="69">
        <v>1375000</v>
      </c>
      <c r="CQ60" s="69">
        <v>1134000</v>
      </c>
      <c r="CR60" s="69">
        <v>1425000</v>
      </c>
      <c r="CS60" s="69">
        <v>1068000</v>
      </c>
      <c r="CT60" s="69">
        <v>1268000</v>
      </c>
      <c r="CU60" s="69">
        <v>947000</v>
      </c>
      <c r="CV60" s="69">
        <v>1434000</v>
      </c>
      <c r="CW60" s="69">
        <v>1044000</v>
      </c>
      <c r="CX60" s="69">
        <v>1157000</v>
      </c>
      <c r="CY60" s="69">
        <v>771000</v>
      </c>
      <c r="CZ60" s="69">
        <v>4656000</v>
      </c>
      <c r="DA60" s="69">
        <v>1008000</v>
      </c>
    </row>
    <row r="61" spans="1:105" s="70" customFormat="1" x14ac:dyDescent="0.25">
      <c r="A61" s="408"/>
      <c r="B61" s="78" t="s">
        <v>169</v>
      </c>
      <c r="C61" s="67">
        <v>152</v>
      </c>
      <c r="D61" s="68">
        <f t="shared" si="2"/>
        <v>220884000</v>
      </c>
      <c r="E61" s="69">
        <v>2565000</v>
      </c>
      <c r="F61" s="69">
        <v>13389000</v>
      </c>
      <c r="G61" s="69">
        <v>5095000</v>
      </c>
      <c r="H61" s="69">
        <v>3739000</v>
      </c>
      <c r="I61" s="69">
        <v>7742000</v>
      </c>
      <c r="J61" s="69">
        <v>1552000</v>
      </c>
      <c r="K61" s="69">
        <v>1607000</v>
      </c>
      <c r="L61" s="69">
        <v>3559000</v>
      </c>
      <c r="M61" s="69">
        <v>4398000</v>
      </c>
      <c r="N61" s="69">
        <v>1589000</v>
      </c>
      <c r="O61" s="69">
        <v>5256000</v>
      </c>
      <c r="P61" s="69">
        <v>1554000</v>
      </c>
      <c r="Q61" s="69">
        <v>3185000</v>
      </c>
      <c r="R61" s="69">
        <v>4972000</v>
      </c>
      <c r="S61" s="69">
        <v>1661000</v>
      </c>
      <c r="T61" s="69">
        <v>1601000</v>
      </c>
      <c r="U61" s="69">
        <v>2964000</v>
      </c>
      <c r="V61" s="69">
        <v>8466000</v>
      </c>
      <c r="W61" s="69">
        <v>6782000</v>
      </c>
      <c r="X61" s="69">
        <v>1632000</v>
      </c>
      <c r="Y61" s="69">
        <v>3397000</v>
      </c>
      <c r="Z61" s="69">
        <v>1696000</v>
      </c>
      <c r="AA61" s="69">
        <v>3021000</v>
      </c>
      <c r="AB61" s="69">
        <v>3870000</v>
      </c>
      <c r="AC61" s="69">
        <v>1648000</v>
      </c>
      <c r="AD61" s="69">
        <v>2019000</v>
      </c>
      <c r="AE61" s="69">
        <v>1589000</v>
      </c>
      <c r="AF61" s="69">
        <v>1534000</v>
      </c>
      <c r="AG61" s="69">
        <v>1623000</v>
      </c>
      <c r="AH61" s="69">
        <v>1359000</v>
      </c>
      <c r="AI61" s="69">
        <v>1471000</v>
      </c>
      <c r="AJ61" s="69">
        <v>1334000</v>
      </c>
      <c r="AK61" s="69">
        <v>2948000</v>
      </c>
      <c r="AL61" s="69">
        <v>1464000</v>
      </c>
      <c r="AM61" s="69">
        <v>1301000</v>
      </c>
      <c r="AN61" s="69">
        <v>1624000</v>
      </c>
      <c r="AO61" s="69">
        <v>1434000</v>
      </c>
      <c r="AP61" s="69">
        <v>1663000</v>
      </c>
      <c r="AQ61" s="69">
        <v>2181000</v>
      </c>
      <c r="AR61" s="69">
        <v>1564000</v>
      </c>
      <c r="AS61" s="69">
        <v>1743000</v>
      </c>
      <c r="AT61" s="69">
        <v>3210000</v>
      </c>
      <c r="AU61" s="69">
        <v>1532000</v>
      </c>
      <c r="AV61" s="69">
        <v>1018000</v>
      </c>
      <c r="AW61" s="69">
        <v>1135000</v>
      </c>
      <c r="AX61" s="69">
        <v>1333000</v>
      </c>
      <c r="AY61" s="69">
        <v>1456000</v>
      </c>
      <c r="AZ61" s="69">
        <v>1423000</v>
      </c>
      <c r="BA61" s="69">
        <v>1462000</v>
      </c>
      <c r="BB61" s="69">
        <v>1051000</v>
      </c>
      <c r="BC61" s="69">
        <v>1120000</v>
      </c>
      <c r="BD61" s="69">
        <v>1317000</v>
      </c>
      <c r="BE61" s="69">
        <v>4852000</v>
      </c>
      <c r="BF61" s="69">
        <v>1518000</v>
      </c>
      <c r="BG61" s="69">
        <v>1238000</v>
      </c>
      <c r="BH61" s="69">
        <v>1061000</v>
      </c>
      <c r="BI61" s="69">
        <v>1189000</v>
      </c>
      <c r="BJ61" s="69">
        <v>1306000</v>
      </c>
      <c r="BK61" s="69">
        <v>1163000</v>
      </c>
      <c r="BL61" s="69">
        <v>3644000</v>
      </c>
      <c r="BM61" s="69">
        <v>1104000</v>
      </c>
      <c r="BN61" s="69">
        <v>1435000</v>
      </c>
      <c r="BO61" s="69">
        <v>1539000</v>
      </c>
      <c r="BP61" s="69">
        <v>1439000</v>
      </c>
      <c r="BQ61" s="69">
        <v>1807000</v>
      </c>
      <c r="BR61" s="69">
        <v>1211000</v>
      </c>
      <c r="BS61" s="69">
        <v>1181000</v>
      </c>
      <c r="BT61" s="69">
        <v>1303000</v>
      </c>
      <c r="BU61" s="69">
        <v>1316000</v>
      </c>
      <c r="BV61" s="69">
        <v>1334000</v>
      </c>
      <c r="BW61" s="69">
        <v>1364000</v>
      </c>
      <c r="BX61" s="69">
        <v>1441000</v>
      </c>
      <c r="BY61" s="69">
        <v>1869000</v>
      </c>
      <c r="BZ61" s="69">
        <v>1659000</v>
      </c>
      <c r="CA61" s="69">
        <v>1619000</v>
      </c>
      <c r="CB61" s="69">
        <v>1359000</v>
      </c>
      <c r="CC61" s="69">
        <v>1695000</v>
      </c>
      <c r="CD61" s="69">
        <v>1458000</v>
      </c>
      <c r="CE61" s="69">
        <v>1688000</v>
      </c>
      <c r="CF61" s="69">
        <v>1824000</v>
      </c>
      <c r="CG61" s="69">
        <v>1576000</v>
      </c>
      <c r="CH61" s="69">
        <v>1622000</v>
      </c>
      <c r="CI61" s="69">
        <v>1556000</v>
      </c>
      <c r="CJ61" s="69">
        <v>2046000</v>
      </c>
      <c r="CK61" s="69">
        <v>1569000</v>
      </c>
      <c r="CL61" s="69">
        <v>1657000</v>
      </c>
      <c r="CM61" s="69">
        <v>1422000</v>
      </c>
      <c r="CN61" s="69">
        <v>1578000</v>
      </c>
      <c r="CO61" s="69">
        <v>1589000</v>
      </c>
      <c r="CP61" s="69">
        <v>1639000</v>
      </c>
      <c r="CQ61" s="69">
        <v>1367000</v>
      </c>
      <c r="CR61" s="69">
        <v>1643000</v>
      </c>
      <c r="CS61" s="69">
        <v>1316000</v>
      </c>
      <c r="CT61" s="69">
        <v>1514000</v>
      </c>
      <c r="CU61" s="69">
        <v>1419000</v>
      </c>
      <c r="CV61" s="69">
        <v>1417000</v>
      </c>
      <c r="CW61" s="69">
        <v>1209000</v>
      </c>
      <c r="CX61" s="69">
        <v>1409000</v>
      </c>
      <c r="CY61" s="69">
        <v>1286000</v>
      </c>
      <c r="CZ61" s="69">
        <v>5141000</v>
      </c>
      <c r="DA61" s="69">
        <v>1445000</v>
      </c>
    </row>
    <row r="62" spans="1:105" s="70" customFormat="1" ht="33" x14ac:dyDescent="0.25">
      <c r="A62" s="408"/>
      <c r="B62" s="78" t="s">
        <v>170</v>
      </c>
      <c r="C62" s="67">
        <v>161</v>
      </c>
      <c r="D62" s="68">
        <f t="shared" si="2"/>
        <v>153882000</v>
      </c>
      <c r="E62" s="69">
        <v>1865000</v>
      </c>
      <c r="F62" s="69">
        <v>9681000</v>
      </c>
      <c r="G62" s="69">
        <v>3695000</v>
      </c>
      <c r="H62" s="69">
        <v>2640000</v>
      </c>
      <c r="I62" s="69">
        <v>5551000</v>
      </c>
      <c r="J62" s="69">
        <v>1130000</v>
      </c>
      <c r="K62" s="69">
        <v>1120000</v>
      </c>
      <c r="L62" s="69">
        <v>2533000</v>
      </c>
      <c r="M62" s="69">
        <v>3170000</v>
      </c>
      <c r="N62" s="69">
        <v>1166000</v>
      </c>
      <c r="O62" s="69">
        <v>3680000</v>
      </c>
      <c r="P62" s="69">
        <v>1078000</v>
      </c>
      <c r="Q62" s="69">
        <v>2210000</v>
      </c>
      <c r="R62" s="69">
        <v>3649000</v>
      </c>
      <c r="S62" s="69">
        <v>1109000</v>
      </c>
      <c r="T62" s="69">
        <v>1108000</v>
      </c>
      <c r="U62" s="69">
        <v>2089000</v>
      </c>
      <c r="V62" s="69">
        <v>5926000</v>
      </c>
      <c r="W62" s="69">
        <v>4739000</v>
      </c>
      <c r="X62" s="69">
        <v>1210000</v>
      </c>
      <c r="Y62" s="69">
        <v>2455000</v>
      </c>
      <c r="Z62" s="69">
        <v>1158000</v>
      </c>
      <c r="AA62" s="69">
        <v>2221000</v>
      </c>
      <c r="AB62" s="69">
        <v>2729000</v>
      </c>
      <c r="AC62" s="69">
        <v>1127000</v>
      </c>
      <c r="AD62" s="69">
        <v>1458000</v>
      </c>
      <c r="AE62" s="69">
        <v>1140000</v>
      </c>
      <c r="AF62" s="69">
        <v>1057000</v>
      </c>
      <c r="AG62" s="69">
        <v>1164000</v>
      </c>
      <c r="AH62" s="69">
        <v>927000</v>
      </c>
      <c r="AI62" s="69">
        <v>1061000</v>
      </c>
      <c r="AJ62" s="69">
        <v>980000</v>
      </c>
      <c r="AK62" s="69">
        <v>2048000</v>
      </c>
      <c r="AL62" s="69">
        <v>979000</v>
      </c>
      <c r="AM62" s="69">
        <v>875000</v>
      </c>
      <c r="AN62" s="69">
        <v>1134000</v>
      </c>
      <c r="AO62" s="69">
        <v>1015000</v>
      </c>
      <c r="AP62" s="69">
        <v>1131000</v>
      </c>
      <c r="AQ62" s="69">
        <v>1538000</v>
      </c>
      <c r="AR62" s="69">
        <v>1082000</v>
      </c>
      <c r="AS62" s="69">
        <v>1203000</v>
      </c>
      <c r="AT62" s="69">
        <v>2184000</v>
      </c>
      <c r="AU62" s="69">
        <v>1054000</v>
      </c>
      <c r="AV62" s="69">
        <v>697000</v>
      </c>
      <c r="AW62" s="69">
        <v>768000</v>
      </c>
      <c r="AX62" s="69">
        <v>840000</v>
      </c>
      <c r="AY62" s="69">
        <v>1019000</v>
      </c>
      <c r="AZ62" s="69">
        <v>916000</v>
      </c>
      <c r="BA62" s="69">
        <v>984000</v>
      </c>
      <c r="BB62" s="69">
        <v>692000</v>
      </c>
      <c r="BC62" s="69">
        <v>731000</v>
      </c>
      <c r="BD62" s="69">
        <v>912000</v>
      </c>
      <c r="BE62" s="69">
        <v>3340000</v>
      </c>
      <c r="BF62" s="69">
        <v>986000</v>
      </c>
      <c r="BG62" s="69">
        <v>833000</v>
      </c>
      <c r="BH62" s="69">
        <v>687000</v>
      </c>
      <c r="BI62" s="69">
        <v>716000</v>
      </c>
      <c r="BJ62" s="69">
        <v>831000</v>
      </c>
      <c r="BK62" s="69">
        <v>749000</v>
      </c>
      <c r="BL62" s="69">
        <v>2539000</v>
      </c>
      <c r="BM62" s="69">
        <v>693000</v>
      </c>
      <c r="BN62" s="69">
        <v>920000</v>
      </c>
      <c r="BO62" s="69">
        <v>1043000</v>
      </c>
      <c r="BP62" s="69">
        <v>970000</v>
      </c>
      <c r="BQ62" s="69">
        <v>1228000</v>
      </c>
      <c r="BR62" s="69">
        <v>792000</v>
      </c>
      <c r="BS62" s="69">
        <v>758000</v>
      </c>
      <c r="BT62" s="69">
        <v>884000</v>
      </c>
      <c r="BU62" s="69">
        <v>796000</v>
      </c>
      <c r="BV62" s="69">
        <v>824000</v>
      </c>
      <c r="BW62" s="69">
        <v>854000</v>
      </c>
      <c r="BX62" s="69">
        <v>1018000</v>
      </c>
      <c r="BY62" s="69">
        <v>1302000</v>
      </c>
      <c r="BZ62" s="69">
        <v>1205000</v>
      </c>
      <c r="CA62" s="69">
        <v>1056000</v>
      </c>
      <c r="CB62" s="69">
        <v>973000</v>
      </c>
      <c r="CC62" s="69">
        <v>1175000</v>
      </c>
      <c r="CD62" s="69">
        <v>1059000</v>
      </c>
      <c r="CE62" s="69">
        <v>1159000</v>
      </c>
      <c r="CF62" s="69">
        <v>1229000</v>
      </c>
      <c r="CG62" s="69">
        <v>1131000</v>
      </c>
      <c r="CH62" s="69">
        <v>1134000</v>
      </c>
      <c r="CI62" s="69">
        <v>1084000</v>
      </c>
      <c r="CJ62" s="69">
        <v>1411000</v>
      </c>
      <c r="CK62" s="69">
        <v>1097000</v>
      </c>
      <c r="CL62" s="69">
        <v>1178000</v>
      </c>
      <c r="CM62" s="69">
        <v>996000</v>
      </c>
      <c r="CN62" s="69">
        <v>1130000</v>
      </c>
      <c r="CO62" s="69">
        <v>1126000</v>
      </c>
      <c r="CP62" s="69">
        <v>1160000</v>
      </c>
      <c r="CQ62" s="69">
        <v>908000</v>
      </c>
      <c r="CR62" s="69">
        <v>1125000</v>
      </c>
      <c r="CS62" s="69">
        <v>910000</v>
      </c>
      <c r="CT62" s="69">
        <v>1035000</v>
      </c>
      <c r="CU62" s="69">
        <v>973000</v>
      </c>
      <c r="CV62" s="69">
        <v>954000</v>
      </c>
      <c r="CW62" s="69">
        <v>847000</v>
      </c>
      <c r="CX62" s="69">
        <v>926000</v>
      </c>
      <c r="CY62" s="69">
        <v>855000</v>
      </c>
      <c r="CZ62" s="69">
        <v>3697000</v>
      </c>
      <c r="DA62" s="69">
        <v>958000</v>
      </c>
    </row>
    <row r="63" spans="1:105" s="70" customFormat="1" x14ac:dyDescent="0.25">
      <c r="A63" s="408"/>
      <c r="B63" s="78" t="s">
        <v>171</v>
      </c>
      <c r="C63" s="67">
        <v>181</v>
      </c>
      <c r="D63" s="68">
        <f t="shared" si="2"/>
        <v>45998000</v>
      </c>
      <c r="E63" s="69">
        <v>581000</v>
      </c>
      <c r="F63" s="69">
        <v>3139000</v>
      </c>
      <c r="G63" s="69">
        <v>1217000</v>
      </c>
      <c r="H63" s="69">
        <v>793000</v>
      </c>
      <c r="I63" s="69">
        <v>1741000</v>
      </c>
      <c r="J63" s="69">
        <v>377000</v>
      </c>
      <c r="K63" s="69">
        <v>363000</v>
      </c>
      <c r="L63" s="69">
        <v>790000</v>
      </c>
      <c r="M63" s="69">
        <v>989000</v>
      </c>
      <c r="N63" s="69">
        <v>402000</v>
      </c>
      <c r="O63" s="69">
        <v>1128000</v>
      </c>
      <c r="P63" s="69">
        <v>346000</v>
      </c>
      <c r="Q63" s="69">
        <v>640000</v>
      </c>
      <c r="R63" s="69">
        <v>1186000</v>
      </c>
      <c r="S63" s="69">
        <v>333000</v>
      </c>
      <c r="T63" s="69">
        <v>359000</v>
      </c>
      <c r="U63" s="69">
        <v>656000</v>
      </c>
      <c r="V63" s="69">
        <v>1782000</v>
      </c>
      <c r="W63" s="69">
        <v>1454000</v>
      </c>
      <c r="X63" s="69">
        <v>417000</v>
      </c>
      <c r="Y63" s="69">
        <v>773000</v>
      </c>
      <c r="Z63" s="69">
        <v>372000</v>
      </c>
      <c r="AA63" s="69">
        <v>728000</v>
      </c>
      <c r="AB63" s="69">
        <v>831000</v>
      </c>
      <c r="AC63" s="69">
        <v>344000</v>
      </c>
      <c r="AD63" s="69">
        <v>445000</v>
      </c>
      <c r="AE63" s="69">
        <v>356000</v>
      </c>
      <c r="AF63" s="69">
        <v>290000</v>
      </c>
      <c r="AG63" s="69">
        <v>377000</v>
      </c>
      <c r="AH63" s="69">
        <v>284000</v>
      </c>
      <c r="AI63" s="69">
        <v>342000</v>
      </c>
      <c r="AJ63" s="69">
        <v>326000</v>
      </c>
      <c r="AK63" s="69">
        <v>623000</v>
      </c>
      <c r="AL63" s="69">
        <v>278000</v>
      </c>
      <c r="AM63" s="69">
        <v>204000</v>
      </c>
      <c r="AN63" s="69">
        <v>342000</v>
      </c>
      <c r="AO63" s="69">
        <v>337000</v>
      </c>
      <c r="AP63" s="69">
        <v>368000</v>
      </c>
      <c r="AQ63" s="69">
        <v>460000</v>
      </c>
      <c r="AR63" s="69">
        <v>313000</v>
      </c>
      <c r="AS63" s="69">
        <v>370000</v>
      </c>
      <c r="AT63" s="69">
        <v>627000</v>
      </c>
      <c r="AU63" s="69">
        <v>303000</v>
      </c>
      <c r="AV63" s="69">
        <v>168000</v>
      </c>
      <c r="AW63" s="69">
        <v>203000</v>
      </c>
      <c r="AX63" s="69">
        <v>226000</v>
      </c>
      <c r="AY63" s="69">
        <v>287000</v>
      </c>
      <c r="AZ63" s="69">
        <v>223000</v>
      </c>
      <c r="BA63" s="69">
        <v>257000</v>
      </c>
      <c r="BB63" s="69">
        <v>179000</v>
      </c>
      <c r="BC63" s="69">
        <v>178000</v>
      </c>
      <c r="BD63" s="69">
        <v>268000</v>
      </c>
      <c r="BE63" s="69">
        <v>1013000</v>
      </c>
      <c r="BF63" s="69">
        <v>243000</v>
      </c>
      <c r="BG63" s="69">
        <v>222000</v>
      </c>
      <c r="BH63" s="69">
        <v>135000</v>
      </c>
      <c r="BI63" s="69">
        <v>102000</v>
      </c>
      <c r="BJ63" s="69">
        <v>181000</v>
      </c>
      <c r="BK63" s="69">
        <v>178000</v>
      </c>
      <c r="BL63" s="69">
        <v>783000</v>
      </c>
      <c r="BM63" s="69">
        <v>130000</v>
      </c>
      <c r="BN63" s="69">
        <v>224000</v>
      </c>
      <c r="BO63" s="69">
        <v>290000</v>
      </c>
      <c r="BP63" s="69">
        <v>251000</v>
      </c>
      <c r="BQ63" s="69">
        <v>379000</v>
      </c>
      <c r="BR63" s="69">
        <v>202000</v>
      </c>
      <c r="BS63" s="69">
        <v>166000</v>
      </c>
      <c r="BT63" s="69">
        <v>233000</v>
      </c>
      <c r="BU63" s="69">
        <v>166000</v>
      </c>
      <c r="BV63" s="69">
        <v>180000</v>
      </c>
      <c r="BW63" s="69">
        <v>188000</v>
      </c>
      <c r="BX63" s="69">
        <v>314000</v>
      </c>
      <c r="BY63" s="69">
        <v>384000</v>
      </c>
      <c r="BZ63" s="69">
        <v>379000</v>
      </c>
      <c r="CA63" s="69">
        <v>290000</v>
      </c>
      <c r="CB63" s="69">
        <v>297000</v>
      </c>
      <c r="CC63" s="69">
        <v>367000</v>
      </c>
      <c r="CD63" s="69">
        <v>328000</v>
      </c>
      <c r="CE63" s="69">
        <v>349000</v>
      </c>
      <c r="CF63" s="69">
        <v>351000</v>
      </c>
      <c r="CG63" s="69">
        <v>350000</v>
      </c>
      <c r="CH63" s="69">
        <v>344000</v>
      </c>
      <c r="CI63" s="69">
        <v>338000</v>
      </c>
      <c r="CJ63" s="69">
        <v>426000</v>
      </c>
      <c r="CK63" s="69">
        <v>328000</v>
      </c>
      <c r="CL63" s="69">
        <v>369000</v>
      </c>
      <c r="CM63" s="69">
        <v>282000</v>
      </c>
      <c r="CN63" s="69">
        <v>327000</v>
      </c>
      <c r="CO63" s="69">
        <v>339000</v>
      </c>
      <c r="CP63" s="69">
        <v>365000</v>
      </c>
      <c r="CQ63" s="69">
        <v>239000</v>
      </c>
      <c r="CR63" s="69">
        <v>352000</v>
      </c>
      <c r="CS63" s="69">
        <v>263000</v>
      </c>
      <c r="CT63" s="69">
        <v>293000</v>
      </c>
      <c r="CU63" s="69">
        <v>272000</v>
      </c>
      <c r="CV63" s="69">
        <v>255000</v>
      </c>
      <c r="CW63" s="69">
        <v>229000</v>
      </c>
      <c r="CX63" s="69">
        <v>251000</v>
      </c>
      <c r="CY63" s="69">
        <v>214000</v>
      </c>
      <c r="CZ63" s="69">
        <v>1202000</v>
      </c>
      <c r="DA63" s="69">
        <v>260000</v>
      </c>
    </row>
    <row r="64" spans="1:105" s="70" customFormat="1" x14ac:dyDescent="0.25">
      <c r="A64" s="408"/>
      <c r="B64" s="78" t="s">
        <v>172</v>
      </c>
      <c r="C64" s="67">
        <v>181</v>
      </c>
      <c r="D64" s="68">
        <f t="shared" si="2"/>
        <v>125817000</v>
      </c>
      <c r="E64" s="69">
        <v>1362000</v>
      </c>
      <c r="F64" s="69">
        <v>6743000</v>
      </c>
      <c r="G64" s="69">
        <v>2545000</v>
      </c>
      <c r="H64" s="69">
        <v>2071000</v>
      </c>
      <c r="I64" s="69">
        <v>4098000</v>
      </c>
      <c r="J64" s="69">
        <v>734000</v>
      </c>
      <c r="K64" s="69">
        <v>824000</v>
      </c>
      <c r="L64" s="69">
        <v>1898000</v>
      </c>
      <c r="M64" s="69">
        <v>2331000</v>
      </c>
      <c r="N64" s="69">
        <v>707000</v>
      </c>
      <c r="O64" s="69">
        <v>2894000</v>
      </c>
      <c r="P64" s="69">
        <v>801000</v>
      </c>
      <c r="Q64" s="69">
        <v>1846000</v>
      </c>
      <c r="R64" s="69">
        <v>2473000</v>
      </c>
      <c r="S64" s="69">
        <v>934000</v>
      </c>
      <c r="T64" s="69">
        <v>849000</v>
      </c>
      <c r="U64" s="69">
        <v>1553000</v>
      </c>
      <c r="V64" s="69">
        <v>4743000</v>
      </c>
      <c r="W64" s="69">
        <v>3713000</v>
      </c>
      <c r="X64" s="69">
        <v>726000</v>
      </c>
      <c r="Y64" s="69">
        <v>1762000</v>
      </c>
      <c r="Z64" s="69">
        <v>896000</v>
      </c>
      <c r="AA64" s="69">
        <v>1474000</v>
      </c>
      <c r="AB64" s="69">
        <v>2133000</v>
      </c>
      <c r="AC64" s="69">
        <v>907000</v>
      </c>
      <c r="AD64" s="69">
        <v>1107000</v>
      </c>
      <c r="AE64" s="69">
        <v>829000</v>
      </c>
      <c r="AF64" s="69">
        <v>926000</v>
      </c>
      <c r="AG64" s="69">
        <v>811000</v>
      </c>
      <c r="AH64" s="69">
        <v>758000</v>
      </c>
      <c r="AI64" s="69">
        <v>740000</v>
      </c>
      <c r="AJ64" s="69">
        <v>634000</v>
      </c>
      <c r="AK64" s="69">
        <v>1667000</v>
      </c>
      <c r="AL64" s="69">
        <v>887000</v>
      </c>
      <c r="AM64" s="69">
        <v>909000</v>
      </c>
      <c r="AN64" s="69">
        <v>883000</v>
      </c>
      <c r="AO64" s="69">
        <v>679000</v>
      </c>
      <c r="AP64" s="69">
        <v>873000</v>
      </c>
      <c r="AQ64" s="69">
        <v>1224000</v>
      </c>
      <c r="AR64" s="69">
        <v>930000</v>
      </c>
      <c r="AS64" s="69">
        <v>963000</v>
      </c>
      <c r="AT64" s="69">
        <v>1890000</v>
      </c>
      <c r="AU64" s="69">
        <v>885000</v>
      </c>
      <c r="AV64" s="69">
        <v>726000</v>
      </c>
      <c r="AW64" s="69">
        <v>712000</v>
      </c>
      <c r="AX64" s="69">
        <v>855000</v>
      </c>
      <c r="AY64" s="69">
        <v>879000</v>
      </c>
      <c r="AZ64" s="69">
        <v>991000</v>
      </c>
      <c r="BA64" s="69">
        <v>941000</v>
      </c>
      <c r="BB64" s="69">
        <v>676000</v>
      </c>
      <c r="BC64" s="69">
        <v>752000</v>
      </c>
      <c r="BD64" s="69">
        <v>757000</v>
      </c>
      <c r="BE64" s="69">
        <v>2740000</v>
      </c>
      <c r="BF64" s="69">
        <v>1032000</v>
      </c>
      <c r="BG64" s="69">
        <v>774000</v>
      </c>
      <c r="BH64" s="69">
        <v>800000</v>
      </c>
      <c r="BI64" s="69">
        <v>1012000</v>
      </c>
      <c r="BJ64" s="69">
        <v>950000</v>
      </c>
      <c r="BK64" s="69">
        <v>792000</v>
      </c>
      <c r="BL64" s="69">
        <v>1977000</v>
      </c>
      <c r="BM64" s="69">
        <v>864000</v>
      </c>
      <c r="BN64" s="69">
        <v>987000</v>
      </c>
      <c r="BO64" s="69">
        <v>955000</v>
      </c>
      <c r="BP64" s="69">
        <v>927000</v>
      </c>
      <c r="BQ64" s="69">
        <v>972000</v>
      </c>
      <c r="BR64" s="69">
        <v>814000</v>
      </c>
      <c r="BS64" s="69">
        <v>858000</v>
      </c>
      <c r="BT64" s="69">
        <v>832000</v>
      </c>
      <c r="BU64" s="69">
        <v>981000</v>
      </c>
      <c r="BV64" s="69">
        <v>989000</v>
      </c>
      <c r="BW64" s="69">
        <v>1007000</v>
      </c>
      <c r="BX64" s="69">
        <v>767000</v>
      </c>
      <c r="BY64" s="69">
        <v>1111000</v>
      </c>
      <c r="BZ64" s="69">
        <v>928000</v>
      </c>
      <c r="CA64" s="69">
        <v>1063000</v>
      </c>
      <c r="CB64" s="69">
        <v>775000</v>
      </c>
      <c r="CC64" s="69">
        <v>980000</v>
      </c>
      <c r="CD64" s="69">
        <v>824000</v>
      </c>
      <c r="CE64" s="69">
        <v>1009000</v>
      </c>
      <c r="CF64" s="69">
        <v>1147000</v>
      </c>
      <c r="CG64" s="69">
        <v>877000</v>
      </c>
      <c r="CH64" s="69">
        <v>945000</v>
      </c>
      <c r="CI64" s="69">
        <v>910000</v>
      </c>
      <c r="CJ64" s="69">
        <v>1228000</v>
      </c>
      <c r="CK64" s="69">
        <v>923000</v>
      </c>
      <c r="CL64" s="69">
        <v>920000</v>
      </c>
      <c r="CM64" s="69">
        <v>894000</v>
      </c>
      <c r="CN64" s="69">
        <v>961000</v>
      </c>
      <c r="CO64" s="69">
        <v>928000</v>
      </c>
      <c r="CP64" s="69">
        <v>915000</v>
      </c>
      <c r="CQ64" s="69">
        <v>939000</v>
      </c>
      <c r="CR64" s="69">
        <v>951000</v>
      </c>
      <c r="CS64" s="69">
        <v>796000</v>
      </c>
      <c r="CT64" s="69">
        <v>969000</v>
      </c>
      <c r="CU64" s="69">
        <v>872000</v>
      </c>
      <c r="CV64" s="69">
        <v>957000</v>
      </c>
      <c r="CW64" s="69">
        <v>792000</v>
      </c>
      <c r="CX64" s="69">
        <v>893000</v>
      </c>
      <c r="CY64" s="69">
        <v>851000</v>
      </c>
      <c r="CZ64" s="69">
        <v>2589000</v>
      </c>
      <c r="DA64" s="69">
        <v>939000</v>
      </c>
    </row>
    <row r="65" spans="1:105" s="70" customFormat="1" x14ac:dyDescent="0.25">
      <c r="A65" s="408"/>
      <c r="B65" s="78" t="s">
        <v>175</v>
      </c>
      <c r="C65" s="67">
        <v>183</v>
      </c>
      <c r="D65" s="68">
        <f>SUM(E65:DA65)</f>
        <v>2265000</v>
      </c>
      <c r="E65" s="69">
        <v>28000</v>
      </c>
      <c r="F65" s="69">
        <v>171000</v>
      </c>
      <c r="G65" s="69">
        <v>59000</v>
      </c>
      <c r="H65" s="69">
        <v>38000</v>
      </c>
      <c r="I65" s="69">
        <v>91000</v>
      </c>
      <c r="J65" s="69">
        <v>24000</v>
      </c>
      <c r="K65" s="69">
        <v>28000</v>
      </c>
      <c r="L65" s="69">
        <v>42000</v>
      </c>
      <c r="M65" s="69">
        <v>49000</v>
      </c>
      <c r="N65" s="69">
        <v>24000</v>
      </c>
      <c r="O65" s="69">
        <v>59000</v>
      </c>
      <c r="P65" s="69">
        <v>17000</v>
      </c>
      <c r="Q65" s="69">
        <v>42000</v>
      </c>
      <c r="R65" s="69">
        <v>66000</v>
      </c>
      <c r="S65" s="69">
        <v>10000</v>
      </c>
      <c r="T65" s="69">
        <v>17000</v>
      </c>
      <c r="U65" s="69">
        <v>28000</v>
      </c>
      <c r="V65" s="69">
        <v>84000</v>
      </c>
      <c r="W65" s="69">
        <v>52000</v>
      </c>
      <c r="X65" s="69">
        <v>24000</v>
      </c>
      <c r="Y65" s="69">
        <v>42000</v>
      </c>
      <c r="Z65" s="69">
        <v>17000</v>
      </c>
      <c r="AA65" s="69">
        <v>42000</v>
      </c>
      <c r="AB65" s="69">
        <v>42000</v>
      </c>
      <c r="AC65" s="69">
        <v>21000</v>
      </c>
      <c r="AD65" s="69">
        <v>28000</v>
      </c>
      <c r="AE65" s="69">
        <v>21000</v>
      </c>
      <c r="AF65" s="69">
        <v>14000</v>
      </c>
      <c r="AG65" s="69">
        <v>21000</v>
      </c>
      <c r="AH65" s="69">
        <v>14000</v>
      </c>
      <c r="AI65" s="69">
        <v>14000</v>
      </c>
      <c r="AJ65" s="69">
        <v>17000</v>
      </c>
      <c r="AK65" s="69">
        <v>35000</v>
      </c>
      <c r="AL65" s="69">
        <v>10000</v>
      </c>
      <c r="AM65" s="69">
        <v>10000</v>
      </c>
      <c r="AN65" s="69">
        <v>14000</v>
      </c>
      <c r="AO65" s="69">
        <v>14000</v>
      </c>
      <c r="AP65" s="69">
        <v>28000</v>
      </c>
      <c r="AQ65" s="69">
        <v>24000</v>
      </c>
      <c r="AR65" s="69">
        <v>17000</v>
      </c>
      <c r="AS65" s="69">
        <v>21000</v>
      </c>
      <c r="AT65" s="69">
        <v>24000</v>
      </c>
      <c r="AU65" s="69">
        <v>14000</v>
      </c>
      <c r="AV65" s="69">
        <v>7000</v>
      </c>
      <c r="AW65" s="69">
        <v>10000</v>
      </c>
      <c r="AX65" s="69">
        <v>14000</v>
      </c>
      <c r="AY65" s="69">
        <v>17000</v>
      </c>
      <c r="AZ65" s="69">
        <v>3000</v>
      </c>
      <c r="BA65" s="69">
        <v>7000</v>
      </c>
      <c r="BB65" s="69">
        <v>10000</v>
      </c>
      <c r="BC65" s="69">
        <v>7000</v>
      </c>
      <c r="BD65" s="69">
        <v>14000</v>
      </c>
      <c r="BE65" s="69">
        <v>24000</v>
      </c>
      <c r="BF65" s="69">
        <v>7000</v>
      </c>
      <c r="BG65" s="69">
        <v>7000</v>
      </c>
      <c r="BH65" s="69">
        <v>10000</v>
      </c>
      <c r="BI65" s="69">
        <v>3000</v>
      </c>
      <c r="BJ65" s="69">
        <v>7000</v>
      </c>
      <c r="BK65" s="69">
        <v>7000</v>
      </c>
      <c r="BL65" s="69">
        <v>35000</v>
      </c>
      <c r="BM65" s="69">
        <v>7000</v>
      </c>
      <c r="BN65" s="69">
        <v>10000</v>
      </c>
      <c r="BO65" s="69">
        <v>14000</v>
      </c>
      <c r="BP65" s="69">
        <v>14000</v>
      </c>
      <c r="BQ65" s="69">
        <v>10000</v>
      </c>
      <c r="BR65" s="69">
        <v>10000</v>
      </c>
      <c r="BS65" s="69">
        <v>7000</v>
      </c>
      <c r="BT65" s="69">
        <v>10000</v>
      </c>
      <c r="BU65" s="69">
        <v>10000</v>
      </c>
      <c r="BV65" s="69">
        <v>7000</v>
      </c>
      <c r="BW65" s="69">
        <v>10000</v>
      </c>
      <c r="BX65" s="69">
        <v>21000</v>
      </c>
      <c r="BY65" s="69">
        <v>14000</v>
      </c>
      <c r="BZ65" s="69">
        <v>21000</v>
      </c>
      <c r="CA65" s="69">
        <v>17000</v>
      </c>
      <c r="CB65" s="69">
        <v>14000</v>
      </c>
      <c r="CC65" s="69">
        <v>21000</v>
      </c>
      <c r="CD65" s="69">
        <v>17000</v>
      </c>
      <c r="CE65" s="69">
        <v>21000</v>
      </c>
      <c r="CF65" s="69">
        <v>21000</v>
      </c>
      <c r="CG65" s="69">
        <v>17000</v>
      </c>
      <c r="CH65" s="69">
        <v>14000</v>
      </c>
      <c r="CI65" s="69">
        <v>17000</v>
      </c>
      <c r="CJ65" s="69">
        <v>21000</v>
      </c>
      <c r="CK65" s="69">
        <v>7000</v>
      </c>
      <c r="CL65" s="69">
        <v>14000</v>
      </c>
      <c r="CM65" s="69">
        <v>14000</v>
      </c>
      <c r="CN65" s="69">
        <v>14000</v>
      </c>
      <c r="CO65" s="69">
        <v>21000</v>
      </c>
      <c r="CP65" s="69">
        <v>17000</v>
      </c>
      <c r="CQ65" s="69">
        <v>10000</v>
      </c>
      <c r="CR65" s="69">
        <v>14000</v>
      </c>
      <c r="CS65" s="69">
        <v>7000</v>
      </c>
      <c r="CT65" s="69">
        <v>17000</v>
      </c>
      <c r="CU65" s="69">
        <v>14000</v>
      </c>
      <c r="CV65" s="69">
        <v>14000</v>
      </c>
      <c r="CW65" s="69">
        <v>10000</v>
      </c>
      <c r="CX65" s="69">
        <v>17000</v>
      </c>
      <c r="CY65" s="69">
        <v>14000</v>
      </c>
      <c r="CZ65" s="69">
        <v>63000</v>
      </c>
      <c r="DA65" s="69">
        <v>7000</v>
      </c>
    </row>
    <row r="66" spans="1:105" s="70" customFormat="1" x14ac:dyDescent="0.25">
      <c r="A66" s="408"/>
      <c r="B66" s="78" t="s">
        <v>173</v>
      </c>
      <c r="C66" s="67" t="s">
        <v>174</v>
      </c>
      <c r="D66" s="68">
        <f t="shared" si="2"/>
        <v>24422000</v>
      </c>
      <c r="E66" s="69">
        <v>202000</v>
      </c>
      <c r="F66" s="69">
        <v>765000</v>
      </c>
      <c r="G66" s="69">
        <v>458000</v>
      </c>
      <c r="H66" s="69">
        <v>332000</v>
      </c>
      <c r="I66" s="69">
        <v>450000</v>
      </c>
      <c r="J66" s="69">
        <v>204000</v>
      </c>
      <c r="K66" s="69">
        <v>204000</v>
      </c>
      <c r="L66" s="69">
        <v>409000</v>
      </c>
      <c r="M66" s="69">
        <v>407000</v>
      </c>
      <c r="N66" s="69">
        <v>204000</v>
      </c>
      <c r="O66" s="69">
        <v>491000</v>
      </c>
      <c r="P66" s="69">
        <v>229000</v>
      </c>
      <c r="Q66" s="69">
        <v>358000</v>
      </c>
      <c r="R66" s="69">
        <v>460000</v>
      </c>
      <c r="S66" s="69">
        <v>230000</v>
      </c>
      <c r="T66" s="69">
        <v>230000</v>
      </c>
      <c r="U66" s="69">
        <v>278000</v>
      </c>
      <c r="V66" s="69">
        <v>702000</v>
      </c>
      <c r="W66" s="69">
        <v>588000</v>
      </c>
      <c r="X66" s="69">
        <v>204000</v>
      </c>
      <c r="Y66" s="69">
        <v>382000</v>
      </c>
      <c r="Z66" s="69">
        <v>250000</v>
      </c>
      <c r="AA66" s="69">
        <v>356000</v>
      </c>
      <c r="AB66" s="69">
        <v>409000</v>
      </c>
      <c r="AC66" s="69">
        <v>230000</v>
      </c>
      <c r="AD66" s="69">
        <v>230000</v>
      </c>
      <c r="AE66" s="69">
        <v>173000</v>
      </c>
      <c r="AF66" s="69">
        <v>179000</v>
      </c>
      <c r="AG66" s="69">
        <v>204000</v>
      </c>
      <c r="AH66" s="69">
        <v>204000</v>
      </c>
      <c r="AI66" s="69">
        <v>204000</v>
      </c>
      <c r="AJ66" s="69">
        <v>153000</v>
      </c>
      <c r="AK66" s="69">
        <v>307000</v>
      </c>
      <c r="AL66" s="69">
        <v>223000</v>
      </c>
      <c r="AM66" s="69">
        <v>122000</v>
      </c>
      <c r="AN66" s="69">
        <v>204000</v>
      </c>
      <c r="AO66" s="69">
        <v>178000</v>
      </c>
      <c r="AP66" s="69">
        <v>229000</v>
      </c>
      <c r="AQ66" s="69">
        <v>230000</v>
      </c>
      <c r="AR66" s="69">
        <v>203000</v>
      </c>
      <c r="AS66" s="69">
        <v>249000</v>
      </c>
      <c r="AT66" s="69">
        <v>384000</v>
      </c>
      <c r="AU66" s="69">
        <v>179000</v>
      </c>
      <c r="AV66" s="69">
        <v>161000</v>
      </c>
      <c r="AW66" s="69">
        <v>164000</v>
      </c>
      <c r="AX66" s="69">
        <v>228000</v>
      </c>
      <c r="AY66" s="69">
        <v>57000</v>
      </c>
      <c r="AZ66" s="69">
        <v>195000</v>
      </c>
      <c r="BA66" s="69">
        <v>179000</v>
      </c>
      <c r="BB66" s="69">
        <v>160000</v>
      </c>
      <c r="BC66" s="69">
        <v>134000</v>
      </c>
      <c r="BD66" s="69">
        <v>129000</v>
      </c>
      <c r="BE66" s="69">
        <v>569000</v>
      </c>
      <c r="BF66" s="69">
        <v>199000</v>
      </c>
      <c r="BG66" s="69">
        <v>174000</v>
      </c>
      <c r="BH66" s="69">
        <v>122000</v>
      </c>
      <c r="BI66" s="69">
        <v>95000</v>
      </c>
      <c r="BJ66" s="69">
        <v>153000</v>
      </c>
      <c r="BK66" s="69">
        <v>202000</v>
      </c>
      <c r="BL66" s="69">
        <v>382000</v>
      </c>
      <c r="BM66" s="69">
        <v>110000</v>
      </c>
      <c r="BN66" s="69">
        <v>225000</v>
      </c>
      <c r="BO66" s="69">
        <v>203000</v>
      </c>
      <c r="BP66" s="69">
        <v>178000</v>
      </c>
      <c r="BQ66" s="69">
        <v>216000</v>
      </c>
      <c r="BR66" s="69">
        <v>179000</v>
      </c>
      <c r="BS66" s="69">
        <v>150000</v>
      </c>
      <c r="BT66" s="69">
        <v>161000</v>
      </c>
      <c r="BU66" s="69">
        <v>195000</v>
      </c>
      <c r="BV66" s="69">
        <v>178000</v>
      </c>
      <c r="BW66" s="69">
        <v>204000</v>
      </c>
      <c r="BX66" s="69">
        <v>179000</v>
      </c>
      <c r="BY66" s="69">
        <v>204000</v>
      </c>
      <c r="BZ66" s="69">
        <v>204000</v>
      </c>
      <c r="CA66" s="69">
        <v>229000</v>
      </c>
      <c r="CB66" s="69">
        <v>179000</v>
      </c>
      <c r="CC66" s="69">
        <v>220000</v>
      </c>
      <c r="CD66" s="69">
        <v>204000</v>
      </c>
      <c r="CE66" s="69">
        <v>204000</v>
      </c>
      <c r="CF66" s="69">
        <v>256000</v>
      </c>
      <c r="CG66" s="69">
        <v>168000</v>
      </c>
      <c r="CH66" s="69">
        <v>199000</v>
      </c>
      <c r="CI66" s="69">
        <v>204000</v>
      </c>
      <c r="CJ66" s="69">
        <v>253000</v>
      </c>
      <c r="CK66" s="69">
        <v>204000</v>
      </c>
      <c r="CL66" s="69">
        <v>204000</v>
      </c>
      <c r="CM66" s="69">
        <v>150000</v>
      </c>
      <c r="CN66" s="69">
        <v>179000</v>
      </c>
      <c r="CO66" s="69">
        <v>199000</v>
      </c>
      <c r="CP66" s="69">
        <v>191000</v>
      </c>
      <c r="CQ66" s="69">
        <v>202000</v>
      </c>
      <c r="CR66" s="69">
        <v>220000</v>
      </c>
      <c r="CS66" s="69">
        <v>176000</v>
      </c>
      <c r="CT66" s="69">
        <v>204000</v>
      </c>
      <c r="CU66" s="69">
        <v>155000</v>
      </c>
      <c r="CV66" s="69">
        <v>199000</v>
      </c>
      <c r="CW66" s="69">
        <v>179000</v>
      </c>
      <c r="CX66" s="69">
        <v>203000</v>
      </c>
      <c r="CY66" s="69">
        <v>178000</v>
      </c>
      <c r="CZ66" s="69">
        <v>457000</v>
      </c>
      <c r="DA66" s="69">
        <v>230000</v>
      </c>
    </row>
    <row r="67" spans="1:105" s="70" customFormat="1" x14ac:dyDescent="0.25">
      <c r="A67" s="408"/>
      <c r="B67" s="79" t="s">
        <v>176</v>
      </c>
      <c r="C67" s="67" t="s">
        <v>151</v>
      </c>
      <c r="D67" s="68">
        <f t="shared" si="2"/>
        <v>97000</v>
      </c>
      <c r="E67" s="69">
        <v>0</v>
      </c>
      <c r="F67" s="69">
        <v>0</v>
      </c>
      <c r="G67" s="69">
        <v>0</v>
      </c>
      <c r="H67" s="69">
        <v>15000</v>
      </c>
      <c r="I67" s="69">
        <v>0</v>
      </c>
      <c r="J67" s="69">
        <v>0</v>
      </c>
      <c r="K67" s="69">
        <v>10000</v>
      </c>
      <c r="L67" s="69">
        <v>30000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69">
        <v>0</v>
      </c>
      <c r="AL67" s="69">
        <v>0</v>
      </c>
      <c r="AM67" s="69">
        <v>0</v>
      </c>
      <c r="AN67" s="69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</v>
      </c>
      <c r="AU67" s="69">
        <v>0</v>
      </c>
      <c r="AV67" s="69">
        <v>0</v>
      </c>
      <c r="AW67" s="69">
        <v>0</v>
      </c>
      <c r="AX67" s="69">
        <v>0</v>
      </c>
      <c r="AY67" s="69">
        <v>0</v>
      </c>
      <c r="AZ67" s="69">
        <v>0</v>
      </c>
      <c r="BA67" s="69">
        <v>0</v>
      </c>
      <c r="BB67" s="69">
        <v>0</v>
      </c>
      <c r="BC67" s="69">
        <v>0</v>
      </c>
      <c r="BD67" s="69">
        <v>0</v>
      </c>
      <c r="BE67" s="69">
        <v>0</v>
      </c>
      <c r="BF67" s="69">
        <v>0</v>
      </c>
      <c r="BG67" s="69">
        <v>0</v>
      </c>
      <c r="BH67" s="69">
        <v>0</v>
      </c>
      <c r="BI67" s="69">
        <v>0</v>
      </c>
      <c r="BJ67" s="69">
        <v>0</v>
      </c>
      <c r="BK67" s="69">
        <v>0</v>
      </c>
      <c r="BL67" s="69">
        <v>0</v>
      </c>
      <c r="BM67" s="69">
        <v>0</v>
      </c>
      <c r="BN67" s="69">
        <v>0</v>
      </c>
      <c r="BO67" s="69">
        <v>0</v>
      </c>
      <c r="BP67" s="69">
        <v>0</v>
      </c>
      <c r="BQ67" s="69">
        <v>0</v>
      </c>
      <c r="BR67" s="69">
        <v>0</v>
      </c>
      <c r="BS67" s="69">
        <v>0</v>
      </c>
      <c r="BT67" s="69">
        <v>0</v>
      </c>
      <c r="BU67" s="69">
        <v>0</v>
      </c>
      <c r="BV67" s="69">
        <v>0</v>
      </c>
      <c r="BW67" s="69">
        <v>0</v>
      </c>
      <c r="BX67" s="69">
        <v>0</v>
      </c>
      <c r="BY67" s="69">
        <v>0</v>
      </c>
      <c r="BZ67" s="69">
        <v>0</v>
      </c>
      <c r="CA67" s="69">
        <v>0</v>
      </c>
      <c r="CB67" s="69">
        <v>0</v>
      </c>
      <c r="CC67" s="69">
        <v>0</v>
      </c>
      <c r="CD67" s="69">
        <v>0</v>
      </c>
      <c r="CE67" s="69">
        <v>0</v>
      </c>
      <c r="CF67" s="69">
        <v>0</v>
      </c>
      <c r="CG67" s="69">
        <v>0</v>
      </c>
      <c r="CH67" s="69">
        <v>0</v>
      </c>
      <c r="CI67" s="69">
        <v>2000</v>
      </c>
      <c r="CJ67" s="69">
        <v>0</v>
      </c>
      <c r="CK67" s="69">
        <v>0</v>
      </c>
      <c r="CL67" s="69">
        <v>0</v>
      </c>
      <c r="CM67" s="69">
        <v>0</v>
      </c>
      <c r="CN67" s="69">
        <v>0</v>
      </c>
      <c r="CO67" s="69">
        <v>0</v>
      </c>
      <c r="CP67" s="69">
        <v>0</v>
      </c>
      <c r="CQ67" s="69">
        <v>0</v>
      </c>
      <c r="CR67" s="69">
        <v>0</v>
      </c>
      <c r="CS67" s="69">
        <v>0</v>
      </c>
      <c r="CT67" s="69">
        <v>0</v>
      </c>
      <c r="CU67" s="69">
        <v>0</v>
      </c>
      <c r="CV67" s="69">
        <v>0</v>
      </c>
      <c r="CW67" s="69">
        <v>0</v>
      </c>
      <c r="CX67" s="69">
        <v>0</v>
      </c>
      <c r="CY67" s="69">
        <v>0</v>
      </c>
      <c r="CZ67" s="69">
        <v>0</v>
      </c>
      <c r="DA67" s="69">
        <v>40000</v>
      </c>
    </row>
    <row r="68" spans="1:105" s="71" customFormat="1" x14ac:dyDescent="0.25">
      <c r="A68" s="409"/>
      <c r="B68" s="80" t="s">
        <v>373</v>
      </c>
      <c r="C68" s="80"/>
      <c r="D68" s="81">
        <f t="shared" ref="D68" si="5">SUM(D49:D67)</f>
        <v>2723027000</v>
      </c>
      <c r="E68" s="81">
        <f t="shared" ref="E68:BP68" si="6">SUM(E49:E67)</f>
        <v>33733000</v>
      </c>
      <c r="F68" s="81">
        <f t="shared" si="6"/>
        <v>164359000</v>
      </c>
      <c r="G68" s="81">
        <f t="shared" si="6"/>
        <v>64929000</v>
      </c>
      <c r="H68" s="81">
        <f t="shared" si="6"/>
        <v>47341000</v>
      </c>
      <c r="I68" s="81">
        <f t="shared" si="6"/>
        <v>90781000</v>
      </c>
      <c r="J68" s="81">
        <f t="shared" si="6"/>
        <v>19803000</v>
      </c>
      <c r="K68" s="81">
        <f t="shared" si="6"/>
        <v>18975000</v>
      </c>
      <c r="L68" s="81">
        <f t="shared" si="6"/>
        <v>42885000</v>
      </c>
      <c r="M68" s="81">
        <f t="shared" si="6"/>
        <v>53406000</v>
      </c>
      <c r="N68" s="81">
        <f t="shared" si="6"/>
        <v>20143000</v>
      </c>
      <c r="O68" s="81">
        <f t="shared" si="6"/>
        <v>62974000</v>
      </c>
      <c r="P68" s="81">
        <f t="shared" si="6"/>
        <v>19516000</v>
      </c>
      <c r="Q68" s="81">
        <f t="shared" si="6"/>
        <v>38378000</v>
      </c>
      <c r="R68" s="81">
        <f t="shared" si="6"/>
        <v>61558000</v>
      </c>
      <c r="S68" s="81">
        <f t="shared" si="6"/>
        <v>20695000</v>
      </c>
      <c r="T68" s="81">
        <f t="shared" si="6"/>
        <v>19091000</v>
      </c>
      <c r="U68" s="81">
        <f t="shared" si="6"/>
        <v>37321000</v>
      </c>
      <c r="V68" s="81">
        <f t="shared" si="6"/>
        <v>100553000</v>
      </c>
      <c r="W68" s="81">
        <f t="shared" si="6"/>
        <v>81794000</v>
      </c>
      <c r="X68" s="81">
        <f t="shared" si="6"/>
        <v>22084000</v>
      </c>
      <c r="Y68" s="81">
        <f t="shared" si="6"/>
        <v>40904000</v>
      </c>
      <c r="Z68" s="81">
        <f t="shared" si="6"/>
        <v>20779000</v>
      </c>
      <c r="AA68" s="81">
        <f t="shared" si="6"/>
        <v>39269000</v>
      </c>
      <c r="AB68" s="81">
        <f t="shared" si="6"/>
        <v>47547000</v>
      </c>
      <c r="AC68" s="81">
        <f t="shared" si="6"/>
        <v>19266000</v>
      </c>
      <c r="AD68" s="81">
        <f t="shared" si="6"/>
        <v>24592000</v>
      </c>
      <c r="AE68" s="81">
        <f t="shared" si="6"/>
        <v>18593000</v>
      </c>
      <c r="AF68" s="81">
        <f t="shared" si="6"/>
        <v>19031000</v>
      </c>
      <c r="AG68" s="81">
        <f t="shared" si="6"/>
        <v>20725000</v>
      </c>
      <c r="AH68" s="81">
        <f t="shared" si="6"/>
        <v>16136000</v>
      </c>
      <c r="AI68" s="81">
        <f t="shared" si="6"/>
        <v>18080000</v>
      </c>
      <c r="AJ68" s="81">
        <f t="shared" si="6"/>
        <v>15729000</v>
      </c>
      <c r="AK68" s="81">
        <f t="shared" si="6"/>
        <v>35635000</v>
      </c>
      <c r="AL68" s="81">
        <f t="shared" si="6"/>
        <v>18384000</v>
      </c>
      <c r="AM68" s="81">
        <f t="shared" si="6"/>
        <v>16261000</v>
      </c>
      <c r="AN68" s="81">
        <f t="shared" si="6"/>
        <v>19711000</v>
      </c>
      <c r="AO68" s="81">
        <f t="shared" si="6"/>
        <v>16931000</v>
      </c>
      <c r="AP68" s="81">
        <f t="shared" si="6"/>
        <v>19536000</v>
      </c>
      <c r="AQ68" s="81">
        <f t="shared" si="6"/>
        <v>27139000</v>
      </c>
      <c r="AR68" s="81">
        <f t="shared" si="6"/>
        <v>19719000</v>
      </c>
      <c r="AS68" s="81">
        <f t="shared" si="6"/>
        <v>22000000</v>
      </c>
      <c r="AT68" s="81">
        <f t="shared" si="6"/>
        <v>38128000</v>
      </c>
      <c r="AU68" s="81">
        <f t="shared" si="6"/>
        <v>18904000</v>
      </c>
      <c r="AV68" s="81">
        <f t="shared" si="6"/>
        <v>12155000</v>
      </c>
      <c r="AW68" s="81">
        <f t="shared" si="6"/>
        <v>13128000</v>
      </c>
      <c r="AX68" s="81">
        <f t="shared" si="6"/>
        <v>16606000</v>
      </c>
      <c r="AY68" s="81">
        <f t="shared" si="6"/>
        <v>18314000</v>
      </c>
      <c r="AZ68" s="81">
        <f t="shared" si="6"/>
        <v>17674000</v>
      </c>
      <c r="BA68" s="81">
        <f t="shared" si="6"/>
        <v>17958000</v>
      </c>
      <c r="BB68" s="81">
        <f t="shared" si="6"/>
        <v>12043000</v>
      </c>
      <c r="BC68" s="81">
        <f t="shared" si="6"/>
        <v>13516000</v>
      </c>
      <c r="BD68" s="81">
        <f t="shared" si="6"/>
        <v>16011000</v>
      </c>
      <c r="BE68" s="81">
        <f t="shared" si="6"/>
        <v>58685000</v>
      </c>
      <c r="BF68" s="81">
        <f t="shared" si="6"/>
        <v>18642000</v>
      </c>
      <c r="BG68" s="81">
        <f t="shared" si="6"/>
        <v>15154000</v>
      </c>
      <c r="BH68" s="81">
        <f t="shared" si="6"/>
        <v>11903000</v>
      </c>
      <c r="BI68" s="81">
        <f t="shared" si="6"/>
        <v>14076000</v>
      </c>
      <c r="BJ68" s="81">
        <f t="shared" si="6"/>
        <v>15892000</v>
      </c>
      <c r="BK68" s="81">
        <f t="shared" si="6"/>
        <v>13252000</v>
      </c>
      <c r="BL68" s="81">
        <f t="shared" si="6"/>
        <v>45524000</v>
      </c>
      <c r="BM68" s="81">
        <f t="shared" si="6"/>
        <v>12983000</v>
      </c>
      <c r="BN68" s="81">
        <f t="shared" si="6"/>
        <v>17636000</v>
      </c>
      <c r="BO68" s="81">
        <f t="shared" si="6"/>
        <v>19290000</v>
      </c>
      <c r="BP68" s="81">
        <f t="shared" si="6"/>
        <v>17995000</v>
      </c>
      <c r="BQ68" s="81">
        <f t="shared" ref="BQ68:DA68" si="7">SUM(BQ49:BQ67)</f>
        <v>22218000</v>
      </c>
      <c r="BR68" s="81">
        <f t="shared" si="7"/>
        <v>13942000</v>
      </c>
      <c r="BS68" s="81">
        <f t="shared" si="7"/>
        <v>14023000</v>
      </c>
      <c r="BT68" s="81">
        <f t="shared" si="7"/>
        <v>15895000</v>
      </c>
      <c r="BU68" s="81">
        <f t="shared" si="7"/>
        <v>16016000</v>
      </c>
      <c r="BV68" s="81">
        <f t="shared" si="7"/>
        <v>16379000</v>
      </c>
      <c r="BW68" s="81">
        <f t="shared" si="7"/>
        <v>16282000</v>
      </c>
      <c r="BX68" s="81">
        <f t="shared" si="7"/>
        <v>16860000</v>
      </c>
      <c r="BY68" s="81">
        <f t="shared" si="7"/>
        <v>24498000</v>
      </c>
      <c r="BZ68" s="81">
        <f t="shared" si="7"/>
        <v>22153000</v>
      </c>
      <c r="CA68" s="81">
        <f t="shared" si="7"/>
        <v>21039000</v>
      </c>
      <c r="CB68" s="81">
        <f t="shared" si="7"/>
        <v>17129000</v>
      </c>
      <c r="CC68" s="81">
        <f t="shared" si="7"/>
        <v>22654000</v>
      </c>
      <c r="CD68" s="81">
        <f t="shared" si="7"/>
        <v>19884000</v>
      </c>
      <c r="CE68" s="81">
        <f t="shared" si="7"/>
        <v>22031000</v>
      </c>
      <c r="CF68" s="81">
        <f t="shared" si="7"/>
        <v>23124000</v>
      </c>
      <c r="CG68" s="81">
        <f t="shared" si="7"/>
        <v>19594000</v>
      </c>
      <c r="CH68" s="81">
        <f t="shared" si="7"/>
        <v>21044000</v>
      </c>
      <c r="CI68" s="81">
        <f t="shared" si="7"/>
        <v>19533000</v>
      </c>
      <c r="CJ68" s="81">
        <f t="shared" si="7"/>
        <v>25120000</v>
      </c>
      <c r="CK68" s="81">
        <f t="shared" si="7"/>
        <v>20800000</v>
      </c>
      <c r="CL68" s="81">
        <f t="shared" si="7"/>
        <v>22207000</v>
      </c>
      <c r="CM68" s="81">
        <f t="shared" si="7"/>
        <v>17573000</v>
      </c>
      <c r="CN68" s="81">
        <f t="shared" si="7"/>
        <v>20919000</v>
      </c>
      <c r="CO68" s="81">
        <f t="shared" si="7"/>
        <v>20947000</v>
      </c>
      <c r="CP68" s="81">
        <f t="shared" si="7"/>
        <v>21584000</v>
      </c>
      <c r="CQ68" s="81">
        <f t="shared" si="7"/>
        <v>16746000</v>
      </c>
      <c r="CR68" s="81">
        <f t="shared" si="7"/>
        <v>21192000</v>
      </c>
      <c r="CS68" s="81">
        <f t="shared" si="7"/>
        <v>16808000</v>
      </c>
      <c r="CT68" s="81">
        <f t="shared" si="7"/>
        <v>20456000</v>
      </c>
      <c r="CU68" s="81">
        <f t="shared" si="7"/>
        <v>18239000</v>
      </c>
      <c r="CV68" s="81">
        <f t="shared" si="7"/>
        <v>17497000</v>
      </c>
      <c r="CW68" s="81">
        <f t="shared" si="7"/>
        <v>14927000</v>
      </c>
      <c r="CX68" s="81">
        <f t="shared" si="7"/>
        <v>16293000</v>
      </c>
      <c r="CY68" s="81">
        <f t="shared" si="7"/>
        <v>14567000</v>
      </c>
      <c r="CZ68" s="81">
        <f t="shared" si="7"/>
        <v>63401000</v>
      </c>
      <c r="DA68" s="81">
        <f t="shared" si="7"/>
        <v>17698000</v>
      </c>
    </row>
    <row r="69" spans="1:105" s="66" customFormat="1" ht="16.5" customHeight="1" x14ac:dyDescent="0.25">
      <c r="A69" s="410" t="s">
        <v>177</v>
      </c>
      <c r="B69" s="72" t="s">
        <v>178</v>
      </c>
      <c r="C69" s="63">
        <v>161</v>
      </c>
      <c r="D69" s="64">
        <f t="shared" si="2"/>
        <v>539000</v>
      </c>
      <c r="E69" s="65">
        <v>0</v>
      </c>
      <c r="F69" s="65">
        <v>90000</v>
      </c>
      <c r="G69" s="65">
        <v>0</v>
      </c>
      <c r="H69" s="65">
        <v>0</v>
      </c>
      <c r="I69" s="65">
        <v>0</v>
      </c>
      <c r="J69" s="65">
        <v>32000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34000</v>
      </c>
      <c r="W69" s="65">
        <v>69000</v>
      </c>
      <c r="X69" s="65">
        <v>34000</v>
      </c>
      <c r="Y69" s="65">
        <v>63000</v>
      </c>
      <c r="Z69" s="65">
        <v>0</v>
      </c>
      <c r="AA69" s="65">
        <v>93000</v>
      </c>
      <c r="AB69" s="65">
        <v>0</v>
      </c>
      <c r="AC69" s="65">
        <v>0</v>
      </c>
      <c r="AD69" s="65">
        <v>0</v>
      </c>
      <c r="AE69" s="65">
        <v>0</v>
      </c>
      <c r="AF69" s="65">
        <v>0</v>
      </c>
      <c r="AG69" s="65">
        <v>0</v>
      </c>
      <c r="AH69" s="65">
        <v>0</v>
      </c>
      <c r="AI69" s="65">
        <v>0</v>
      </c>
      <c r="AJ69" s="65">
        <v>0</v>
      </c>
      <c r="AK69" s="65">
        <v>20000</v>
      </c>
      <c r="AL69" s="65">
        <v>0</v>
      </c>
      <c r="AM69" s="65">
        <v>0</v>
      </c>
      <c r="AN69" s="65">
        <v>0</v>
      </c>
      <c r="AO69" s="65">
        <v>20000</v>
      </c>
      <c r="AP69" s="65">
        <v>0</v>
      </c>
      <c r="AQ69" s="65">
        <v>0</v>
      </c>
      <c r="AR69" s="65">
        <v>0</v>
      </c>
      <c r="AS69" s="65">
        <v>0</v>
      </c>
      <c r="AT69" s="65">
        <v>0</v>
      </c>
      <c r="AU69" s="65">
        <v>0</v>
      </c>
      <c r="AV69" s="65">
        <v>0</v>
      </c>
      <c r="AW69" s="65">
        <v>0</v>
      </c>
      <c r="AX69" s="65">
        <v>0</v>
      </c>
      <c r="AY69" s="65">
        <v>0</v>
      </c>
      <c r="AZ69" s="65">
        <v>20000</v>
      </c>
      <c r="BA69" s="65">
        <v>0</v>
      </c>
      <c r="BB69" s="65">
        <v>0</v>
      </c>
      <c r="BC69" s="65">
        <v>0</v>
      </c>
      <c r="BD69" s="65">
        <v>0</v>
      </c>
      <c r="BE69" s="65">
        <v>0</v>
      </c>
      <c r="BF69" s="65">
        <v>0</v>
      </c>
      <c r="BG69" s="65">
        <v>0</v>
      </c>
      <c r="BH69" s="65">
        <v>0</v>
      </c>
      <c r="BI69" s="65">
        <v>0</v>
      </c>
      <c r="BJ69" s="65">
        <v>0</v>
      </c>
      <c r="BK69" s="65">
        <v>0</v>
      </c>
      <c r="BL69" s="65">
        <v>0</v>
      </c>
      <c r="BM69" s="65">
        <v>0</v>
      </c>
      <c r="BN69" s="65">
        <v>0</v>
      </c>
      <c r="BO69" s="65">
        <v>0</v>
      </c>
      <c r="BP69" s="65">
        <v>0</v>
      </c>
      <c r="BQ69" s="65">
        <v>0</v>
      </c>
      <c r="BR69" s="65">
        <v>0</v>
      </c>
      <c r="BS69" s="65">
        <v>0</v>
      </c>
      <c r="BT69" s="65">
        <v>0</v>
      </c>
      <c r="BU69" s="65">
        <v>0</v>
      </c>
      <c r="BV69" s="65">
        <v>0</v>
      </c>
      <c r="BW69" s="65">
        <v>0</v>
      </c>
      <c r="BX69" s="65">
        <v>0</v>
      </c>
      <c r="BY69" s="65">
        <v>0</v>
      </c>
      <c r="BZ69" s="65">
        <v>0</v>
      </c>
      <c r="CA69" s="65">
        <v>0</v>
      </c>
      <c r="CB69" s="65">
        <v>0</v>
      </c>
      <c r="CC69" s="65">
        <v>0</v>
      </c>
      <c r="CD69" s="65">
        <v>0</v>
      </c>
      <c r="CE69" s="65">
        <v>0</v>
      </c>
      <c r="CF69" s="65">
        <v>0</v>
      </c>
      <c r="CG69" s="65">
        <v>0</v>
      </c>
      <c r="CH69" s="65">
        <v>0</v>
      </c>
      <c r="CI69" s="65">
        <v>0</v>
      </c>
      <c r="CJ69" s="65">
        <v>0</v>
      </c>
      <c r="CK69" s="65">
        <v>0</v>
      </c>
      <c r="CL69" s="65">
        <v>0</v>
      </c>
      <c r="CM69" s="65">
        <v>0</v>
      </c>
      <c r="CN69" s="65">
        <v>0</v>
      </c>
      <c r="CO69" s="65">
        <v>0</v>
      </c>
      <c r="CP69" s="65">
        <v>0</v>
      </c>
      <c r="CQ69" s="65">
        <v>0</v>
      </c>
      <c r="CR69" s="65">
        <v>0</v>
      </c>
      <c r="CS69" s="65">
        <v>0</v>
      </c>
      <c r="CT69" s="65">
        <v>0</v>
      </c>
      <c r="CU69" s="65">
        <v>0</v>
      </c>
      <c r="CV69" s="65">
        <v>0</v>
      </c>
      <c r="CW69" s="65">
        <v>0</v>
      </c>
      <c r="CX69" s="65">
        <v>64000</v>
      </c>
      <c r="CY69" s="65">
        <v>0</v>
      </c>
      <c r="CZ69" s="65">
        <v>0</v>
      </c>
      <c r="DA69" s="65">
        <v>0</v>
      </c>
    </row>
    <row r="70" spans="1:105" s="66" customFormat="1" x14ac:dyDescent="0.25">
      <c r="A70" s="410"/>
      <c r="B70" s="72" t="s">
        <v>180</v>
      </c>
      <c r="C70" s="63">
        <v>161</v>
      </c>
      <c r="D70" s="64">
        <f t="shared" si="2"/>
        <v>492400000</v>
      </c>
      <c r="E70" s="65">
        <v>13710000</v>
      </c>
      <c r="F70" s="65">
        <v>39819000</v>
      </c>
      <c r="G70" s="65">
        <v>21239000</v>
      </c>
      <c r="H70" s="65">
        <v>9663000</v>
      </c>
      <c r="I70" s="65">
        <v>29204000</v>
      </c>
      <c r="J70" s="65">
        <v>5800000</v>
      </c>
      <c r="K70" s="65">
        <v>10721000</v>
      </c>
      <c r="L70" s="65">
        <v>6956000</v>
      </c>
      <c r="M70" s="65">
        <v>12107000</v>
      </c>
      <c r="N70" s="65">
        <v>4502000</v>
      </c>
      <c r="O70" s="65">
        <v>17748000</v>
      </c>
      <c r="P70" s="65">
        <v>5554000</v>
      </c>
      <c r="Q70" s="65">
        <v>3128000</v>
      </c>
      <c r="R70" s="65">
        <v>5423000</v>
      </c>
      <c r="S70" s="65">
        <v>3905000</v>
      </c>
      <c r="T70" s="65">
        <v>4354000</v>
      </c>
      <c r="U70" s="65">
        <v>13572000</v>
      </c>
      <c r="V70" s="65">
        <v>30117000</v>
      </c>
      <c r="W70" s="65">
        <v>12178000</v>
      </c>
      <c r="X70" s="65">
        <v>5158000</v>
      </c>
      <c r="Y70" s="65">
        <v>9720000</v>
      </c>
      <c r="Z70" s="65">
        <v>6278000</v>
      </c>
      <c r="AA70" s="65">
        <v>11140000</v>
      </c>
      <c r="AB70" s="65">
        <v>14063000</v>
      </c>
      <c r="AC70" s="65">
        <v>2778000</v>
      </c>
      <c r="AD70" s="65">
        <v>3805000</v>
      </c>
      <c r="AE70" s="65">
        <v>899000</v>
      </c>
      <c r="AF70" s="65">
        <v>2859000</v>
      </c>
      <c r="AG70" s="65">
        <v>3986000</v>
      </c>
      <c r="AH70" s="65">
        <v>2397000</v>
      </c>
      <c r="AI70" s="65">
        <v>1843000</v>
      </c>
      <c r="AJ70" s="65">
        <v>2413000</v>
      </c>
      <c r="AK70" s="65">
        <v>10092000</v>
      </c>
      <c r="AL70" s="65">
        <v>4320000</v>
      </c>
      <c r="AM70" s="65">
        <v>2003000</v>
      </c>
      <c r="AN70" s="65">
        <v>3765000</v>
      </c>
      <c r="AO70" s="65">
        <v>1070000</v>
      </c>
      <c r="AP70" s="65">
        <v>5772000</v>
      </c>
      <c r="AQ70" s="65">
        <v>7178000</v>
      </c>
      <c r="AR70" s="65">
        <v>3496000</v>
      </c>
      <c r="AS70" s="65">
        <v>1815000</v>
      </c>
      <c r="AT70" s="65">
        <v>7139000</v>
      </c>
      <c r="AU70" s="65">
        <v>2691000</v>
      </c>
      <c r="AV70" s="65">
        <v>465000</v>
      </c>
      <c r="AW70" s="65">
        <v>520000</v>
      </c>
      <c r="AX70" s="65">
        <v>2881000</v>
      </c>
      <c r="AY70" s="65">
        <v>1294000</v>
      </c>
      <c r="AZ70" s="65">
        <v>298000</v>
      </c>
      <c r="BA70" s="65">
        <v>0</v>
      </c>
      <c r="BB70" s="65">
        <v>727000</v>
      </c>
      <c r="BC70" s="65">
        <v>468000</v>
      </c>
      <c r="BD70" s="65">
        <v>1715000</v>
      </c>
      <c r="BE70" s="65">
        <v>10267000</v>
      </c>
      <c r="BF70" s="65">
        <v>1394000</v>
      </c>
      <c r="BG70" s="65">
        <v>3009000</v>
      </c>
      <c r="BH70" s="65">
        <v>1189000</v>
      </c>
      <c r="BI70" s="65">
        <v>2365000</v>
      </c>
      <c r="BJ70" s="65">
        <v>521000</v>
      </c>
      <c r="BK70" s="65">
        <v>1076000</v>
      </c>
      <c r="BL70" s="65">
        <v>5458000</v>
      </c>
      <c r="BM70" s="65">
        <v>1038000</v>
      </c>
      <c r="BN70" s="65">
        <v>820000</v>
      </c>
      <c r="BO70" s="65">
        <v>133000</v>
      </c>
      <c r="BP70" s="65">
        <v>0</v>
      </c>
      <c r="BQ70" s="65">
        <v>1580000</v>
      </c>
      <c r="BR70" s="65">
        <v>1425000</v>
      </c>
      <c r="BS70" s="65">
        <v>1327000</v>
      </c>
      <c r="BT70" s="65">
        <v>1556000</v>
      </c>
      <c r="BU70" s="65">
        <v>539000</v>
      </c>
      <c r="BV70" s="65">
        <v>1319000</v>
      </c>
      <c r="BW70" s="65">
        <v>477000</v>
      </c>
      <c r="BX70" s="65">
        <v>989000</v>
      </c>
      <c r="BY70" s="65">
        <v>3824000</v>
      </c>
      <c r="BZ70" s="65">
        <v>3477000</v>
      </c>
      <c r="CA70" s="65">
        <v>1750000</v>
      </c>
      <c r="CB70" s="65">
        <v>3430000</v>
      </c>
      <c r="CC70" s="65">
        <v>3357000</v>
      </c>
      <c r="CD70" s="65">
        <v>7001000</v>
      </c>
      <c r="CE70" s="65">
        <v>1016000</v>
      </c>
      <c r="CF70" s="65">
        <v>3913000</v>
      </c>
      <c r="CG70" s="65">
        <v>3936000</v>
      </c>
      <c r="CH70" s="65">
        <v>3138000</v>
      </c>
      <c r="CI70" s="65">
        <v>5192000</v>
      </c>
      <c r="CJ70" s="65">
        <v>2306000</v>
      </c>
      <c r="CK70" s="65">
        <v>2818000</v>
      </c>
      <c r="CL70" s="65">
        <v>2028000</v>
      </c>
      <c r="CM70" s="65">
        <v>2117000</v>
      </c>
      <c r="CN70" s="65">
        <v>3708000</v>
      </c>
      <c r="CO70" s="65">
        <v>3286000</v>
      </c>
      <c r="CP70" s="65">
        <v>2790000</v>
      </c>
      <c r="CQ70" s="65">
        <v>808000</v>
      </c>
      <c r="CR70" s="65">
        <v>2929000</v>
      </c>
      <c r="CS70" s="65">
        <v>3014000</v>
      </c>
      <c r="CT70" s="65">
        <v>3379000</v>
      </c>
      <c r="CU70" s="65">
        <v>3318000</v>
      </c>
      <c r="CV70" s="65">
        <v>1557000</v>
      </c>
      <c r="CW70" s="65">
        <v>955000</v>
      </c>
      <c r="CX70" s="65">
        <v>1846000</v>
      </c>
      <c r="CY70" s="65">
        <v>518000</v>
      </c>
      <c r="CZ70" s="65">
        <v>3589000</v>
      </c>
      <c r="DA70" s="65">
        <v>170000</v>
      </c>
    </row>
    <row r="71" spans="1:105" s="66" customFormat="1" ht="33" x14ac:dyDescent="0.25">
      <c r="A71" s="410"/>
      <c r="B71" s="72" t="s">
        <v>181</v>
      </c>
      <c r="C71" s="63">
        <v>162</v>
      </c>
      <c r="D71" s="64">
        <f t="shared" si="2"/>
        <v>843000</v>
      </c>
      <c r="E71" s="65">
        <v>0</v>
      </c>
      <c r="F71" s="65">
        <v>0</v>
      </c>
      <c r="G71" s="65">
        <v>26000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470000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14000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110000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223000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  <c r="CT71" s="65">
        <v>0</v>
      </c>
      <c r="CU71" s="65">
        <v>0</v>
      </c>
      <c r="CV71" s="65">
        <v>0</v>
      </c>
      <c r="CW71" s="65">
        <v>0</v>
      </c>
      <c r="CX71" s="65">
        <v>0</v>
      </c>
      <c r="CY71" s="65">
        <v>0</v>
      </c>
      <c r="CZ71" s="65">
        <v>0</v>
      </c>
      <c r="DA71" s="65">
        <v>0</v>
      </c>
    </row>
    <row r="72" spans="1:105" s="66" customFormat="1" x14ac:dyDescent="0.25">
      <c r="A72" s="410"/>
      <c r="B72" s="72" t="s">
        <v>182</v>
      </c>
      <c r="C72" s="63">
        <v>163</v>
      </c>
      <c r="D72" s="64">
        <f t="shared" si="2"/>
        <v>1624000</v>
      </c>
      <c r="E72" s="65">
        <v>0</v>
      </c>
      <c r="F72" s="65">
        <v>283000</v>
      </c>
      <c r="G72" s="65">
        <v>0</v>
      </c>
      <c r="H72" s="65">
        <v>0</v>
      </c>
      <c r="I72" s="65">
        <v>0</v>
      </c>
      <c r="J72" s="65">
        <v>134000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212000</v>
      </c>
      <c r="T72" s="65">
        <v>0</v>
      </c>
      <c r="U72" s="65">
        <v>0</v>
      </c>
      <c r="V72" s="65">
        <v>0</v>
      </c>
      <c r="W72" s="65">
        <v>0</v>
      </c>
      <c r="X72" s="65">
        <v>0</v>
      </c>
      <c r="Y72" s="65">
        <v>0</v>
      </c>
      <c r="Z72" s="65">
        <v>0</v>
      </c>
      <c r="AA72" s="65">
        <v>0</v>
      </c>
      <c r="AB72" s="65">
        <v>0</v>
      </c>
      <c r="AC72" s="65">
        <v>0</v>
      </c>
      <c r="AD72" s="65">
        <v>0</v>
      </c>
      <c r="AE72" s="65">
        <v>0</v>
      </c>
      <c r="AF72" s="65">
        <v>0</v>
      </c>
      <c r="AG72" s="65">
        <v>0</v>
      </c>
      <c r="AH72" s="65">
        <v>0</v>
      </c>
      <c r="AI72" s="65">
        <v>0</v>
      </c>
      <c r="AJ72" s="65">
        <v>0</v>
      </c>
      <c r="AK72" s="65">
        <v>90000</v>
      </c>
      <c r="AL72" s="65">
        <v>0</v>
      </c>
      <c r="AM72" s="65">
        <v>0</v>
      </c>
      <c r="AN72" s="65">
        <v>0</v>
      </c>
      <c r="AO72" s="65">
        <v>84000</v>
      </c>
      <c r="AP72" s="65">
        <v>0</v>
      </c>
      <c r="AQ72" s="65">
        <v>0</v>
      </c>
      <c r="AR72" s="65">
        <v>0</v>
      </c>
      <c r="AS72" s="65">
        <v>0</v>
      </c>
      <c r="AT72" s="65">
        <v>0</v>
      </c>
      <c r="AU72" s="65">
        <v>0</v>
      </c>
      <c r="AV72" s="65">
        <v>113000</v>
      </c>
      <c r="AW72" s="65">
        <v>0</v>
      </c>
      <c r="AX72" s="65">
        <v>0</v>
      </c>
      <c r="AY72" s="65">
        <v>0</v>
      </c>
      <c r="AZ72" s="65">
        <v>250000</v>
      </c>
      <c r="BA72" s="65">
        <v>0</v>
      </c>
      <c r="BB72" s="65">
        <v>0</v>
      </c>
      <c r="BC72" s="65">
        <v>0</v>
      </c>
      <c r="BD72" s="65">
        <v>0</v>
      </c>
      <c r="BE72" s="65">
        <v>0</v>
      </c>
      <c r="BF72" s="65">
        <v>0</v>
      </c>
      <c r="BG72" s="65">
        <v>0</v>
      </c>
      <c r="BH72" s="65">
        <v>0</v>
      </c>
      <c r="BI72" s="65">
        <v>0</v>
      </c>
      <c r="BJ72" s="65">
        <v>95000</v>
      </c>
      <c r="BK72" s="65">
        <v>0</v>
      </c>
      <c r="BL72" s="65">
        <v>0</v>
      </c>
      <c r="BM72" s="65">
        <v>0</v>
      </c>
      <c r="BN72" s="65">
        <v>49000</v>
      </c>
      <c r="BO72" s="65">
        <v>0</v>
      </c>
      <c r="BP72" s="65">
        <v>0</v>
      </c>
      <c r="BQ72" s="65">
        <v>0</v>
      </c>
      <c r="BR72" s="65">
        <v>0</v>
      </c>
      <c r="BS72" s="65">
        <v>0</v>
      </c>
      <c r="BT72" s="65">
        <v>0</v>
      </c>
      <c r="BU72" s="65">
        <v>0</v>
      </c>
      <c r="BV72" s="65">
        <v>0</v>
      </c>
      <c r="BW72" s="65">
        <v>0</v>
      </c>
      <c r="BX72" s="65">
        <v>0</v>
      </c>
      <c r="BY72" s="65">
        <v>0</v>
      </c>
      <c r="BZ72" s="65">
        <v>0</v>
      </c>
      <c r="CA72" s="65">
        <v>0</v>
      </c>
      <c r="CB72" s="65">
        <v>0</v>
      </c>
      <c r="CC72" s="65">
        <v>133000</v>
      </c>
      <c r="CD72" s="65">
        <v>0</v>
      </c>
      <c r="CE72" s="65">
        <v>0</v>
      </c>
      <c r="CF72" s="65">
        <v>0</v>
      </c>
      <c r="CG72" s="65">
        <v>0</v>
      </c>
      <c r="CH72" s="65">
        <v>0</v>
      </c>
      <c r="CI72" s="65">
        <v>0</v>
      </c>
      <c r="CJ72" s="65">
        <v>0</v>
      </c>
      <c r="CK72" s="65">
        <v>0</v>
      </c>
      <c r="CL72" s="65">
        <v>0</v>
      </c>
      <c r="CM72" s="65">
        <v>0</v>
      </c>
      <c r="CN72" s="65">
        <v>0</v>
      </c>
      <c r="CO72" s="65">
        <v>0</v>
      </c>
      <c r="CP72" s="65">
        <v>0</v>
      </c>
      <c r="CQ72" s="65">
        <v>0</v>
      </c>
      <c r="CR72" s="65">
        <v>0</v>
      </c>
      <c r="CS72" s="65">
        <v>181000</v>
      </c>
      <c r="CT72" s="65">
        <v>0</v>
      </c>
      <c r="CU72" s="65">
        <v>0</v>
      </c>
      <c r="CV72" s="65">
        <v>0</v>
      </c>
      <c r="CW72" s="65">
        <v>0</v>
      </c>
      <c r="CX72" s="65">
        <v>0</v>
      </c>
      <c r="CY72" s="65">
        <v>0</v>
      </c>
      <c r="CZ72" s="65">
        <v>0</v>
      </c>
      <c r="DA72" s="65">
        <v>0</v>
      </c>
    </row>
    <row r="73" spans="1:105" s="66" customFormat="1" x14ac:dyDescent="0.25">
      <c r="A73" s="410"/>
      <c r="B73" s="72" t="s">
        <v>183</v>
      </c>
      <c r="C73" s="63">
        <v>163</v>
      </c>
      <c r="D73" s="64">
        <f t="shared" si="2"/>
        <v>36191000</v>
      </c>
      <c r="E73" s="65">
        <v>814000</v>
      </c>
      <c r="F73" s="65">
        <v>2697000</v>
      </c>
      <c r="G73" s="65">
        <v>1340000</v>
      </c>
      <c r="H73" s="65">
        <v>200000</v>
      </c>
      <c r="I73" s="65">
        <v>779000</v>
      </c>
      <c r="J73" s="65">
        <v>0</v>
      </c>
      <c r="K73" s="65">
        <v>575000</v>
      </c>
      <c r="L73" s="65">
        <v>246000</v>
      </c>
      <c r="M73" s="65">
        <v>809000</v>
      </c>
      <c r="N73" s="65">
        <v>0</v>
      </c>
      <c r="O73" s="65">
        <v>1044000</v>
      </c>
      <c r="P73" s="65">
        <v>0</v>
      </c>
      <c r="Q73" s="65">
        <v>0</v>
      </c>
      <c r="R73" s="65">
        <v>916000</v>
      </c>
      <c r="S73" s="65">
        <v>0</v>
      </c>
      <c r="T73" s="65">
        <v>505000</v>
      </c>
      <c r="U73" s="65">
        <v>848000</v>
      </c>
      <c r="V73" s="65">
        <v>783000</v>
      </c>
      <c r="W73" s="65">
        <v>828000</v>
      </c>
      <c r="X73" s="65">
        <v>0</v>
      </c>
      <c r="Y73" s="65">
        <v>632000</v>
      </c>
      <c r="Z73" s="65">
        <v>404000</v>
      </c>
      <c r="AA73" s="65">
        <v>231000</v>
      </c>
      <c r="AB73" s="65">
        <v>735000</v>
      </c>
      <c r="AC73" s="65">
        <v>398000</v>
      </c>
      <c r="AD73" s="65">
        <v>0</v>
      </c>
      <c r="AE73" s="65">
        <v>457000</v>
      </c>
      <c r="AF73" s="65">
        <v>750000</v>
      </c>
      <c r="AG73" s="65">
        <v>250000</v>
      </c>
      <c r="AH73" s="65">
        <v>504000</v>
      </c>
      <c r="AI73" s="65">
        <v>232000</v>
      </c>
      <c r="AJ73" s="65">
        <v>545000</v>
      </c>
      <c r="AK73" s="65">
        <v>1062000</v>
      </c>
      <c r="AL73" s="65">
        <v>615000</v>
      </c>
      <c r="AM73" s="65">
        <v>131000</v>
      </c>
      <c r="AN73" s="65">
        <v>258000</v>
      </c>
      <c r="AO73" s="65">
        <v>0</v>
      </c>
      <c r="AP73" s="65">
        <v>131000</v>
      </c>
      <c r="AQ73" s="65">
        <v>422000</v>
      </c>
      <c r="AR73" s="65">
        <v>974000</v>
      </c>
      <c r="AS73" s="65">
        <v>551000</v>
      </c>
      <c r="AT73" s="65">
        <v>625000</v>
      </c>
      <c r="AU73" s="65">
        <v>0</v>
      </c>
      <c r="AV73" s="65">
        <v>276000</v>
      </c>
      <c r="AW73" s="65">
        <v>0</v>
      </c>
      <c r="AX73" s="65">
        <v>0</v>
      </c>
      <c r="AY73" s="65">
        <v>722000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242000</v>
      </c>
      <c r="BF73" s="65">
        <v>589000</v>
      </c>
      <c r="BG73" s="65">
        <v>457000</v>
      </c>
      <c r="BH73" s="65">
        <v>129000</v>
      </c>
      <c r="BI73" s="65">
        <v>0</v>
      </c>
      <c r="BJ73" s="65">
        <v>569000</v>
      </c>
      <c r="BK73" s="65">
        <v>0</v>
      </c>
      <c r="BL73" s="65">
        <v>0</v>
      </c>
      <c r="BM73" s="65">
        <v>0</v>
      </c>
      <c r="BN73" s="65">
        <v>276000</v>
      </c>
      <c r="BO73" s="65">
        <v>340000</v>
      </c>
      <c r="BP73" s="65">
        <v>0</v>
      </c>
      <c r="BQ73" s="65">
        <v>499000</v>
      </c>
      <c r="BR73" s="65">
        <v>0</v>
      </c>
      <c r="BS73" s="65">
        <v>0</v>
      </c>
      <c r="BT73" s="65">
        <v>0</v>
      </c>
      <c r="BU73" s="65">
        <v>0</v>
      </c>
      <c r="BV73" s="65">
        <v>439000</v>
      </c>
      <c r="BW73" s="65">
        <v>0</v>
      </c>
      <c r="BX73" s="65">
        <v>0</v>
      </c>
      <c r="BY73" s="65">
        <v>634000</v>
      </c>
      <c r="BZ73" s="65">
        <v>555000</v>
      </c>
      <c r="CA73" s="65">
        <v>426000</v>
      </c>
      <c r="CB73" s="65">
        <v>241000</v>
      </c>
      <c r="CC73" s="65">
        <v>0</v>
      </c>
      <c r="CD73" s="65">
        <v>228000</v>
      </c>
      <c r="CE73" s="65">
        <v>190000</v>
      </c>
      <c r="CF73" s="65">
        <v>753000</v>
      </c>
      <c r="CG73" s="65">
        <v>1181000</v>
      </c>
      <c r="CH73" s="65">
        <v>0</v>
      </c>
      <c r="CI73" s="65">
        <v>0</v>
      </c>
      <c r="CJ73" s="65">
        <v>0</v>
      </c>
      <c r="CK73" s="65">
        <v>0</v>
      </c>
      <c r="CL73" s="65">
        <v>273000</v>
      </c>
      <c r="CM73" s="65">
        <v>248000</v>
      </c>
      <c r="CN73" s="65">
        <v>123000</v>
      </c>
      <c r="CO73" s="65">
        <v>734000</v>
      </c>
      <c r="CP73" s="65">
        <v>1232000</v>
      </c>
      <c r="CQ73" s="65">
        <v>0</v>
      </c>
      <c r="CR73" s="65">
        <v>1079000</v>
      </c>
      <c r="CS73" s="65">
        <v>217000</v>
      </c>
      <c r="CT73" s="65">
        <v>659000</v>
      </c>
      <c r="CU73" s="65">
        <v>0</v>
      </c>
      <c r="CV73" s="65">
        <v>466000</v>
      </c>
      <c r="CW73" s="65">
        <v>0</v>
      </c>
      <c r="CX73" s="65">
        <v>123000</v>
      </c>
      <c r="CY73" s="65">
        <v>0</v>
      </c>
      <c r="CZ73" s="65">
        <v>0</v>
      </c>
      <c r="DA73" s="65">
        <v>0</v>
      </c>
    </row>
    <row r="74" spans="1:105" s="66" customFormat="1" x14ac:dyDescent="0.25">
      <c r="A74" s="410"/>
      <c r="B74" s="72" t="s">
        <v>373</v>
      </c>
      <c r="C74" s="63"/>
      <c r="D74" s="65">
        <f>SUM(D69:D73)</f>
        <v>531597000</v>
      </c>
      <c r="E74" s="65">
        <f t="shared" ref="E74:BP74" si="8">SUM(E69:E73)</f>
        <v>14524000</v>
      </c>
      <c r="F74" s="65">
        <f t="shared" si="8"/>
        <v>42889000</v>
      </c>
      <c r="G74" s="65">
        <f t="shared" si="8"/>
        <v>22605000</v>
      </c>
      <c r="H74" s="65">
        <f t="shared" si="8"/>
        <v>9863000</v>
      </c>
      <c r="I74" s="65">
        <f t="shared" si="8"/>
        <v>29983000</v>
      </c>
      <c r="J74" s="65">
        <f t="shared" si="8"/>
        <v>5966000</v>
      </c>
      <c r="K74" s="65">
        <f t="shared" si="8"/>
        <v>11296000</v>
      </c>
      <c r="L74" s="65">
        <f t="shared" si="8"/>
        <v>7202000</v>
      </c>
      <c r="M74" s="65">
        <f t="shared" si="8"/>
        <v>12916000</v>
      </c>
      <c r="N74" s="65">
        <f t="shared" si="8"/>
        <v>4502000</v>
      </c>
      <c r="O74" s="65">
        <f t="shared" si="8"/>
        <v>18792000</v>
      </c>
      <c r="P74" s="65">
        <f t="shared" si="8"/>
        <v>5554000</v>
      </c>
      <c r="Q74" s="65">
        <f t="shared" si="8"/>
        <v>3128000</v>
      </c>
      <c r="R74" s="65">
        <f t="shared" si="8"/>
        <v>6339000</v>
      </c>
      <c r="S74" s="65">
        <f t="shared" si="8"/>
        <v>4117000</v>
      </c>
      <c r="T74" s="65">
        <f t="shared" si="8"/>
        <v>4859000</v>
      </c>
      <c r="U74" s="65">
        <f t="shared" si="8"/>
        <v>14420000</v>
      </c>
      <c r="V74" s="65">
        <f t="shared" si="8"/>
        <v>30934000</v>
      </c>
      <c r="W74" s="65">
        <f t="shared" si="8"/>
        <v>13075000</v>
      </c>
      <c r="X74" s="65">
        <f t="shared" si="8"/>
        <v>5192000</v>
      </c>
      <c r="Y74" s="65">
        <f t="shared" si="8"/>
        <v>10415000</v>
      </c>
      <c r="Z74" s="65">
        <f t="shared" si="8"/>
        <v>6682000</v>
      </c>
      <c r="AA74" s="65">
        <f t="shared" si="8"/>
        <v>11464000</v>
      </c>
      <c r="AB74" s="65">
        <f t="shared" si="8"/>
        <v>14798000</v>
      </c>
      <c r="AC74" s="65">
        <f t="shared" si="8"/>
        <v>3176000</v>
      </c>
      <c r="AD74" s="65">
        <f t="shared" si="8"/>
        <v>3805000</v>
      </c>
      <c r="AE74" s="65">
        <f t="shared" si="8"/>
        <v>1356000</v>
      </c>
      <c r="AF74" s="65">
        <f t="shared" si="8"/>
        <v>3609000</v>
      </c>
      <c r="AG74" s="65">
        <f t="shared" si="8"/>
        <v>4236000</v>
      </c>
      <c r="AH74" s="65">
        <f t="shared" si="8"/>
        <v>2901000</v>
      </c>
      <c r="AI74" s="65">
        <f t="shared" si="8"/>
        <v>2075000</v>
      </c>
      <c r="AJ74" s="65">
        <f t="shared" si="8"/>
        <v>2958000</v>
      </c>
      <c r="AK74" s="65">
        <f t="shared" si="8"/>
        <v>11734000</v>
      </c>
      <c r="AL74" s="65">
        <f t="shared" si="8"/>
        <v>4935000</v>
      </c>
      <c r="AM74" s="65">
        <f t="shared" si="8"/>
        <v>2134000</v>
      </c>
      <c r="AN74" s="65">
        <f t="shared" si="8"/>
        <v>4023000</v>
      </c>
      <c r="AO74" s="65">
        <f t="shared" si="8"/>
        <v>1174000</v>
      </c>
      <c r="AP74" s="65">
        <f t="shared" si="8"/>
        <v>5903000</v>
      </c>
      <c r="AQ74" s="65">
        <f t="shared" si="8"/>
        <v>7600000</v>
      </c>
      <c r="AR74" s="65">
        <f t="shared" si="8"/>
        <v>4470000</v>
      </c>
      <c r="AS74" s="65">
        <f t="shared" si="8"/>
        <v>2366000</v>
      </c>
      <c r="AT74" s="65">
        <f t="shared" si="8"/>
        <v>7764000</v>
      </c>
      <c r="AU74" s="65">
        <f t="shared" si="8"/>
        <v>2691000</v>
      </c>
      <c r="AV74" s="65">
        <f t="shared" si="8"/>
        <v>854000</v>
      </c>
      <c r="AW74" s="65">
        <f t="shared" si="8"/>
        <v>520000</v>
      </c>
      <c r="AX74" s="65">
        <f t="shared" si="8"/>
        <v>2881000</v>
      </c>
      <c r="AY74" s="65">
        <f t="shared" si="8"/>
        <v>2016000</v>
      </c>
      <c r="AZ74" s="65">
        <f t="shared" si="8"/>
        <v>568000</v>
      </c>
      <c r="BA74" s="65">
        <f t="shared" si="8"/>
        <v>0</v>
      </c>
      <c r="BB74" s="65">
        <f t="shared" si="8"/>
        <v>727000</v>
      </c>
      <c r="BC74" s="65">
        <f t="shared" si="8"/>
        <v>468000</v>
      </c>
      <c r="BD74" s="65">
        <f t="shared" si="8"/>
        <v>1715000</v>
      </c>
      <c r="BE74" s="65">
        <f t="shared" si="8"/>
        <v>10523000</v>
      </c>
      <c r="BF74" s="65">
        <f t="shared" si="8"/>
        <v>1983000</v>
      </c>
      <c r="BG74" s="65">
        <f t="shared" si="8"/>
        <v>3466000</v>
      </c>
      <c r="BH74" s="65">
        <f t="shared" si="8"/>
        <v>1318000</v>
      </c>
      <c r="BI74" s="65">
        <f t="shared" si="8"/>
        <v>2365000</v>
      </c>
      <c r="BJ74" s="65">
        <f t="shared" si="8"/>
        <v>1185000</v>
      </c>
      <c r="BK74" s="65">
        <f t="shared" si="8"/>
        <v>1076000</v>
      </c>
      <c r="BL74" s="65">
        <f t="shared" si="8"/>
        <v>5458000</v>
      </c>
      <c r="BM74" s="65">
        <f t="shared" si="8"/>
        <v>1038000</v>
      </c>
      <c r="BN74" s="65">
        <f t="shared" si="8"/>
        <v>1255000</v>
      </c>
      <c r="BO74" s="65">
        <f t="shared" si="8"/>
        <v>473000</v>
      </c>
      <c r="BP74" s="65">
        <f t="shared" si="8"/>
        <v>0</v>
      </c>
      <c r="BQ74" s="65">
        <f t="shared" ref="BQ74:DA74" si="9">SUM(BQ69:BQ73)</f>
        <v>2079000</v>
      </c>
      <c r="BR74" s="65">
        <f t="shared" si="9"/>
        <v>1425000</v>
      </c>
      <c r="BS74" s="65">
        <f t="shared" si="9"/>
        <v>1327000</v>
      </c>
      <c r="BT74" s="65">
        <f t="shared" si="9"/>
        <v>1556000</v>
      </c>
      <c r="BU74" s="65">
        <f t="shared" si="9"/>
        <v>762000</v>
      </c>
      <c r="BV74" s="65">
        <f t="shared" si="9"/>
        <v>1758000</v>
      </c>
      <c r="BW74" s="65">
        <f t="shared" si="9"/>
        <v>477000</v>
      </c>
      <c r="BX74" s="65">
        <f t="shared" si="9"/>
        <v>989000</v>
      </c>
      <c r="BY74" s="65">
        <f t="shared" si="9"/>
        <v>4458000</v>
      </c>
      <c r="BZ74" s="65">
        <f t="shared" si="9"/>
        <v>4032000</v>
      </c>
      <c r="CA74" s="65">
        <f t="shared" si="9"/>
        <v>2176000</v>
      </c>
      <c r="CB74" s="65">
        <f t="shared" si="9"/>
        <v>3671000</v>
      </c>
      <c r="CC74" s="65">
        <f t="shared" si="9"/>
        <v>3490000</v>
      </c>
      <c r="CD74" s="65">
        <f t="shared" si="9"/>
        <v>7229000</v>
      </c>
      <c r="CE74" s="65">
        <f t="shared" si="9"/>
        <v>1206000</v>
      </c>
      <c r="CF74" s="65">
        <f t="shared" si="9"/>
        <v>4666000</v>
      </c>
      <c r="CG74" s="65">
        <f t="shared" si="9"/>
        <v>5117000</v>
      </c>
      <c r="CH74" s="65">
        <f t="shared" si="9"/>
        <v>3138000</v>
      </c>
      <c r="CI74" s="65">
        <f t="shared" si="9"/>
        <v>5192000</v>
      </c>
      <c r="CJ74" s="65">
        <f t="shared" si="9"/>
        <v>2306000</v>
      </c>
      <c r="CK74" s="65">
        <f t="shared" si="9"/>
        <v>2818000</v>
      </c>
      <c r="CL74" s="65">
        <f t="shared" si="9"/>
        <v>2301000</v>
      </c>
      <c r="CM74" s="65">
        <f t="shared" si="9"/>
        <v>2365000</v>
      </c>
      <c r="CN74" s="65">
        <f t="shared" si="9"/>
        <v>3831000</v>
      </c>
      <c r="CO74" s="65">
        <f t="shared" si="9"/>
        <v>4020000</v>
      </c>
      <c r="CP74" s="65">
        <f t="shared" si="9"/>
        <v>4022000</v>
      </c>
      <c r="CQ74" s="65">
        <f t="shared" si="9"/>
        <v>808000</v>
      </c>
      <c r="CR74" s="65">
        <f t="shared" si="9"/>
        <v>4008000</v>
      </c>
      <c r="CS74" s="65">
        <f t="shared" si="9"/>
        <v>3412000</v>
      </c>
      <c r="CT74" s="65">
        <f t="shared" si="9"/>
        <v>4038000</v>
      </c>
      <c r="CU74" s="65">
        <f t="shared" si="9"/>
        <v>3318000</v>
      </c>
      <c r="CV74" s="65">
        <f t="shared" si="9"/>
        <v>2023000</v>
      </c>
      <c r="CW74" s="65">
        <f t="shared" si="9"/>
        <v>955000</v>
      </c>
      <c r="CX74" s="65">
        <f t="shared" si="9"/>
        <v>2033000</v>
      </c>
      <c r="CY74" s="65">
        <f t="shared" si="9"/>
        <v>518000</v>
      </c>
      <c r="CZ74" s="65">
        <f t="shared" si="9"/>
        <v>3589000</v>
      </c>
      <c r="DA74" s="65">
        <f t="shared" si="9"/>
        <v>170000</v>
      </c>
    </row>
    <row r="75" spans="1:105" s="76" customFormat="1" x14ac:dyDescent="0.25">
      <c r="A75" s="404" t="s">
        <v>184</v>
      </c>
      <c r="B75" s="77" t="s">
        <v>150</v>
      </c>
      <c r="C75" s="73" t="s">
        <v>151</v>
      </c>
      <c r="D75" s="74">
        <f t="shared" si="2"/>
        <v>2695000</v>
      </c>
      <c r="E75" s="75">
        <v>225000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0</v>
      </c>
      <c r="R75" s="75">
        <v>250000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60000</v>
      </c>
      <c r="Y75" s="75">
        <v>65000</v>
      </c>
      <c r="Z75" s="75">
        <v>55000</v>
      </c>
      <c r="AA75" s="75">
        <v>0</v>
      </c>
      <c r="AB75" s="75">
        <v>0</v>
      </c>
      <c r="AC75" s="75">
        <v>41000</v>
      </c>
      <c r="AD75" s="75">
        <v>0</v>
      </c>
      <c r="AE75" s="75">
        <v>0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  <c r="AK75" s="75">
        <v>0</v>
      </c>
      <c r="AL75" s="75">
        <v>0</v>
      </c>
      <c r="AM75" s="75">
        <v>0</v>
      </c>
      <c r="AN75" s="75">
        <v>0</v>
      </c>
      <c r="AO75" s="75">
        <v>98000</v>
      </c>
      <c r="AP75" s="75">
        <v>0</v>
      </c>
      <c r="AQ75" s="75">
        <v>0</v>
      </c>
      <c r="AR75" s="75">
        <v>0</v>
      </c>
      <c r="AS75" s="75">
        <v>0</v>
      </c>
      <c r="AT75" s="75">
        <v>0</v>
      </c>
      <c r="AU75" s="75">
        <v>0</v>
      </c>
      <c r="AV75" s="75">
        <v>0</v>
      </c>
      <c r="AW75" s="75">
        <v>0</v>
      </c>
      <c r="AX75" s="75">
        <v>98000</v>
      </c>
      <c r="AY75" s="75">
        <v>110000</v>
      </c>
      <c r="AZ75" s="75">
        <v>0</v>
      </c>
      <c r="BA75" s="75">
        <v>71000</v>
      </c>
      <c r="BB75" s="75">
        <v>0</v>
      </c>
      <c r="BC75" s="75">
        <v>0</v>
      </c>
      <c r="BD75" s="75">
        <v>0</v>
      </c>
      <c r="BE75" s="75">
        <v>0</v>
      </c>
      <c r="BF75" s="75">
        <v>0</v>
      </c>
      <c r="BG75" s="75">
        <v>0</v>
      </c>
      <c r="BH75" s="75">
        <v>0</v>
      </c>
      <c r="BI75" s="75">
        <v>108000</v>
      </c>
      <c r="BJ75" s="75">
        <v>0</v>
      </c>
      <c r="BK75" s="75">
        <v>0</v>
      </c>
      <c r="BL75" s="75">
        <v>0</v>
      </c>
      <c r="BM75" s="75">
        <v>0</v>
      </c>
      <c r="BN75" s="75">
        <v>0</v>
      </c>
      <c r="BO75" s="75">
        <v>0</v>
      </c>
      <c r="BP75" s="75">
        <v>0</v>
      </c>
      <c r="BQ75" s="75">
        <v>0</v>
      </c>
      <c r="BR75" s="75">
        <v>60000</v>
      </c>
      <c r="BS75" s="75">
        <v>0</v>
      </c>
      <c r="BT75" s="75">
        <v>0</v>
      </c>
      <c r="BU75" s="75">
        <v>0</v>
      </c>
      <c r="BV75" s="75">
        <v>0</v>
      </c>
      <c r="BW75" s="75">
        <v>0</v>
      </c>
      <c r="BX75" s="75">
        <v>0</v>
      </c>
      <c r="BY75" s="75">
        <v>0</v>
      </c>
      <c r="BZ75" s="75">
        <v>35000</v>
      </c>
      <c r="CA75" s="75">
        <v>0</v>
      </c>
      <c r="CB75" s="75">
        <v>0</v>
      </c>
      <c r="CC75" s="75">
        <v>0</v>
      </c>
      <c r="CD75" s="75">
        <v>116000</v>
      </c>
      <c r="CE75" s="75">
        <v>0</v>
      </c>
      <c r="CF75" s="75">
        <v>0</v>
      </c>
      <c r="CG75" s="75">
        <v>0</v>
      </c>
      <c r="CH75" s="75">
        <v>0</v>
      </c>
      <c r="CI75" s="75">
        <v>81000</v>
      </c>
      <c r="CJ75" s="75">
        <v>119000</v>
      </c>
      <c r="CK75" s="75">
        <v>0</v>
      </c>
      <c r="CL75" s="75">
        <v>0</v>
      </c>
      <c r="CM75" s="75">
        <v>15000</v>
      </c>
      <c r="CN75" s="75">
        <v>85000</v>
      </c>
      <c r="CO75" s="75">
        <v>40000</v>
      </c>
      <c r="CP75" s="75">
        <v>100000</v>
      </c>
      <c r="CQ75" s="75">
        <v>83000</v>
      </c>
      <c r="CR75" s="75">
        <v>150000</v>
      </c>
      <c r="CS75" s="75">
        <v>0</v>
      </c>
      <c r="CT75" s="75">
        <v>0</v>
      </c>
      <c r="CU75" s="75">
        <v>44000</v>
      </c>
      <c r="CV75" s="75">
        <v>200000</v>
      </c>
      <c r="CW75" s="75">
        <v>296000</v>
      </c>
      <c r="CX75" s="75">
        <v>0</v>
      </c>
      <c r="CY75" s="75">
        <v>0</v>
      </c>
      <c r="CZ75" s="75">
        <v>0</v>
      </c>
      <c r="DA75" s="75">
        <v>90000</v>
      </c>
    </row>
    <row r="76" spans="1:105" s="76" customFormat="1" x14ac:dyDescent="0.25">
      <c r="A76" s="404"/>
      <c r="B76" s="77" t="s">
        <v>154</v>
      </c>
      <c r="C76" s="73" t="s">
        <v>151</v>
      </c>
      <c r="D76" s="74">
        <f t="shared" si="2"/>
        <v>236000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26000</v>
      </c>
      <c r="L76" s="75">
        <v>50000</v>
      </c>
      <c r="M76" s="75">
        <v>0</v>
      </c>
      <c r="N76" s="75">
        <v>0</v>
      </c>
      <c r="O76" s="75">
        <v>0</v>
      </c>
      <c r="P76" s="75">
        <v>0</v>
      </c>
      <c r="Q76" s="75">
        <v>0</v>
      </c>
      <c r="R76" s="75">
        <v>0</v>
      </c>
      <c r="S76" s="75">
        <v>0</v>
      </c>
      <c r="T76" s="75">
        <v>0</v>
      </c>
      <c r="U76" s="75">
        <v>0</v>
      </c>
      <c r="V76" s="75">
        <v>0</v>
      </c>
      <c r="W76" s="75">
        <v>0</v>
      </c>
      <c r="X76" s="75">
        <v>0</v>
      </c>
      <c r="Y76" s="75">
        <v>0</v>
      </c>
      <c r="Z76" s="75">
        <v>0</v>
      </c>
      <c r="AA76" s="75">
        <v>0</v>
      </c>
      <c r="AB76" s="75">
        <v>20000</v>
      </c>
      <c r="AC76" s="75">
        <v>0</v>
      </c>
      <c r="AD76" s="75">
        <v>0</v>
      </c>
      <c r="AE76" s="75">
        <v>0</v>
      </c>
      <c r="AF76" s="75">
        <v>0</v>
      </c>
      <c r="AG76" s="75">
        <v>0</v>
      </c>
      <c r="AH76" s="75">
        <v>0</v>
      </c>
      <c r="AI76" s="75">
        <v>0</v>
      </c>
      <c r="AJ76" s="75">
        <v>0</v>
      </c>
      <c r="AK76" s="75">
        <v>30000</v>
      </c>
      <c r="AL76" s="75">
        <v>0</v>
      </c>
      <c r="AM76" s="75">
        <v>0</v>
      </c>
      <c r="AN76" s="75">
        <v>0</v>
      </c>
      <c r="AO76" s="75">
        <v>0</v>
      </c>
      <c r="AP76" s="75">
        <v>0</v>
      </c>
      <c r="AQ76" s="75">
        <v>0</v>
      </c>
      <c r="AR76" s="75">
        <v>0</v>
      </c>
      <c r="AS76" s="75">
        <v>30000</v>
      </c>
      <c r="AT76" s="75">
        <v>50000</v>
      </c>
      <c r="AU76" s="75">
        <v>0</v>
      </c>
      <c r="AV76" s="75">
        <v>0</v>
      </c>
      <c r="AW76" s="75">
        <v>0</v>
      </c>
      <c r="AX76" s="75">
        <v>0</v>
      </c>
      <c r="AY76" s="75">
        <v>0</v>
      </c>
      <c r="AZ76" s="75">
        <v>0</v>
      </c>
      <c r="BA76" s="75">
        <v>0</v>
      </c>
      <c r="BB76" s="75">
        <v>0</v>
      </c>
      <c r="BC76" s="75">
        <v>0</v>
      </c>
      <c r="BD76" s="75">
        <v>0</v>
      </c>
      <c r="BE76" s="75">
        <v>0</v>
      </c>
      <c r="BF76" s="75">
        <v>0</v>
      </c>
      <c r="BG76" s="75">
        <v>0</v>
      </c>
      <c r="BH76" s="75">
        <v>0</v>
      </c>
      <c r="BI76" s="75">
        <v>0</v>
      </c>
      <c r="BJ76" s="75">
        <v>0</v>
      </c>
      <c r="BK76" s="75">
        <v>0</v>
      </c>
      <c r="BL76" s="75">
        <v>0</v>
      </c>
      <c r="BM76" s="75">
        <v>0</v>
      </c>
      <c r="BN76" s="75">
        <v>0</v>
      </c>
      <c r="BO76" s="75">
        <v>0</v>
      </c>
      <c r="BP76" s="75">
        <v>0</v>
      </c>
      <c r="BQ76" s="75">
        <v>0</v>
      </c>
      <c r="BR76" s="75">
        <v>0</v>
      </c>
      <c r="BS76" s="75">
        <v>0</v>
      </c>
      <c r="BT76" s="75">
        <v>0</v>
      </c>
      <c r="BU76" s="75">
        <v>0</v>
      </c>
      <c r="BV76" s="75">
        <v>0</v>
      </c>
      <c r="BW76" s="75">
        <v>0</v>
      </c>
      <c r="BX76" s="75">
        <v>0</v>
      </c>
      <c r="BY76" s="75">
        <v>0</v>
      </c>
      <c r="BZ76" s="75">
        <v>0</v>
      </c>
      <c r="CA76" s="75">
        <v>0</v>
      </c>
      <c r="CB76" s="75">
        <v>0</v>
      </c>
      <c r="CC76" s="75">
        <v>0</v>
      </c>
      <c r="CD76" s="75">
        <v>0</v>
      </c>
      <c r="CE76" s="75">
        <v>0</v>
      </c>
      <c r="CF76" s="75">
        <v>30000</v>
      </c>
      <c r="CG76" s="75">
        <v>0</v>
      </c>
      <c r="CH76" s="75">
        <v>0</v>
      </c>
      <c r="CI76" s="75">
        <v>0</v>
      </c>
      <c r="CJ76" s="75">
        <v>0</v>
      </c>
      <c r="CK76" s="75">
        <v>0</v>
      </c>
      <c r="CL76" s="75">
        <v>0</v>
      </c>
      <c r="CM76" s="75">
        <v>0</v>
      </c>
      <c r="CN76" s="75">
        <v>0</v>
      </c>
      <c r="CO76" s="75">
        <v>0</v>
      </c>
      <c r="CP76" s="75">
        <v>0</v>
      </c>
      <c r="CQ76" s="75">
        <v>0</v>
      </c>
      <c r="CR76" s="75">
        <v>0</v>
      </c>
      <c r="CS76" s="75">
        <v>0</v>
      </c>
      <c r="CT76" s="75">
        <v>0</v>
      </c>
      <c r="CU76" s="75">
        <v>0</v>
      </c>
      <c r="CV76" s="75">
        <v>0</v>
      </c>
      <c r="CW76" s="75">
        <v>0</v>
      </c>
      <c r="CX76" s="75">
        <v>0</v>
      </c>
      <c r="CY76" s="75">
        <v>0</v>
      </c>
      <c r="CZ76" s="75">
        <v>0</v>
      </c>
      <c r="DA76" s="75">
        <v>0</v>
      </c>
    </row>
    <row r="77" spans="1:105" s="76" customFormat="1" x14ac:dyDescent="0.25">
      <c r="A77" s="404"/>
      <c r="B77" s="77" t="s">
        <v>373</v>
      </c>
      <c r="C77" s="73"/>
      <c r="D77" s="75">
        <f>SUM(D75:D76)</f>
        <v>2931000</v>
      </c>
      <c r="E77" s="75">
        <f t="shared" ref="E77:BP77" si="10">SUM(E75:E76)</f>
        <v>225000</v>
      </c>
      <c r="F77" s="75">
        <f t="shared" si="10"/>
        <v>0</v>
      </c>
      <c r="G77" s="75">
        <f t="shared" si="10"/>
        <v>0</v>
      </c>
      <c r="H77" s="75">
        <f t="shared" si="10"/>
        <v>0</v>
      </c>
      <c r="I77" s="75">
        <f t="shared" si="10"/>
        <v>0</v>
      </c>
      <c r="J77" s="75">
        <f t="shared" si="10"/>
        <v>0</v>
      </c>
      <c r="K77" s="75">
        <f t="shared" si="10"/>
        <v>26000</v>
      </c>
      <c r="L77" s="75">
        <f t="shared" si="10"/>
        <v>50000</v>
      </c>
      <c r="M77" s="75">
        <f t="shared" si="10"/>
        <v>0</v>
      </c>
      <c r="N77" s="75">
        <f t="shared" si="10"/>
        <v>0</v>
      </c>
      <c r="O77" s="75">
        <f t="shared" si="10"/>
        <v>0</v>
      </c>
      <c r="P77" s="75">
        <f t="shared" si="10"/>
        <v>0</v>
      </c>
      <c r="Q77" s="75">
        <f t="shared" si="10"/>
        <v>0</v>
      </c>
      <c r="R77" s="75">
        <f t="shared" si="10"/>
        <v>250000</v>
      </c>
      <c r="S77" s="75">
        <f t="shared" si="10"/>
        <v>0</v>
      </c>
      <c r="T77" s="75">
        <f t="shared" si="10"/>
        <v>0</v>
      </c>
      <c r="U77" s="75">
        <f t="shared" si="10"/>
        <v>0</v>
      </c>
      <c r="V77" s="75">
        <f t="shared" si="10"/>
        <v>0</v>
      </c>
      <c r="W77" s="75">
        <f t="shared" si="10"/>
        <v>0</v>
      </c>
      <c r="X77" s="75">
        <f t="shared" si="10"/>
        <v>60000</v>
      </c>
      <c r="Y77" s="75">
        <f t="shared" si="10"/>
        <v>65000</v>
      </c>
      <c r="Z77" s="75">
        <f t="shared" si="10"/>
        <v>55000</v>
      </c>
      <c r="AA77" s="75">
        <f t="shared" si="10"/>
        <v>0</v>
      </c>
      <c r="AB77" s="75">
        <f t="shared" si="10"/>
        <v>20000</v>
      </c>
      <c r="AC77" s="75">
        <f t="shared" si="10"/>
        <v>41000</v>
      </c>
      <c r="AD77" s="75">
        <f t="shared" si="10"/>
        <v>0</v>
      </c>
      <c r="AE77" s="75">
        <f t="shared" si="10"/>
        <v>0</v>
      </c>
      <c r="AF77" s="75">
        <f t="shared" si="10"/>
        <v>0</v>
      </c>
      <c r="AG77" s="75">
        <f t="shared" si="10"/>
        <v>0</v>
      </c>
      <c r="AH77" s="75">
        <f t="shared" si="10"/>
        <v>0</v>
      </c>
      <c r="AI77" s="75">
        <f t="shared" si="10"/>
        <v>0</v>
      </c>
      <c r="AJ77" s="75">
        <f t="shared" si="10"/>
        <v>0</v>
      </c>
      <c r="AK77" s="75">
        <f t="shared" si="10"/>
        <v>30000</v>
      </c>
      <c r="AL77" s="75">
        <f t="shared" si="10"/>
        <v>0</v>
      </c>
      <c r="AM77" s="75">
        <f t="shared" si="10"/>
        <v>0</v>
      </c>
      <c r="AN77" s="75">
        <f t="shared" si="10"/>
        <v>0</v>
      </c>
      <c r="AO77" s="75">
        <f t="shared" si="10"/>
        <v>98000</v>
      </c>
      <c r="AP77" s="75">
        <f t="shared" si="10"/>
        <v>0</v>
      </c>
      <c r="AQ77" s="75">
        <f t="shared" si="10"/>
        <v>0</v>
      </c>
      <c r="AR77" s="75">
        <f t="shared" si="10"/>
        <v>0</v>
      </c>
      <c r="AS77" s="75">
        <f t="shared" si="10"/>
        <v>30000</v>
      </c>
      <c r="AT77" s="75">
        <f t="shared" si="10"/>
        <v>50000</v>
      </c>
      <c r="AU77" s="75">
        <f t="shared" si="10"/>
        <v>0</v>
      </c>
      <c r="AV77" s="75">
        <f t="shared" si="10"/>
        <v>0</v>
      </c>
      <c r="AW77" s="75">
        <f t="shared" si="10"/>
        <v>0</v>
      </c>
      <c r="AX77" s="75">
        <f t="shared" si="10"/>
        <v>98000</v>
      </c>
      <c r="AY77" s="75">
        <f t="shared" si="10"/>
        <v>110000</v>
      </c>
      <c r="AZ77" s="75">
        <f t="shared" si="10"/>
        <v>0</v>
      </c>
      <c r="BA77" s="75">
        <f t="shared" si="10"/>
        <v>71000</v>
      </c>
      <c r="BB77" s="75">
        <f t="shared" si="10"/>
        <v>0</v>
      </c>
      <c r="BC77" s="75">
        <f t="shared" si="10"/>
        <v>0</v>
      </c>
      <c r="BD77" s="75">
        <f t="shared" si="10"/>
        <v>0</v>
      </c>
      <c r="BE77" s="75">
        <f t="shared" si="10"/>
        <v>0</v>
      </c>
      <c r="BF77" s="75">
        <f t="shared" si="10"/>
        <v>0</v>
      </c>
      <c r="BG77" s="75">
        <f t="shared" si="10"/>
        <v>0</v>
      </c>
      <c r="BH77" s="75">
        <f t="shared" si="10"/>
        <v>0</v>
      </c>
      <c r="BI77" s="75">
        <f t="shared" si="10"/>
        <v>108000</v>
      </c>
      <c r="BJ77" s="75">
        <f t="shared" si="10"/>
        <v>0</v>
      </c>
      <c r="BK77" s="75">
        <f t="shared" si="10"/>
        <v>0</v>
      </c>
      <c r="BL77" s="75">
        <f t="shared" si="10"/>
        <v>0</v>
      </c>
      <c r="BM77" s="75">
        <f t="shared" si="10"/>
        <v>0</v>
      </c>
      <c r="BN77" s="75">
        <f t="shared" si="10"/>
        <v>0</v>
      </c>
      <c r="BO77" s="75">
        <f t="shared" si="10"/>
        <v>0</v>
      </c>
      <c r="BP77" s="75">
        <f t="shared" si="10"/>
        <v>0</v>
      </c>
      <c r="BQ77" s="75">
        <f t="shared" ref="BQ77:DA77" si="11">SUM(BQ75:BQ76)</f>
        <v>0</v>
      </c>
      <c r="BR77" s="75">
        <f t="shared" si="11"/>
        <v>60000</v>
      </c>
      <c r="BS77" s="75">
        <f t="shared" si="11"/>
        <v>0</v>
      </c>
      <c r="BT77" s="75">
        <f t="shared" si="11"/>
        <v>0</v>
      </c>
      <c r="BU77" s="75">
        <f t="shared" si="11"/>
        <v>0</v>
      </c>
      <c r="BV77" s="75">
        <f t="shared" si="11"/>
        <v>0</v>
      </c>
      <c r="BW77" s="75">
        <f t="shared" si="11"/>
        <v>0</v>
      </c>
      <c r="BX77" s="75">
        <f t="shared" si="11"/>
        <v>0</v>
      </c>
      <c r="BY77" s="75">
        <f t="shared" si="11"/>
        <v>0</v>
      </c>
      <c r="BZ77" s="75">
        <f t="shared" si="11"/>
        <v>35000</v>
      </c>
      <c r="CA77" s="75">
        <f t="shared" si="11"/>
        <v>0</v>
      </c>
      <c r="CB77" s="75">
        <f t="shared" si="11"/>
        <v>0</v>
      </c>
      <c r="CC77" s="75">
        <f t="shared" si="11"/>
        <v>0</v>
      </c>
      <c r="CD77" s="75">
        <f t="shared" si="11"/>
        <v>116000</v>
      </c>
      <c r="CE77" s="75">
        <f t="shared" si="11"/>
        <v>0</v>
      </c>
      <c r="CF77" s="75">
        <f t="shared" si="11"/>
        <v>30000</v>
      </c>
      <c r="CG77" s="75">
        <f t="shared" si="11"/>
        <v>0</v>
      </c>
      <c r="CH77" s="75">
        <f t="shared" si="11"/>
        <v>0</v>
      </c>
      <c r="CI77" s="75">
        <f t="shared" si="11"/>
        <v>81000</v>
      </c>
      <c r="CJ77" s="75">
        <f t="shared" si="11"/>
        <v>119000</v>
      </c>
      <c r="CK77" s="75">
        <f t="shared" si="11"/>
        <v>0</v>
      </c>
      <c r="CL77" s="75">
        <f t="shared" si="11"/>
        <v>0</v>
      </c>
      <c r="CM77" s="75">
        <f t="shared" si="11"/>
        <v>15000</v>
      </c>
      <c r="CN77" s="75">
        <f t="shared" si="11"/>
        <v>85000</v>
      </c>
      <c r="CO77" s="75">
        <f t="shared" si="11"/>
        <v>40000</v>
      </c>
      <c r="CP77" s="75">
        <f t="shared" si="11"/>
        <v>100000</v>
      </c>
      <c r="CQ77" s="75">
        <f t="shared" si="11"/>
        <v>83000</v>
      </c>
      <c r="CR77" s="75">
        <f t="shared" si="11"/>
        <v>150000</v>
      </c>
      <c r="CS77" s="75">
        <f t="shared" si="11"/>
        <v>0</v>
      </c>
      <c r="CT77" s="75">
        <f t="shared" si="11"/>
        <v>0</v>
      </c>
      <c r="CU77" s="75">
        <f t="shared" si="11"/>
        <v>44000</v>
      </c>
      <c r="CV77" s="75">
        <f t="shared" si="11"/>
        <v>200000</v>
      </c>
      <c r="CW77" s="75">
        <f t="shared" si="11"/>
        <v>296000</v>
      </c>
      <c r="CX77" s="75">
        <f t="shared" si="11"/>
        <v>0</v>
      </c>
      <c r="CY77" s="75">
        <f t="shared" si="11"/>
        <v>0</v>
      </c>
      <c r="CZ77" s="75">
        <f t="shared" si="11"/>
        <v>0</v>
      </c>
      <c r="DA77" s="75">
        <f t="shared" si="11"/>
        <v>90000</v>
      </c>
    </row>
  </sheetData>
  <mergeCells count="18">
    <mergeCell ref="A75:A77"/>
    <mergeCell ref="A7:B7"/>
    <mergeCell ref="A8:B8"/>
    <mergeCell ref="A9:B9"/>
    <mergeCell ref="A10:B10"/>
    <mergeCell ref="A11:B11"/>
    <mergeCell ref="A12:B12"/>
    <mergeCell ref="A13:B13"/>
    <mergeCell ref="A14:B14"/>
    <mergeCell ref="A15:A48"/>
    <mergeCell ref="A49:A68"/>
    <mergeCell ref="A69:A74"/>
    <mergeCell ref="A6:B6"/>
    <mergeCell ref="A1:B1"/>
    <mergeCell ref="A2:B2"/>
    <mergeCell ref="A3:B3"/>
    <mergeCell ref="A4:B4"/>
    <mergeCell ref="A5:B5"/>
  </mergeCells>
  <phoneticPr fontId="4" type="noConversion"/>
  <pageMargins left="0.7" right="0.7" top="0.75" bottom="0.75" header="0.3" footer="0.3"/>
  <pageSetup paperSize="8" scale="6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2"/>
  <sheetViews>
    <sheetView tabSelected="1" zoomScale="130" workbookViewId="0">
      <selection activeCell="A2" sqref="A2"/>
    </sheetView>
  </sheetViews>
  <sheetFormatPr defaultRowHeight="16.5" x14ac:dyDescent="0.25"/>
  <cols>
    <col min="1" max="1" width="18.75" style="101" customWidth="1"/>
    <col min="2" max="2" width="7" style="125" customWidth="1"/>
    <col min="3" max="3" width="18.375" style="12" customWidth="1"/>
    <col min="4" max="4" width="26.375" style="105" customWidth="1"/>
    <col min="5" max="5" width="8.875" style="12" customWidth="1"/>
    <col min="6" max="6" width="8.75" style="12" customWidth="1"/>
    <col min="7" max="7" width="11.75" style="11" customWidth="1"/>
    <col min="8" max="8" width="6.875" style="111" customWidth="1"/>
    <col min="9" max="10" width="11.25" style="112" bestFit="1" customWidth="1"/>
    <col min="11" max="16384" width="9" style="112"/>
  </cols>
  <sheetData>
    <row r="1" spans="1:15" ht="27.75" x14ac:dyDescent="0.25">
      <c r="A1" s="96" t="s">
        <v>372</v>
      </c>
      <c r="B1" s="428" t="s">
        <v>1178</v>
      </c>
      <c r="C1" s="429"/>
      <c r="D1" s="429"/>
      <c r="E1" s="430"/>
      <c r="F1" s="431"/>
      <c r="G1" s="55"/>
    </row>
    <row r="2" spans="1:15" s="113" customFormat="1" ht="33" x14ac:dyDescent="0.25">
      <c r="A2" s="334" t="s">
        <v>1161</v>
      </c>
      <c r="B2" s="54" t="s">
        <v>371</v>
      </c>
      <c r="C2" s="32" t="s">
        <v>370</v>
      </c>
      <c r="D2" s="53" t="s">
        <v>369</v>
      </c>
      <c r="E2" s="53" t="s">
        <v>368</v>
      </c>
      <c r="F2" s="53" t="s">
        <v>367</v>
      </c>
      <c r="G2" s="52" t="s">
        <v>409</v>
      </c>
      <c r="H2" s="111"/>
      <c r="J2" s="449" t="s">
        <v>1168</v>
      </c>
      <c r="K2" s="449"/>
      <c r="L2" s="449"/>
      <c r="M2" s="449"/>
      <c r="N2" s="449"/>
      <c r="O2" s="449"/>
    </row>
    <row r="3" spans="1:15" s="113" customFormat="1" ht="21" customHeight="1" x14ac:dyDescent="0.25">
      <c r="A3" s="432" t="s">
        <v>366</v>
      </c>
      <c r="B3" s="433"/>
      <c r="C3" s="433"/>
      <c r="D3" s="433"/>
      <c r="E3" s="433"/>
      <c r="F3" s="434"/>
      <c r="G3" s="38">
        <f>G4+G8+G12+G14+G16</f>
        <v>49525000</v>
      </c>
      <c r="H3" s="111"/>
      <c r="J3" s="453" t="s">
        <v>1176</v>
      </c>
      <c r="K3" s="453"/>
      <c r="L3" s="453"/>
      <c r="M3" s="453"/>
      <c r="N3" s="453"/>
      <c r="O3" s="453"/>
    </row>
    <row r="4" spans="1:15" s="113" customFormat="1" ht="16.5" customHeight="1" x14ac:dyDescent="0.25">
      <c r="A4" s="97" t="s">
        <v>365</v>
      </c>
      <c r="B4" s="47"/>
      <c r="C4" s="20" t="s">
        <v>364</v>
      </c>
      <c r="D4" s="46"/>
      <c r="E4" s="46"/>
      <c r="F4" s="46"/>
      <c r="G4" s="45">
        <f>SUM(G5:G7)</f>
        <v>0</v>
      </c>
      <c r="H4" s="111"/>
      <c r="J4" s="453"/>
      <c r="K4" s="453"/>
      <c r="L4" s="453"/>
      <c r="M4" s="453"/>
      <c r="N4" s="453"/>
      <c r="O4" s="453"/>
    </row>
    <row r="5" spans="1:15" s="113" customFormat="1" ht="42.75" x14ac:dyDescent="0.25">
      <c r="A5" s="96" t="s">
        <v>363</v>
      </c>
      <c r="B5" s="49">
        <v>431</v>
      </c>
      <c r="C5" s="32" t="s">
        <v>357</v>
      </c>
      <c r="D5" s="48" t="s">
        <v>362</v>
      </c>
      <c r="E5" s="40"/>
      <c r="F5" s="51" t="s">
        <v>410</v>
      </c>
      <c r="G5" s="39"/>
      <c r="H5" s="111"/>
      <c r="J5" s="453"/>
      <c r="K5" s="453"/>
      <c r="L5" s="453"/>
      <c r="M5" s="453"/>
      <c r="N5" s="453"/>
      <c r="O5" s="453"/>
    </row>
    <row r="6" spans="1:15" s="113" customFormat="1" ht="33" customHeight="1" x14ac:dyDescent="0.25">
      <c r="A6" s="96" t="s">
        <v>361</v>
      </c>
      <c r="B6" s="49">
        <v>431</v>
      </c>
      <c r="C6" s="32" t="s">
        <v>360</v>
      </c>
      <c r="D6" s="48" t="s">
        <v>359</v>
      </c>
      <c r="E6" s="40"/>
      <c r="F6" s="40"/>
      <c r="G6" s="39"/>
      <c r="H6" s="111"/>
      <c r="J6" s="456" t="s">
        <v>1177</v>
      </c>
      <c r="K6" s="456"/>
      <c r="L6" s="456"/>
      <c r="M6" s="456"/>
      <c r="N6" s="456"/>
      <c r="O6" s="456"/>
    </row>
    <row r="7" spans="1:15" s="113" customFormat="1" ht="33.75" customHeight="1" x14ac:dyDescent="0.25">
      <c r="A7" s="96" t="s">
        <v>358</v>
      </c>
      <c r="B7" s="49">
        <v>431</v>
      </c>
      <c r="C7" s="32" t="s">
        <v>357</v>
      </c>
      <c r="D7" s="48" t="s">
        <v>356</v>
      </c>
      <c r="E7" s="40"/>
      <c r="F7" s="40"/>
      <c r="G7" s="39"/>
      <c r="H7" s="111"/>
      <c r="J7" s="453" t="s">
        <v>1171</v>
      </c>
      <c r="K7" s="453"/>
      <c r="L7" s="453"/>
      <c r="M7" s="453"/>
      <c r="N7" s="453"/>
      <c r="O7" s="453"/>
    </row>
    <row r="8" spans="1:15" s="113" customFormat="1" x14ac:dyDescent="0.25">
      <c r="A8" s="97" t="s">
        <v>355</v>
      </c>
      <c r="B8" s="47"/>
      <c r="C8" s="20" t="s">
        <v>354</v>
      </c>
      <c r="D8" s="46"/>
      <c r="E8" s="46"/>
      <c r="F8" s="46"/>
      <c r="G8" s="45">
        <f>SUM(G9:G11)</f>
        <v>0</v>
      </c>
      <c r="H8" s="111"/>
      <c r="J8" s="453"/>
      <c r="K8" s="453"/>
      <c r="L8" s="453"/>
      <c r="M8" s="453"/>
      <c r="N8" s="453"/>
      <c r="O8" s="453"/>
    </row>
    <row r="9" spans="1:15" s="113" customFormat="1" ht="27.75" customHeight="1" x14ac:dyDescent="0.25">
      <c r="A9" s="96" t="s">
        <v>353</v>
      </c>
      <c r="B9" s="49">
        <v>453</v>
      </c>
      <c r="C9" s="32" t="s">
        <v>352</v>
      </c>
      <c r="D9" s="48" t="s">
        <v>351</v>
      </c>
      <c r="E9" s="48"/>
      <c r="F9" s="40"/>
      <c r="G9" s="39"/>
      <c r="H9" s="111"/>
      <c r="J9" s="453" t="s">
        <v>1165</v>
      </c>
      <c r="K9" s="453"/>
      <c r="L9" s="453"/>
      <c r="M9" s="453"/>
      <c r="N9" s="453"/>
      <c r="O9" s="453"/>
    </row>
    <row r="10" spans="1:15" s="113" customFormat="1" x14ac:dyDescent="0.25">
      <c r="A10" s="96" t="s">
        <v>350</v>
      </c>
      <c r="B10" s="49">
        <v>454</v>
      </c>
      <c r="C10" s="32" t="s">
        <v>350</v>
      </c>
      <c r="D10" s="48" t="s">
        <v>349</v>
      </c>
      <c r="E10" s="40"/>
      <c r="F10" s="40"/>
      <c r="G10" s="50"/>
      <c r="H10" s="111"/>
      <c r="J10" s="453"/>
      <c r="K10" s="453"/>
      <c r="L10" s="453"/>
      <c r="M10" s="453"/>
      <c r="N10" s="453"/>
      <c r="O10" s="453"/>
    </row>
    <row r="11" spans="1:15" s="113" customFormat="1" ht="34.5" customHeight="1" x14ac:dyDescent="0.25">
      <c r="A11" s="48" t="s">
        <v>348</v>
      </c>
      <c r="B11" s="49" t="s">
        <v>347</v>
      </c>
      <c r="C11" s="32" t="s">
        <v>346</v>
      </c>
      <c r="D11" s="48" t="s">
        <v>345</v>
      </c>
      <c r="E11" s="40"/>
      <c r="F11" s="40"/>
      <c r="G11" s="39"/>
      <c r="H11" s="111"/>
      <c r="J11" s="453" t="s">
        <v>1169</v>
      </c>
      <c r="K11" s="453"/>
      <c r="L11" s="453"/>
      <c r="M11" s="453"/>
      <c r="N11" s="453"/>
      <c r="O11" s="453"/>
    </row>
    <row r="12" spans="1:15" s="113" customFormat="1" x14ac:dyDescent="0.25">
      <c r="A12" s="97" t="s">
        <v>344</v>
      </c>
      <c r="B12" s="47"/>
      <c r="C12" s="20" t="s">
        <v>343</v>
      </c>
      <c r="D12" s="46"/>
      <c r="E12" s="46"/>
      <c r="F12" s="46"/>
      <c r="G12" s="45">
        <f>G13</f>
        <v>0</v>
      </c>
      <c r="H12" s="111"/>
      <c r="J12" s="379" t="s">
        <v>1167</v>
      </c>
      <c r="K12" s="380"/>
      <c r="L12" s="380"/>
      <c r="M12" s="380"/>
      <c r="N12" s="380"/>
      <c r="O12" s="380"/>
    </row>
    <row r="13" spans="1:15" s="113" customFormat="1" ht="28.5" x14ac:dyDescent="0.25">
      <c r="A13" s="96" t="s">
        <v>1160</v>
      </c>
      <c r="B13" s="49" t="s">
        <v>342</v>
      </c>
      <c r="C13" s="32" t="s">
        <v>341</v>
      </c>
      <c r="D13" s="48" t="s">
        <v>340</v>
      </c>
      <c r="E13" s="40"/>
      <c r="F13" s="40"/>
      <c r="G13" s="39"/>
      <c r="H13" s="111"/>
      <c r="J13" s="453" t="s">
        <v>1164</v>
      </c>
      <c r="K13" s="453"/>
      <c r="L13" s="453"/>
      <c r="M13" s="453"/>
      <c r="N13" s="453"/>
      <c r="O13" s="453"/>
    </row>
    <row r="14" spans="1:15" s="113" customFormat="1" x14ac:dyDescent="0.25">
      <c r="A14" s="98" t="s">
        <v>339</v>
      </c>
      <c r="B14" s="47"/>
      <c r="C14" s="20" t="s">
        <v>338</v>
      </c>
      <c r="D14" s="46"/>
      <c r="E14" s="46"/>
      <c r="F14" s="46"/>
      <c r="G14" s="45">
        <f>SUM(G15)</f>
        <v>49525000</v>
      </c>
      <c r="H14" s="111"/>
      <c r="J14" s="453"/>
      <c r="K14" s="453"/>
      <c r="L14" s="453"/>
      <c r="M14" s="453"/>
      <c r="N14" s="453"/>
      <c r="O14" s="453"/>
    </row>
    <row r="15" spans="1:15" s="113" customFormat="1" ht="28.5" x14ac:dyDescent="0.25">
      <c r="A15" s="96"/>
      <c r="B15" s="49">
        <v>462</v>
      </c>
      <c r="C15" s="32" t="s">
        <v>337</v>
      </c>
      <c r="D15" s="48" t="s">
        <v>411</v>
      </c>
      <c r="E15" s="40"/>
      <c r="F15" s="40"/>
      <c r="G15" s="39">
        <f>G22-G21-G16-G12-G8-G4</f>
        <v>49525000</v>
      </c>
      <c r="H15" s="111"/>
      <c r="J15" s="449" t="s">
        <v>1170</v>
      </c>
      <c r="K15" s="449"/>
      <c r="L15" s="449"/>
      <c r="M15" s="449"/>
      <c r="N15" s="449"/>
      <c r="O15" s="449"/>
    </row>
    <row r="16" spans="1:15" s="113" customFormat="1" x14ac:dyDescent="0.25">
      <c r="A16" s="98"/>
      <c r="B16" s="47"/>
      <c r="C16" s="20" t="s">
        <v>336</v>
      </c>
      <c r="D16" s="46"/>
      <c r="E16" s="46"/>
      <c r="F16" s="46"/>
      <c r="G16" s="45"/>
      <c r="H16" s="111"/>
    </row>
    <row r="17" spans="1:23" s="113" customFormat="1" x14ac:dyDescent="0.25">
      <c r="A17" s="444" t="s">
        <v>335</v>
      </c>
      <c r="B17" s="44" t="s">
        <v>334</v>
      </c>
      <c r="C17" s="43" t="s">
        <v>333</v>
      </c>
      <c r="D17" s="14" t="s">
        <v>332</v>
      </c>
      <c r="E17" s="42"/>
      <c r="F17" s="42"/>
      <c r="G17" s="41"/>
      <c r="H17" s="111"/>
    </row>
    <row r="18" spans="1:23" s="113" customFormat="1" ht="28.5" x14ac:dyDescent="0.25">
      <c r="A18" s="445"/>
      <c r="B18" s="438" t="s">
        <v>331</v>
      </c>
      <c r="C18" s="441" t="s">
        <v>330</v>
      </c>
      <c r="D18" s="14" t="s">
        <v>329</v>
      </c>
      <c r="E18" s="42"/>
      <c r="F18" s="42"/>
      <c r="G18" s="41"/>
      <c r="H18" s="111"/>
    </row>
    <row r="19" spans="1:23" s="113" customFormat="1" ht="28.5" x14ac:dyDescent="0.25">
      <c r="A19" s="445"/>
      <c r="B19" s="439"/>
      <c r="C19" s="442"/>
      <c r="D19" s="32" t="s">
        <v>328</v>
      </c>
      <c r="E19" s="40"/>
      <c r="F19" s="40"/>
      <c r="G19" s="39"/>
      <c r="H19" s="111"/>
    </row>
    <row r="20" spans="1:23" s="113" customFormat="1" ht="28.5" x14ac:dyDescent="0.25">
      <c r="A20" s="446"/>
      <c r="B20" s="440"/>
      <c r="C20" s="443"/>
      <c r="D20" s="32" t="s">
        <v>327</v>
      </c>
      <c r="E20" s="40"/>
      <c r="F20" s="40"/>
      <c r="G20" s="39"/>
      <c r="H20" s="111"/>
    </row>
    <row r="21" spans="1:23" s="113" customFormat="1" x14ac:dyDescent="0.25">
      <c r="A21" s="447" t="s">
        <v>1016</v>
      </c>
      <c r="B21" s="447"/>
      <c r="C21" s="447"/>
      <c r="D21" s="447"/>
      <c r="E21" s="447"/>
      <c r="F21" s="448"/>
      <c r="G21" s="338">
        <v>0</v>
      </c>
      <c r="H21" s="111"/>
    </row>
    <row r="22" spans="1:23" s="113" customFormat="1" ht="21" x14ac:dyDescent="0.25">
      <c r="A22" s="435" t="s">
        <v>326</v>
      </c>
      <c r="B22" s="436"/>
      <c r="C22" s="436"/>
      <c r="D22" s="436"/>
      <c r="E22" s="436"/>
      <c r="F22" s="437"/>
      <c r="G22" s="38">
        <f>G67+G23+G97+G104</f>
        <v>49525000</v>
      </c>
      <c r="H22" s="111"/>
    </row>
    <row r="23" spans="1:23" x14ac:dyDescent="0.25">
      <c r="A23" s="98"/>
      <c r="B23" s="21">
        <v>532</v>
      </c>
      <c r="C23" s="35" t="s">
        <v>265</v>
      </c>
      <c r="D23" s="34"/>
      <c r="E23" s="19"/>
      <c r="F23" s="19"/>
      <c r="G23" s="18">
        <f>+G24+G50+G61+G65</f>
        <v>1268000</v>
      </c>
      <c r="H23" s="114"/>
      <c r="I23" s="144" t="s">
        <v>420</v>
      </c>
      <c r="J23" s="123">
        <f>HLOOKUP($A$2,預算額度表!$E$13:$DA$77,36,FALSE)-G23</f>
        <v>76000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spans="1:23" s="117" customFormat="1" x14ac:dyDescent="0.25">
      <c r="A24" s="116" t="s">
        <v>374</v>
      </c>
      <c r="B24" s="26">
        <v>2</v>
      </c>
      <c r="C24" s="31" t="s">
        <v>264</v>
      </c>
      <c r="D24" s="103"/>
      <c r="E24" s="24"/>
      <c r="F24" s="24"/>
      <c r="G24" s="23">
        <f>SUM(G25:G49)</f>
        <v>863000</v>
      </c>
      <c r="H24" s="114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x14ac:dyDescent="0.25">
      <c r="A25" s="452" t="s">
        <v>375</v>
      </c>
      <c r="B25" s="16">
        <v>212</v>
      </c>
      <c r="C25" s="17" t="s">
        <v>256</v>
      </c>
      <c r="D25" s="32" t="s">
        <v>263</v>
      </c>
      <c r="E25" s="15"/>
      <c r="F25" s="15"/>
      <c r="G25" s="22">
        <f>HLOOKUP($A$2,預算額度表!$E$13:$DA$77,3,FALSE)</f>
        <v>271000</v>
      </c>
      <c r="H25" s="114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ht="16.5" customHeight="1" x14ac:dyDescent="0.25">
      <c r="A26" s="419"/>
      <c r="B26" s="16">
        <v>214</v>
      </c>
      <c r="C26" s="17" t="s">
        <v>258</v>
      </c>
      <c r="D26" s="32" t="s">
        <v>262</v>
      </c>
      <c r="E26" s="15"/>
      <c r="F26" s="15"/>
      <c r="G26" s="22">
        <f>HLOOKUP($A$2,預算額度表!$E$13:$DA$77,4,FALSE)</f>
        <v>116000</v>
      </c>
      <c r="H26" s="114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x14ac:dyDescent="0.25">
      <c r="A27" s="450" t="s">
        <v>402</v>
      </c>
      <c r="B27" s="127">
        <v>212</v>
      </c>
      <c r="C27" s="128" t="s">
        <v>256</v>
      </c>
      <c r="D27" s="129" t="s">
        <v>259</v>
      </c>
      <c r="E27" s="130"/>
      <c r="F27" s="130"/>
      <c r="G27" s="132"/>
      <c r="H27" s="454">
        <f>HLOOKUP($A$2,預算額度表!$E$13:$DA$77,5,FALSE)</f>
        <v>0</v>
      </c>
      <c r="I27" s="411" t="s">
        <v>419</v>
      </c>
      <c r="J27" s="411"/>
      <c r="K27" s="411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x14ac:dyDescent="0.25">
      <c r="A28" s="451"/>
      <c r="B28" s="127">
        <v>214</v>
      </c>
      <c r="C28" s="128" t="s">
        <v>258</v>
      </c>
      <c r="D28" s="129" t="s">
        <v>257</v>
      </c>
      <c r="E28" s="130"/>
      <c r="F28" s="130"/>
      <c r="G28" s="132"/>
      <c r="H28" s="454"/>
      <c r="I28" s="411"/>
      <c r="J28" s="411"/>
      <c r="K28" s="411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spans="1:23" x14ac:dyDescent="0.25">
      <c r="A29" s="450" t="s">
        <v>403</v>
      </c>
      <c r="B29" s="127">
        <v>212</v>
      </c>
      <c r="C29" s="128" t="s">
        <v>256</v>
      </c>
      <c r="D29" s="129" t="s">
        <v>255</v>
      </c>
      <c r="E29" s="130"/>
      <c r="F29" s="130"/>
      <c r="G29" s="132"/>
      <c r="H29" s="454">
        <f>HLOOKUP($A$2,預算額度表!$E$13:$DA$77,6,FALSE)</f>
        <v>0</v>
      </c>
      <c r="I29" s="455" t="s">
        <v>418</v>
      </c>
      <c r="J29" s="455"/>
      <c r="K29" s="45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3" x14ac:dyDescent="0.25">
      <c r="A30" s="414"/>
      <c r="B30" s="127">
        <v>214</v>
      </c>
      <c r="C30" s="128" t="s">
        <v>254</v>
      </c>
      <c r="D30" s="129" t="s">
        <v>253</v>
      </c>
      <c r="E30" s="130"/>
      <c r="F30" s="130"/>
      <c r="G30" s="132"/>
      <c r="H30" s="454"/>
      <c r="I30" s="455"/>
      <c r="J30" s="455"/>
      <c r="K30" s="45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spans="1:23" ht="28.5" x14ac:dyDescent="0.25">
      <c r="A31" s="145" t="s">
        <v>404</v>
      </c>
      <c r="B31" s="127">
        <v>254</v>
      </c>
      <c r="C31" s="128" t="s">
        <v>252</v>
      </c>
      <c r="D31" s="129" t="s">
        <v>251</v>
      </c>
      <c r="E31" s="130"/>
      <c r="F31" s="130"/>
      <c r="G31" s="132"/>
      <c r="H31" s="454"/>
      <c r="I31" s="455"/>
      <c r="J31" s="455"/>
      <c r="K31" s="45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3" x14ac:dyDescent="0.25">
      <c r="A32" s="126" t="s">
        <v>376</v>
      </c>
      <c r="B32" s="127">
        <v>212</v>
      </c>
      <c r="C32" s="128" t="s">
        <v>261</v>
      </c>
      <c r="D32" s="129" t="s">
        <v>260</v>
      </c>
      <c r="E32" s="130"/>
      <c r="F32" s="131" t="s">
        <v>422</v>
      </c>
      <c r="G32" s="22"/>
      <c r="H32" s="114"/>
      <c r="I32" s="411" t="s">
        <v>419</v>
      </c>
      <c r="J32" s="411"/>
      <c r="K32" s="411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spans="1:11" x14ac:dyDescent="0.25">
      <c r="A33" s="126" t="s">
        <v>376</v>
      </c>
      <c r="B33" s="133">
        <v>252</v>
      </c>
      <c r="C33" s="134" t="s">
        <v>250</v>
      </c>
      <c r="D33" s="129" t="s">
        <v>435</v>
      </c>
      <c r="E33" s="130"/>
      <c r="F33" s="131" t="s">
        <v>423</v>
      </c>
      <c r="G33" s="22"/>
      <c r="I33" s="411" t="s">
        <v>419</v>
      </c>
      <c r="J33" s="411"/>
      <c r="K33" s="411"/>
    </row>
    <row r="34" spans="1:11" x14ac:dyDescent="0.25">
      <c r="A34" s="126" t="s">
        <v>434</v>
      </c>
      <c r="B34" s="133"/>
      <c r="C34" s="134"/>
      <c r="D34" s="126" t="s">
        <v>436</v>
      </c>
      <c r="E34" s="130"/>
      <c r="F34" s="131" t="s">
        <v>423</v>
      </c>
      <c r="G34" s="22"/>
      <c r="I34" s="411" t="s">
        <v>419</v>
      </c>
      <c r="J34" s="411"/>
      <c r="K34" s="411"/>
    </row>
    <row r="35" spans="1:11" x14ac:dyDescent="0.25">
      <c r="A35" s="93" t="s">
        <v>123</v>
      </c>
      <c r="B35" s="110">
        <v>255</v>
      </c>
      <c r="C35" s="109" t="s">
        <v>245</v>
      </c>
      <c r="D35" s="32" t="s">
        <v>249</v>
      </c>
      <c r="E35" s="15"/>
      <c r="F35" s="15"/>
      <c r="G35" s="22">
        <f>HLOOKUP($A$2,預算額度表!$E$13:$DA$77,7,FALSE)</f>
        <v>69000</v>
      </c>
    </row>
    <row r="36" spans="1:11" x14ac:dyDescent="0.25">
      <c r="A36" s="92" t="s">
        <v>377</v>
      </c>
      <c r="B36" s="16">
        <v>255</v>
      </c>
      <c r="C36" s="17" t="s">
        <v>247</v>
      </c>
      <c r="D36" s="32" t="s">
        <v>248</v>
      </c>
      <c r="E36" s="15"/>
      <c r="F36" s="15"/>
      <c r="G36" s="22">
        <f>HLOOKUP($A$2,預算額度表!$E$13:$DA$77,8,FALSE)</f>
        <v>30000</v>
      </c>
    </row>
    <row r="37" spans="1:11" x14ac:dyDescent="0.25">
      <c r="A37" s="92" t="s">
        <v>378</v>
      </c>
      <c r="B37" s="16">
        <v>255</v>
      </c>
      <c r="C37" s="17" t="s">
        <v>247</v>
      </c>
      <c r="D37" s="32" t="s">
        <v>246</v>
      </c>
      <c r="E37" s="15"/>
      <c r="F37" s="15"/>
      <c r="G37" s="22">
        <f>HLOOKUP($A$2,預算額度表!$E$13:$DA$77,9,FALSE)</f>
        <v>3000</v>
      </c>
    </row>
    <row r="38" spans="1:11" ht="28.5" x14ac:dyDescent="0.25">
      <c r="A38" s="126" t="s">
        <v>376</v>
      </c>
      <c r="B38" s="135">
        <v>255</v>
      </c>
      <c r="C38" s="136" t="s">
        <v>245</v>
      </c>
      <c r="D38" s="129" t="s">
        <v>244</v>
      </c>
      <c r="E38" s="137"/>
      <c r="F38" s="131" t="s">
        <v>423</v>
      </c>
      <c r="G38" s="22"/>
      <c r="I38" s="411" t="s">
        <v>419</v>
      </c>
      <c r="J38" s="411"/>
      <c r="K38" s="411"/>
    </row>
    <row r="39" spans="1:11" x14ac:dyDescent="0.25">
      <c r="A39" s="94" t="s">
        <v>243</v>
      </c>
      <c r="B39" s="16">
        <v>256</v>
      </c>
      <c r="C39" s="17" t="s">
        <v>242</v>
      </c>
      <c r="D39" s="32" t="s">
        <v>241</v>
      </c>
      <c r="E39" s="15"/>
      <c r="F39" s="15"/>
      <c r="G39" s="22">
        <f>HLOOKUP($A$2,預算額度表!$E$13:$DA$77,10,FALSE)</f>
        <v>0</v>
      </c>
      <c r="I39" s="139"/>
      <c r="J39" s="139"/>
      <c r="K39" s="139"/>
    </row>
    <row r="40" spans="1:11" x14ac:dyDescent="0.25">
      <c r="A40" s="94" t="s">
        <v>240</v>
      </c>
      <c r="B40" s="16">
        <v>264</v>
      </c>
      <c r="C40" s="17" t="s">
        <v>239</v>
      </c>
      <c r="D40" s="32" t="s">
        <v>238</v>
      </c>
      <c r="E40" s="15"/>
      <c r="F40" s="15"/>
      <c r="G40" s="22">
        <f>HLOOKUP($A$2,預算額度表!$E$13:$DA$77,11,FALSE)</f>
        <v>0</v>
      </c>
    </row>
    <row r="41" spans="1:11" ht="28.5" x14ac:dyDescent="0.25">
      <c r="A41" s="93" t="s">
        <v>233</v>
      </c>
      <c r="B41" s="16" t="s">
        <v>232</v>
      </c>
      <c r="C41" s="17" t="s">
        <v>231</v>
      </c>
      <c r="D41" s="32" t="s">
        <v>230</v>
      </c>
      <c r="E41" s="15"/>
      <c r="F41" s="15"/>
      <c r="G41" s="22">
        <f>HLOOKUP($A$2,預算額度表!$E$13:$DA$77,12,FALSE)</f>
        <v>0</v>
      </c>
      <c r="H41" s="118"/>
    </row>
    <row r="42" spans="1:11" x14ac:dyDescent="0.25">
      <c r="A42" s="94" t="s">
        <v>379</v>
      </c>
      <c r="B42" s="16" t="s">
        <v>236</v>
      </c>
      <c r="C42" s="17" t="s">
        <v>229</v>
      </c>
      <c r="D42" s="32" t="s">
        <v>237</v>
      </c>
      <c r="E42" s="15"/>
      <c r="F42" s="15"/>
      <c r="G42" s="22">
        <f>HLOOKUP($A$2,預算額度表!$E$13:$DA$77,13,FALSE)</f>
        <v>164000</v>
      </c>
      <c r="H42" s="118"/>
    </row>
    <row r="43" spans="1:11" ht="28.5" x14ac:dyDescent="0.25">
      <c r="A43" s="94" t="s">
        <v>380</v>
      </c>
      <c r="B43" s="16" t="s">
        <v>236</v>
      </c>
      <c r="C43" s="17" t="s">
        <v>235</v>
      </c>
      <c r="D43" s="33" t="s">
        <v>234</v>
      </c>
      <c r="E43" s="15"/>
      <c r="F43" s="15"/>
      <c r="G43" s="22">
        <f>HLOOKUP($A$2,預算額度表!$E$13:$DA$77,14,FALSE)</f>
        <v>60000</v>
      </c>
    </row>
    <row r="44" spans="1:11" x14ac:dyDescent="0.25">
      <c r="A44" s="126" t="s">
        <v>376</v>
      </c>
      <c r="B44" s="127" t="s">
        <v>129</v>
      </c>
      <c r="C44" s="128" t="s">
        <v>229</v>
      </c>
      <c r="D44" s="129" t="s">
        <v>228</v>
      </c>
      <c r="E44" s="130"/>
      <c r="F44" s="131" t="s">
        <v>423</v>
      </c>
      <c r="G44" s="22"/>
      <c r="I44" s="411" t="s">
        <v>419</v>
      </c>
      <c r="J44" s="411"/>
      <c r="K44" s="411"/>
    </row>
    <row r="45" spans="1:11" ht="28.5" x14ac:dyDescent="0.25">
      <c r="A45" s="94" t="s">
        <v>381</v>
      </c>
      <c r="B45" s="16" t="s">
        <v>227</v>
      </c>
      <c r="C45" s="17" t="s">
        <v>226</v>
      </c>
      <c r="D45" s="32" t="s">
        <v>405</v>
      </c>
      <c r="E45" s="15"/>
      <c r="F45" s="15"/>
      <c r="G45" s="22">
        <f>HLOOKUP($A$2,預算額度表!$E$13:$DA$77,15,FALSE)</f>
        <v>37000</v>
      </c>
    </row>
    <row r="46" spans="1:11" ht="28.5" x14ac:dyDescent="0.25">
      <c r="A46" s="138" t="s">
        <v>382</v>
      </c>
      <c r="B46" s="127">
        <v>289</v>
      </c>
      <c r="C46" s="128" t="s">
        <v>221</v>
      </c>
      <c r="D46" s="129" t="s">
        <v>220</v>
      </c>
      <c r="E46" s="130"/>
      <c r="F46" s="131" t="s">
        <v>422</v>
      </c>
      <c r="G46" s="22"/>
      <c r="I46" s="411" t="s">
        <v>419</v>
      </c>
      <c r="J46" s="411"/>
      <c r="K46" s="411"/>
    </row>
    <row r="47" spans="1:11" x14ac:dyDescent="0.25">
      <c r="A47" s="94"/>
      <c r="B47" s="30" t="s">
        <v>223</v>
      </c>
      <c r="C47" s="29" t="s">
        <v>438</v>
      </c>
      <c r="D47" s="14" t="s">
        <v>225</v>
      </c>
      <c r="E47" s="15"/>
      <c r="F47" s="51"/>
      <c r="G47" s="22">
        <f>HLOOKUP($A$2,預算額度表!$E$13:$DA$77,16,FALSE)</f>
        <v>60000</v>
      </c>
    </row>
    <row r="48" spans="1:11" x14ac:dyDescent="0.25">
      <c r="A48" s="94" t="s">
        <v>224</v>
      </c>
      <c r="B48" s="30" t="s">
        <v>223</v>
      </c>
      <c r="C48" s="29" t="s">
        <v>438</v>
      </c>
      <c r="D48" s="14" t="s">
        <v>222</v>
      </c>
      <c r="E48" s="15"/>
      <c r="F48" s="51"/>
      <c r="G48" s="22"/>
    </row>
    <row r="49" spans="1:29" ht="28.5" x14ac:dyDescent="0.25">
      <c r="A49" s="99" t="s">
        <v>383</v>
      </c>
      <c r="B49" s="16">
        <v>291</v>
      </c>
      <c r="C49" s="17" t="s">
        <v>219</v>
      </c>
      <c r="D49" s="32" t="s">
        <v>218</v>
      </c>
      <c r="E49" s="15"/>
      <c r="F49" s="15"/>
      <c r="G49" s="22">
        <f>HLOOKUP($A$2,預算額度表!$E$13:$DA$77,17,FALSE)</f>
        <v>53000</v>
      </c>
      <c r="H49" s="114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</row>
    <row r="50" spans="1:29" s="117" customFormat="1" x14ac:dyDescent="0.25">
      <c r="A50" s="116"/>
      <c r="B50" s="26">
        <v>3</v>
      </c>
      <c r="C50" s="31" t="s">
        <v>217</v>
      </c>
      <c r="D50" s="103"/>
      <c r="E50" s="24"/>
      <c r="F50" s="24"/>
      <c r="G50" s="23">
        <f>SUM(G51:G60)</f>
        <v>405000</v>
      </c>
      <c r="H50" s="114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</row>
    <row r="51" spans="1:29" s="117" customFormat="1" ht="28.5" x14ac:dyDescent="0.25">
      <c r="A51" s="100" t="s">
        <v>416</v>
      </c>
      <c r="B51" s="30">
        <v>311</v>
      </c>
      <c r="C51" s="29" t="s">
        <v>417</v>
      </c>
      <c r="D51" s="14" t="s">
        <v>416</v>
      </c>
      <c r="E51" s="28"/>
      <c r="F51" s="28"/>
      <c r="G51" s="22">
        <f>HLOOKUP($A$2,預算額度表!$E$13:$DA$77,18,FALSE)</f>
        <v>0</v>
      </c>
      <c r="H51" s="114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</row>
    <row r="52" spans="1:29" s="117" customFormat="1" x14ac:dyDescent="0.25">
      <c r="A52" s="100" t="s">
        <v>384</v>
      </c>
      <c r="B52" s="30">
        <v>312</v>
      </c>
      <c r="C52" s="29" t="s">
        <v>216</v>
      </c>
      <c r="D52" s="14" t="s">
        <v>215</v>
      </c>
      <c r="E52" s="28"/>
      <c r="F52" s="28"/>
      <c r="G52" s="22">
        <f>HLOOKUP($A$2,預算額度表!$E$13:$DA$77,19,FALSE)</f>
        <v>0</v>
      </c>
      <c r="H52" s="114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</row>
    <row r="53" spans="1:29" ht="28.5" x14ac:dyDescent="0.25">
      <c r="A53" s="94" t="s">
        <v>385</v>
      </c>
      <c r="B53" s="16">
        <v>321</v>
      </c>
      <c r="C53" s="17" t="s">
        <v>424</v>
      </c>
      <c r="D53" s="32" t="s">
        <v>214</v>
      </c>
      <c r="E53" s="15"/>
      <c r="F53" s="15"/>
      <c r="G53" s="22">
        <f>HLOOKUP($A$2,預算額度表!$E$13:$DA$77,20,FALSE)</f>
        <v>302000</v>
      </c>
      <c r="H53" s="114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</row>
    <row r="54" spans="1:29" x14ac:dyDescent="0.25">
      <c r="A54" s="94" t="s">
        <v>139</v>
      </c>
      <c r="B54" s="16">
        <v>321</v>
      </c>
      <c r="C54" s="17" t="s">
        <v>424</v>
      </c>
      <c r="D54" s="32" t="s">
        <v>213</v>
      </c>
      <c r="E54" s="15"/>
      <c r="F54" s="15"/>
      <c r="G54" s="22">
        <f>HLOOKUP($A$2,預算額度表!$E$13:$DA$77,21,FALSE)</f>
        <v>0</v>
      </c>
    </row>
    <row r="55" spans="1:29" x14ac:dyDescent="0.25">
      <c r="A55" s="126" t="s">
        <v>376</v>
      </c>
      <c r="B55" s="127">
        <v>321</v>
      </c>
      <c r="C55" s="128" t="s">
        <v>425</v>
      </c>
      <c r="D55" s="129" t="s">
        <v>212</v>
      </c>
      <c r="E55" s="130"/>
      <c r="F55" s="131" t="s">
        <v>422</v>
      </c>
      <c r="G55" s="22"/>
      <c r="I55" s="411" t="s">
        <v>419</v>
      </c>
      <c r="J55" s="411"/>
      <c r="K55" s="411"/>
    </row>
    <row r="56" spans="1:29" x14ac:dyDescent="0.25">
      <c r="A56" s="92" t="s">
        <v>386</v>
      </c>
      <c r="B56" s="16" t="s">
        <v>210</v>
      </c>
      <c r="C56" s="17" t="s">
        <v>439</v>
      </c>
      <c r="D56" s="48" t="s">
        <v>211</v>
      </c>
      <c r="E56" s="15"/>
      <c r="F56" s="15"/>
      <c r="G56" s="22">
        <f>HLOOKUP($A$2,預算額度表!$E$13:$DA$77,22,FALSE)</f>
        <v>26000</v>
      </c>
    </row>
    <row r="57" spans="1:29" x14ac:dyDescent="0.25">
      <c r="A57" s="92" t="s">
        <v>142</v>
      </c>
      <c r="B57" s="16" t="s">
        <v>207</v>
      </c>
      <c r="C57" s="17" t="s">
        <v>439</v>
      </c>
      <c r="D57" s="48" t="s">
        <v>208</v>
      </c>
      <c r="E57" s="15"/>
      <c r="F57" s="15"/>
      <c r="G57" s="22">
        <f>HLOOKUP($A$2,預算額度表!$E$13:$DA$77,23,FALSE)</f>
        <v>41000</v>
      </c>
    </row>
    <row r="58" spans="1:29" x14ac:dyDescent="0.25">
      <c r="A58" s="92" t="s">
        <v>143</v>
      </c>
      <c r="B58" s="16" t="s">
        <v>207</v>
      </c>
      <c r="C58" s="17" t="s">
        <v>439</v>
      </c>
      <c r="D58" s="48" t="s">
        <v>206</v>
      </c>
      <c r="E58" s="15"/>
      <c r="F58" s="15"/>
      <c r="G58" s="22">
        <f>HLOOKUP($A$2,預算額度表!$E$13:$DA$77,24,FALSE)</f>
        <v>21000</v>
      </c>
    </row>
    <row r="59" spans="1:29" x14ac:dyDescent="0.25">
      <c r="A59" s="48" t="s">
        <v>387</v>
      </c>
      <c r="B59" s="16" t="s">
        <v>207</v>
      </c>
      <c r="C59" s="17" t="s">
        <v>439</v>
      </c>
      <c r="D59" s="48" t="s">
        <v>209</v>
      </c>
      <c r="E59" s="15"/>
      <c r="F59" s="15"/>
      <c r="G59" s="22">
        <f>HLOOKUP($A$2,預算額度表!$E$13:$DA$77,25,FALSE)</f>
        <v>12000</v>
      </c>
    </row>
    <row r="60" spans="1:29" x14ac:dyDescent="0.25">
      <c r="A60" s="48" t="s">
        <v>387</v>
      </c>
      <c r="B60" s="16" t="s">
        <v>210</v>
      </c>
      <c r="C60" s="17" t="s">
        <v>439</v>
      </c>
      <c r="D60" s="48" t="s">
        <v>145</v>
      </c>
      <c r="E60" s="15"/>
      <c r="F60" s="15"/>
      <c r="G60" s="22">
        <f>HLOOKUP($A$2,預算額度表!$E$13:$DA$77,26,FALSE)</f>
        <v>3000</v>
      </c>
    </row>
    <row r="61" spans="1:29" ht="28.5" x14ac:dyDescent="0.25">
      <c r="A61" s="102"/>
      <c r="B61" s="26">
        <v>6</v>
      </c>
      <c r="C61" s="25" t="s">
        <v>426</v>
      </c>
      <c r="D61" s="104"/>
      <c r="E61" s="24"/>
      <c r="F61" s="24"/>
      <c r="G61" s="23">
        <f>SUM(G62:G64)</f>
        <v>0</v>
      </c>
    </row>
    <row r="62" spans="1:29" x14ac:dyDescent="0.25">
      <c r="A62" s="92" t="s">
        <v>205</v>
      </c>
      <c r="B62" s="16">
        <v>646</v>
      </c>
      <c r="C62" s="17" t="s">
        <v>204</v>
      </c>
      <c r="D62" s="27" t="s">
        <v>427</v>
      </c>
      <c r="E62" s="15"/>
      <c r="F62" s="15"/>
      <c r="G62" s="22">
        <f>HLOOKUP($A$2,預算額度表!$E$13:$DA$77,27,FALSE)</f>
        <v>0</v>
      </c>
    </row>
    <row r="63" spans="1:29" x14ac:dyDescent="0.25">
      <c r="A63" s="94" t="s">
        <v>203</v>
      </c>
      <c r="B63" s="16">
        <v>661</v>
      </c>
      <c r="C63" s="17" t="s">
        <v>202</v>
      </c>
      <c r="D63" s="32" t="s">
        <v>201</v>
      </c>
      <c r="E63" s="15"/>
      <c r="F63" s="15"/>
      <c r="G63" s="22">
        <f>HLOOKUP($A$2,預算額度表!$E$13:$DA$77,28,FALSE)</f>
        <v>0</v>
      </c>
    </row>
    <row r="64" spans="1:29" x14ac:dyDescent="0.25">
      <c r="A64" s="92" t="s">
        <v>200</v>
      </c>
      <c r="B64" s="16">
        <v>663</v>
      </c>
      <c r="C64" s="17" t="s">
        <v>199</v>
      </c>
      <c r="D64" s="27" t="s">
        <v>428</v>
      </c>
      <c r="E64" s="15"/>
      <c r="F64" s="15"/>
      <c r="G64" s="22">
        <f>HLOOKUP($A$2,預算額度表!$E$13:$DA$77,29,FALSE)</f>
        <v>0</v>
      </c>
    </row>
    <row r="65" spans="1:23" ht="42.75" x14ac:dyDescent="0.25">
      <c r="A65" s="116" t="s">
        <v>388</v>
      </c>
      <c r="B65" s="26">
        <v>7</v>
      </c>
      <c r="C65" s="25" t="s">
        <v>198</v>
      </c>
      <c r="D65" s="103"/>
      <c r="E65" s="24"/>
      <c r="F65" s="24"/>
      <c r="G65" s="23">
        <f>SUM(G66:G66)</f>
        <v>0</v>
      </c>
    </row>
    <row r="66" spans="1:23" ht="28.5" x14ac:dyDescent="0.25">
      <c r="A66" s="92" t="s">
        <v>389</v>
      </c>
      <c r="B66" s="16">
        <v>744</v>
      </c>
      <c r="C66" s="17" t="s">
        <v>197</v>
      </c>
      <c r="D66" s="32" t="s">
        <v>429</v>
      </c>
      <c r="E66" s="15"/>
      <c r="F66" s="15"/>
      <c r="G66" s="22">
        <f>HLOOKUP($A$2,預算額度表!$E$13:$DA$77,30,FALSE)</f>
        <v>0</v>
      </c>
    </row>
    <row r="67" spans="1:23" x14ac:dyDescent="0.25">
      <c r="A67" s="119" t="s">
        <v>325</v>
      </c>
      <c r="B67" s="21" t="s">
        <v>278</v>
      </c>
      <c r="C67" s="35" t="s">
        <v>324</v>
      </c>
      <c r="D67" s="34"/>
      <c r="E67" s="19"/>
      <c r="F67" s="19"/>
      <c r="G67" s="18">
        <f>G68</f>
        <v>33733000</v>
      </c>
      <c r="I67" s="144" t="s">
        <v>420</v>
      </c>
      <c r="J67" s="123">
        <f>HLOOKUP($A$2,預算額度表!$E$13:$DA$77,56,FALSE)-G67</f>
        <v>0</v>
      </c>
    </row>
    <row r="68" spans="1:23" x14ac:dyDescent="0.25">
      <c r="A68" s="120" t="s">
        <v>390</v>
      </c>
      <c r="B68" s="26">
        <v>1</v>
      </c>
      <c r="C68" s="31" t="s">
        <v>323</v>
      </c>
      <c r="D68" s="103"/>
      <c r="E68" s="24"/>
      <c r="F68" s="24"/>
      <c r="G68" s="23">
        <f>+G69+G75+G82+G86+G89+G92</f>
        <v>33733000</v>
      </c>
    </row>
    <row r="69" spans="1:23" x14ac:dyDescent="0.25">
      <c r="A69" s="120"/>
      <c r="B69" s="26">
        <v>11</v>
      </c>
      <c r="C69" s="31" t="s">
        <v>322</v>
      </c>
      <c r="D69" s="103"/>
      <c r="E69" s="24"/>
      <c r="F69" s="24"/>
      <c r="G69" s="23">
        <f>SUM(G70:G74)</f>
        <v>24789000</v>
      </c>
      <c r="H69" s="114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</row>
    <row r="70" spans="1:23" s="117" customFormat="1" ht="16.5" customHeight="1" x14ac:dyDescent="0.25">
      <c r="A70" s="92" t="s">
        <v>432</v>
      </c>
      <c r="B70" s="16">
        <v>113</v>
      </c>
      <c r="C70" s="17" t="s">
        <v>321</v>
      </c>
      <c r="D70" s="32" t="s">
        <v>430</v>
      </c>
      <c r="E70" s="17" t="s">
        <v>282</v>
      </c>
      <c r="F70" s="15"/>
      <c r="G70" s="22">
        <f>HLOOKUP($A$2,預算額度表!$E$13:$DA$77,37,FALSE)-G71</f>
        <v>21130000</v>
      </c>
      <c r="H70" s="114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</row>
    <row r="71" spans="1:23" x14ac:dyDescent="0.25">
      <c r="A71" s="147" t="s">
        <v>433</v>
      </c>
      <c r="B71" s="127">
        <v>114</v>
      </c>
      <c r="C71" s="128" t="s">
        <v>320</v>
      </c>
      <c r="D71" s="129" t="s">
        <v>421</v>
      </c>
      <c r="E71" s="128" t="s">
        <v>284</v>
      </c>
      <c r="F71" s="130"/>
      <c r="G71" s="132"/>
      <c r="H71" s="139"/>
      <c r="I71" s="411" t="s">
        <v>419</v>
      </c>
      <c r="J71" s="411"/>
      <c r="K71" s="411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</row>
    <row r="72" spans="1:23" ht="28.5" x14ac:dyDescent="0.25">
      <c r="A72" s="92" t="s">
        <v>391</v>
      </c>
      <c r="B72" s="37">
        <v>114</v>
      </c>
      <c r="C72" s="17" t="s">
        <v>320</v>
      </c>
      <c r="D72" s="32" t="s">
        <v>406</v>
      </c>
      <c r="E72" s="17" t="s">
        <v>282</v>
      </c>
      <c r="F72" s="17"/>
      <c r="G72" s="22">
        <f>HLOOKUP($A$2,預算額度表!$E$13:$DA$77,38,FALSE)</f>
        <v>3017000</v>
      </c>
      <c r="H72" s="114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</row>
    <row r="73" spans="1:23" x14ac:dyDescent="0.25">
      <c r="A73" s="108" t="s">
        <v>393</v>
      </c>
      <c r="B73" s="16">
        <v>114</v>
      </c>
      <c r="C73" s="17" t="s">
        <v>318</v>
      </c>
      <c r="D73" s="32" t="s">
        <v>317</v>
      </c>
      <c r="E73" s="17" t="s">
        <v>282</v>
      </c>
      <c r="F73" s="17"/>
      <c r="G73" s="22">
        <f>HLOOKUP($A$2,預算額度表!$E$13:$DA$77,39,FALSE)</f>
        <v>642000</v>
      </c>
      <c r="H73" s="114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</row>
    <row r="74" spans="1:23" x14ac:dyDescent="0.25">
      <c r="A74" s="92" t="s">
        <v>392</v>
      </c>
      <c r="B74" s="37">
        <v>114</v>
      </c>
      <c r="C74" s="17" t="s">
        <v>320</v>
      </c>
      <c r="D74" s="122" t="s">
        <v>319</v>
      </c>
      <c r="E74" s="17" t="s">
        <v>282</v>
      </c>
      <c r="F74" s="15"/>
      <c r="G74" s="22">
        <f>HLOOKUP($A$2,預算額度表!$E$13:$DA$77,40,FALSE)</f>
        <v>0</v>
      </c>
      <c r="H74" s="114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</row>
    <row r="75" spans="1:23" x14ac:dyDescent="0.25">
      <c r="A75" s="102"/>
      <c r="B75" s="26">
        <v>12</v>
      </c>
      <c r="C75" s="31" t="s">
        <v>316</v>
      </c>
      <c r="D75" s="103"/>
      <c r="E75" s="24"/>
      <c r="F75" s="24"/>
      <c r="G75" s="23">
        <f>SUM(G76:G81)</f>
        <v>71000</v>
      </c>
      <c r="H75" s="114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</row>
    <row r="76" spans="1:23" s="117" customFormat="1" x14ac:dyDescent="0.25">
      <c r="A76" s="92" t="s">
        <v>394</v>
      </c>
      <c r="B76" s="16">
        <v>124</v>
      </c>
      <c r="C76" s="17" t="s">
        <v>312</v>
      </c>
      <c r="D76" s="32" t="s">
        <v>315</v>
      </c>
      <c r="E76" s="17" t="s">
        <v>309</v>
      </c>
      <c r="F76" s="15"/>
      <c r="G76" s="22">
        <f>HLOOKUP($A$2,預算額度表!$E$13:$DA$77,41,FALSE)</f>
        <v>71000</v>
      </c>
      <c r="H76" s="114"/>
      <c r="I76" s="123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</row>
    <row r="77" spans="1:23" s="115" customFormat="1" x14ac:dyDescent="0.25">
      <c r="A77" s="92" t="s">
        <v>396</v>
      </c>
      <c r="B77" s="16">
        <v>124</v>
      </c>
      <c r="C77" s="17" t="s">
        <v>310</v>
      </c>
      <c r="D77" s="32" t="s">
        <v>313</v>
      </c>
      <c r="E77" s="17" t="s">
        <v>309</v>
      </c>
      <c r="F77" s="15"/>
      <c r="G77" s="22">
        <f>HLOOKUP($A$2,預算額度表!$E$13:$DA$77,42,FALSE)</f>
        <v>0</v>
      </c>
      <c r="H77" s="114"/>
    </row>
    <row r="78" spans="1:23" x14ac:dyDescent="0.25">
      <c r="A78" s="92" t="s">
        <v>397</v>
      </c>
      <c r="B78" s="16">
        <v>124</v>
      </c>
      <c r="C78" s="17" t="s">
        <v>310</v>
      </c>
      <c r="D78" s="32" t="s">
        <v>311</v>
      </c>
      <c r="E78" s="17" t="s">
        <v>309</v>
      </c>
      <c r="F78" s="15"/>
      <c r="G78" s="22">
        <f>HLOOKUP($A$2,預算額度表!$E$13:$DA$77,43,FALSE)</f>
        <v>0</v>
      </c>
      <c r="H78" s="121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</row>
    <row r="79" spans="1:23" x14ac:dyDescent="0.25">
      <c r="A79" s="94" t="s">
        <v>395</v>
      </c>
      <c r="B79" s="16">
        <v>124</v>
      </c>
      <c r="C79" s="17" t="s">
        <v>310</v>
      </c>
      <c r="D79" s="32" t="s">
        <v>314</v>
      </c>
      <c r="E79" s="17" t="s">
        <v>309</v>
      </c>
      <c r="F79" s="15"/>
      <c r="G79" s="22"/>
      <c r="H79" s="114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</row>
    <row r="80" spans="1:23" ht="28.5" x14ac:dyDescent="0.25">
      <c r="A80" s="92" t="s">
        <v>165</v>
      </c>
      <c r="B80" s="16">
        <v>124</v>
      </c>
      <c r="C80" s="17" t="s">
        <v>310</v>
      </c>
      <c r="D80" s="32" t="s">
        <v>431</v>
      </c>
      <c r="E80" s="17" t="s">
        <v>309</v>
      </c>
      <c r="F80" s="15"/>
      <c r="G80" s="22">
        <f>HLOOKUP($A$2,預算額度表!$E$13:$DA$77,44,FALSE)</f>
        <v>0</v>
      </c>
      <c r="H80" s="114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</row>
    <row r="81" spans="1:23" ht="28.5" x14ac:dyDescent="0.25">
      <c r="A81" s="92" t="s">
        <v>165</v>
      </c>
      <c r="B81" s="16">
        <v>124</v>
      </c>
      <c r="C81" s="17" t="s">
        <v>310</v>
      </c>
      <c r="D81" s="154" t="s">
        <v>437</v>
      </c>
      <c r="E81" s="17" t="s">
        <v>309</v>
      </c>
      <c r="F81" s="15"/>
      <c r="G81" s="22">
        <f>HLOOKUP($A$2,預算額度表!$E$13:$DA$77,45,FALSE)</f>
        <v>0</v>
      </c>
      <c r="H81" s="114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</row>
    <row r="82" spans="1:23" x14ac:dyDescent="0.25">
      <c r="A82" s="102"/>
      <c r="B82" s="26">
        <v>13</v>
      </c>
      <c r="C82" s="31" t="s">
        <v>308</v>
      </c>
      <c r="D82" s="103"/>
      <c r="E82" s="24"/>
      <c r="F82" s="24"/>
      <c r="G82" s="23">
        <f>SUM(G83:G85)</f>
        <v>23000</v>
      </c>
      <c r="H82" s="114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</row>
    <row r="83" spans="1:23" ht="28.5" x14ac:dyDescent="0.25">
      <c r="A83" s="92" t="s">
        <v>306</v>
      </c>
      <c r="B83" s="124">
        <v>131</v>
      </c>
      <c r="C83" s="17" t="s">
        <v>307</v>
      </c>
      <c r="D83" s="36" t="s">
        <v>306</v>
      </c>
      <c r="E83" s="17" t="s">
        <v>297</v>
      </c>
      <c r="F83" s="13"/>
      <c r="G83" s="22">
        <f>HLOOKUP($A$2,預算額度表!$E$13:$DA$77,46,FALSE)</f>
        <v>23000</v>
      </c>
      <c r="H83" s="114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</row>
    <row r="84" spans="1:23" s="117" customFormat="1" x14ac:dyDescent="0.25">
      <c r="A84" s="126" t="s">
        <v>376</v>
      </c>
      <c r="B84" s="140">
        <v>131</v>
      </c>
      <c r="C84" s="128" t="s">
        <v>305</v>
      </c>
      <c r="D84" s="141" t="s">
        <v>412</v>
      </c>
      <c r="E84" s="128"/>
      <c r="F84" s="131" t="s">
        <v>422</v>
      </c>
      <c r="G84" s="132"/>
      <c r="H84" s="114"/>
      <c r="I84" s="411" t="s">
        <v>419</v>
      </c>
      <c r="J84" s="411"/>
      <c r="K84" s="411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</row>
    <row r="85" spans="1:23" x14ac:dyDescent="0.25">
      <c r="A85" s="107" t="s">
        <v>167</v>
      </c>
      <c r="B85" s="16">
        <v>132</v>
      </c>
      <c r="C85" s="17" t="s">
        <v>304</v>
      </c>
      <c r="D85" s="32" t="s">
        <v>303</v>
      </c>
      <c r="E85" s="17" t="s">
        <v>282</v>
      </c>
      <c r="F85" s="15"/>
      <c r="G85" s="22">
        <f>HLOOKUP($A$2,預算額度表!$E$13:$DA$77,47,FALSE)</f>
        <v>0</v>
      </c>
      <c r="H85" s="114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</row>
    <row r="86" spans="1:23" x14ac:dyDescent="0.25">
      <c r="A86" s="102"/>
      <c r="B86" s="26">
        <v>15</v>
      </c>
      <c r="C86" s="31" t="s">
        <v>302</v>
      </c>
      <c r="D86" s="103"/>
      <c r="E86" s="24"/>
      <c r="F86" s="24"/>
      <c r="G86" s="23">
        <f>SUM(G87:G88)</f>
        <v>4812000</v>
      </c>
      <c r="H86" s="114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</row>
    <row r="87" spans="1:23" ht="16.5" customHeight="1" x14ac:dyDescent="0.25">
      <c r="A87" s="423" t="s">
        <v>398</v>
      </c>
      <c r="B87" s="16">
        <v>151</v>
      </c>
      <c r="C87" s="17" t="s">
        <v>301</v>
      </c>
      <c r="D87" s="32" t="s">
        <v>300</v>
      </c>
      <c r="E87" s="17" t="s">
        <v>282</v>
      </c>
      <c r="F87" s="15"/>
      <c r="G87" s="22">
        <f>HLOOKUP($A$2,預算額度表!$E$13:$DA$77,48,FALSE)</f>
        <v>2247000</v>
      </c>
      <c r="H87" s="114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</row>
    <row r="88" spans="1:23" s="117" customFormat="1" x14ac:dyDescent="0.25">
      <c r="A88" s="424"/>
      <c r="B88" s="16">
        <v>152</v>
      </c>
      <c r="C88" s="17" t="s">
        <v>299</v>
      </c>
      <c r="D88" s="32" t="s">
        <v>298</v>
      </c>
      <c r="E88" s="17" t="s">
        <v>297</v>
      </c>
      <c r="F88" s="15"/>
      <c r="G88" s="22">
        <f>HLOOKUP($A$2,預算額度表!$E$13:$DA$77,49,FALSE)</f>
        <v>2565000</v>
      </c>
      <c r="H88" s="114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</row>
    <row r="89" spans="1:23" x14ac:dyDescent="0.25">
      <c r="A89" s="102"/>
      <c r="B89" s="26">
        <v>16</v>
      </c>
      <c r="C89" s="31" t="s">
        <v>296</v>
      </c>
      <c r="D89" s="103"/>
      <c r="E89" s="24"/>
      <c r="F89" s="24"/>
      <c r="G89" s="23">
        <f>SUM(G90:G91)</f>
        <v>1865000</v>
      </c>
      <c r="H89" s="114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</row>
    <row r="90" spans="1:23" ht="28.5" x14ac:dyDescent="0.25">
      <c r="A90" s="106" t="s">
        <v>399</v>
      </c>
      <c r="B90" s="16">
        <v>161</v>
      </c>
      <c r="C90" s="17" t="s">
        <v>295</v>
      </c>
      <c r="D90" s="32" t="s">
        <v>294</v>
      </c>
      <c r="E90" s="17" t="s">
        <v>284</v>
      </c>
      <c r="F90" s="15"/>
      <c r="G90" s="22">
        <f>HLOOKUP($A$2,預算額度表!$E$13:$DA$77,50,FALSE)-G91</f>
        <v>1865000</v>
      </c>
      <c r="H90" s="114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</row>
    <row r="91" spans="1:23" x14ac:dyDescent="0.25">
      <c r="A91" s="152"/>
      <c r="B91" s="135">
        <v>162</v>
      </c>
      <c r="C91" s="136" t="s">
        <v>270</v>
      </c>
      <c r="D91" s="146" t="s">
        <v>293</v>
      </c>
      <c r="E91" s="136" t="s">
        <v>282</v>
      </c>
      <c r="F91" s="137"/>
      <c r="G91" s="132"/>
      <c r="H91" s="139"/>
      <c r="I91" s="411" t="s">
        <v>419</v>
      </c>
      <c r="J91" s="411"/>
      <c r="K91" s="411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</row>
    <row r="92" spans="1:23" s="117" customFormat="1" x14ac:dyDescent="0.25">
      <c r="A92" s="102"/>
      <c r="B92" s="26">
        <v>18</v>
      </c>
      <c r="C92" s="31" t="s">
        <v>292</v>
      </c>
      <c r="D92" s="103"/>
      <c r="E92" s="24"/>
      <c r="F92" s="24"/>
      <c r="G92" s="23">
        <f>SUM(G93:G96)</f>
        <v>2173000</v>
      </c>
      <c r="H92" s="114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</row>
    <row r="93" spans="1:23" ht="16.5" customHeight="1" x14ac:dyDescent="0.25">
      <c r="A93" s="425" t="s">
        <v>400</v>
      </c>
      <c r="B93" s="16">
        <v>181</v>
      </c>
      <c r="C93" s="17" t="s">
        <v>291</v>
      </c>
      <c r="D93" s="32" t="s">
        <v>290</v>
      </c>
      <c r="E93" s="17" t="s">
        <v>289</v>
      </c>
      <c r="F93" s="17"/>
      <c r="G93" s="22">
        <f>HLOOKUP($A$2,預算額度表!$E$13:$DA$77,51,FALSE)</f>
        <v>581000</v>
      </c>
      <c r="H93" s="114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</row>
    <row r="94" spans="1:23" x14ac:dyDescent="0.25">
      <c r="A94" s="426"/>
      <c r="B94" s="16">
        <v>181</v>
      </c>
      <c r="C94" s="17" t="s">
        <v>287</v>
      </c>
      <c r="D94" s="32" t="s">
        <v>288</v>
      </c>
      <c r="E94" s="32" t="s">
        <v>282</v>
      </c>
      <c r="F94" s="32"/>
      <c r="G94" s="22">
        <f>HLOOKUP($A$2,預算額度表!$E$13:$DA$77,52,FALSE)</f>
        <v>1362000</v>
      </c>
      <c r="H94" s="114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</row>
    <row r="95" spans="1:23" x14ac:dyDescent="0.25">
      <c r="A95" s="427"/>
      <c r="B95" s="16">
        <v>183</v>
      </c>
      <c r="C95" s="17" t="s">
        <v>286</v>
      </c>
      <c r="D95" s="32" t="s">
        <v>285</v>
      </c>
      <c r="E95" s="17" t="s">
        <v>284</v>
      </c>
      <c r="F95" s="15"/>
      <c r="G95" s="22">
        <f>HLOOKUP($A$2,預算額度表!$E$13:$DA$77,53,FALSE)</f>
        <v>28000</v>
      </c>
      <c r="H95" s="114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</row>
    <row r="96" spans="1:23" s="117" customFormat="1" ht="28.5" x14ac:dyDescent="0.25">
      <c r="A96" s="106" t="s">
        <v>401</v>
      </c>
      <c r="B96" s="16" t="s">
        <v>281</v>
      </c>
      <c r="C96" s="17" t="s">
        <v>280</v>
      </c>
      <c r="D96" s="32" t="s">
        <v>283</v>
      </c>
      <c r="E96" s="17" t="s">
        <v>282</v>
      </c>
      <c r="F96" s="15"/>
      <c r="G96" s="22">
        <f>HLOOKUP($A$2,預算額度表!$E$13:$DA$77,54,FALSE)</f>
        <v>202000</v>
      </c>
      <c r="H96" s="114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</row>
    <row r="97" spans="1:23" ht="31.5" x14ac:dyDescent="0.25">
      <c r="A97" s="119" t="s">
        <v>279</v>
      </c>
      <c r="B97" s="21" t="s">
        <v>278</v>
      </c>
      <c r="C97" s="35" t="s">
        <v>277</v>
      </c>
      <c r="D97" s="34"/>
      <c r="E97" s="19"/>
      <c r="F97" s="19"/>
      <c r="G97" s="18">
        <f>SUM(G98)</f>
        <v>14524000</v>
      </c>
      <c r="H97" s="114"/>
      <c r="I97" s="144" t="s">
        <v>420</v>
      </c>
      <c r="J97" s="123">
        <f>HLOOKUP($A$2,預算額度表!$E$13:$DA$77,62,FALSE)-G97</f>
        <v>0</v>
      </c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</row>
    <row r="98" spans="1:23" x14ac:dyDescent="0.25">
      <c r="A98" s="120" t="s">
        <v>390</v>
      </c>
      <c r="B98" s="26">
        <v>1</v>
      </c>
      <c r="C98" s="31" t="s">
        <v>276</v>
      </c>
      <c r="D98" s="103"/>
      <c r="E98" s="24"/>
      <c r="F98" s="24"/>
      <c r="G98" s="23">
        <f>SUM(G99:G103)</f>
        <v>14524000</v>
      </c>
    </row>
    <row r="99" spans="1:23" ht="32.25" customHeight="1" x14ac:dyDescent="0.25">
      <c r="A99" s="418" t="s">
        <v>275</v>
      </c>
      <c r="B99" s="421">
        <v>161</v>
      </c>
      <c r="C99" s="415" t="s">
        <v>274</v>
      </c>
      <c r="D99" s="32" t="s">
        <v>272</v>
      </c>
      <c r="E99" s="17" t="s">
        <v>268</v>
      </c>
      <c r="F99" s="15"/>
      <c r="G99" s="22">
        <f>HLOOKUP($A$2,預算額度表!$E$13:$DA$77,57,FALSE)</f>
        <v>0</v>
      </c>
    </row>
    <row r="100" spans="1:23" ht="32.25" customHeight="1" x14ac:dyDescent="0.25">
      <c r="A100" s="419"/>
      <c r="B100" s="422"/>
      <c r="C100" s="416"/>
      <c r="D100" s="32" t="s">
        <v>273</v>
      </c>
      <c r="E100" s="17" t="s">
        <v>268</v>
      </c>
      <c r="F100" s="15"/>
      <c r="G100" s="22">
        <f>HLOOKUP($A$2,預算額度表!$E$13:$DA$77,58,FALSE)</f>
        <v>13710000</v>
      </c>
    </row>
    <row r="101" spans="1:23" x14ac:dyDescent="0.25">
      <c r="A101" s="48" t="s">
        <v>271</v>
      </c>
      <c r="B101" s="16">
        <v>162</v>
      </c>
      <c r="C101" s="17" t="s">
        <v>270</v>
      </c>
      <c r="D101" s="32" t="s">
        <v>269</v>
      </c>
      <c r="E101" s="17" t="s">
        <v>268</v>
      </c>
      <c r="F101" s="15"/>
      <c r="G101" s="22">
        <f>HLOOKUP($A$2,預算額度表!$E$13:$DA$77,59,FALSE)</f>
        <v>0</v>
      </c>
    </row>
    <row r="102" spans="1:23" x14ac:dyDescent="0.25">
      <c r="A102" s="418" t="s">
        <v>413</v>
      </c>
      <c r="B102" s="421">
        <v>163</v>
      </c>
      <c r="C102" s="415" t="s">
        <v>267</v>
      </c>
      <c r="D102" s="32" t="s">
        <v>407</v>
      </c>
      <c r="E102" s="17" t="s">
        <v>266</v>
      </c>
      <c r="F102" s="15"/>
      <c r="G102" s="22">
        <f>HLOOKUP($A$2,預算額度表!$E$13:$DA$77,60,FALSE)</f>
        <v>0</v>
      </c>
    </row>
    <row r="103" spans="1:23" x14ac:dyDescent="0.25">
      <c r="A103" s="420"/>
      <c r="B103" s="422"/>
      <c r="C103" s="417"/>
      <c r="D103" s="32" t="s">
        <v>408</v>
      </c>
      <c r="E103" s="17" t="s">
        <v>266</v>
      </c>
      <c r="F103" s="15"/>
      <c r="G103" s="22">
        <f>HLOOKUP($A$2,預算額度表!$E$13:$DA$77,61,FALSE)</f>
        <v>814000</v>
      </c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</row>
    <row r="104" spans="1:23" ht="42.75" x14ac:dyDescent="0.25">
      <c r="A104" s="95" t="s">
        <v>196</v>
      </c>
      <c r="B104" s="21">
        <v>5</v>
      </c>
      <c r="C104" s="20" t="s">
        <v>195</v>
      </c>
      <c r="D104" s="34"/>
      <c r="E104" s="19"/>
      <c r="F104" s="19"/>
      <c r="G104" s="18">
        <f>SUM(G105:G112)</f>
        <v>0</v>
      </c>
      <c r="H104" s="115"/>
      <c r="I104" s="144" t="s">
        <v>420</v>
      </c>
      <c r="J104" s="123">
        <f>HLOOKUP($A$2,預算額度表!$E$13:$DA$77,65,FALSE)-G104</f>
        <v>225000</v>
      </c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</row>
    <row r="105" spans="1:23" ht="28.5" x14ac:dyDescent="0.25">
      <c r="A105" s="149" t="s">
        <v>194</v>
      </c>
      <c r="B105" s="150">
        <v>513</v>
      </c>
      <c r="C105" s="146" t="s">
        <v>193</v>
      </c>
      <c r="D105" s="129" t="s">
        <v>1174</v>
      </c>
      <c r="E105" s="148"/>
      <c r="F105" s="151"/>
      <c r="G105" s="132"/>
      <c r="H105" s="142"/>
      <c r="I105" s="412" t="s">
        <v>1175</v>
      </c>
      <c r="J105" s="412"/>
      <c r="K105" s="412"/>
      <c r="L105" s="143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</row>
    <row r="106" spans="1:23" x14ac:dyDescent="0.25">
      <c r="A106" s="413" t="s">
        <v>192</v>
      </c>
      <c r="B106" s="127">
        <v>514</v>
      </c>
      <c r="C106" s="146" t="s">
        <v>191</v>
      </c>
      <c r="D106" s="129" t="s">
        <v>1174</v>
      </c>
      <c r="E106" s="130"/>
      <c r="F106" s="151"/>
      <c r="G106" s="132"/>
      <c r="H106" s="142"/>
      <c r="I106" s="412"/>
      <c r="J106" s="412"/>
      <c r="K106" s="412"/>
      <c r="L106" s="143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</row>
    <row r="107" spans="1:23" x14ac:dyDescent="0.25">
      <c r="A107" s="414"/>
      <c r="B107" s="127">
        <v>514</v>
      </c>
      <c r="C107" s="146" t="s">
        <v>191</v>
      </c>
      <c r="D107" s="129" t="s">
        <v>1173</v>
      </c>
      <c r="E107" s="130"/>
      <c r="F107" s="131" t="s">
        <v>414</v>
      </c>
      <c r="G107" s="132"/>
      <c r="H107" s="142"/>
      <c r="I107" s="412"/>
      <c r="J107" s="412"/>
      <c r="K107" s="412"/>
      <c r="L107" s="143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</row>
    <row r="108" spans="1:23" x14ac:dyDescent="0.25">
      <c r="A108" s="413" t="s">
        <v>190</v>
      </c>
      <c r="B108" s="127">
        <v>515</v>
      </c>
      <c r="C108" s="146" t="s">
        <v>440</v>
      </c>
      <c r="D108" s="129" t="s">
        <v>1174</v>
      </c>
      <c r="E108" s="130"/>
      <c r="F108" s="151"/>
      <c r="G108" s="132"/>
      <c r="H108" s="142"/>
      <c r="I108" s="412"/>
      <c r="J108" s="412"/>
      <c r="K108" s="412"/>
      <c r="L108" s="143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</row>
    <row r="109" spans="1:23" x14ac:dyDescent="0.25">
      <c r="A109" s="414"/>
      <c r="B109" s="127">
        <v>515</v>
      </c>
      <c r="C109" s="146" t="s">
        <v>440</v>
      </c>
      <c r="D109" s="129" t="s">
        <v>1173</v>
      </c>
      <c r="E109" s="130"/>
      <c r="F109" s="151"/>
      <c r="G109" s="132"/>
      <c r="H109" s="142"/>
      <c r="I109" s="412"/>
      <c r="J109" s="412"/>
      <c r="K109" s="412"/>
      <c r="L109" s="143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</row>
    <row r="110" spans="1:23" x14ac:dyDescent="0.25">
      <c r="A110" s="413" t="s">
        <v>189</v>
      </c>
      <c r="B110" s="127">
        <v>516</v>
      </c>
      <c r="C110" s="146" t="s">
        <v>188</v>
      </c>
      <c r="D110" s="129" t="s">
        <v>1174</v>
      </c>
      <c r="E110" s="130"/>
      <c r="F110" s="151"/>
      <c r="G110" s="132"/>
      <c r="H110" s="142"/>
      <c r="I110" s="412"/>
      <c r="J110" s="412"/>
      <c r="K110" s="412"/>
      <c r="L110" s="143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</row>
    <row r="111" spans="1:23" x14ac:dyDescent="0.25">
      <c r="A111" s="414"/>
      <c r="B111" s="127">
        <v>516</v>
      </c>
      <c r="C111" s="146" t="s">
        <v>187</v>
      </c>
      <c r="D111" s="129" t="s">
        <v>1173</v>
      </c>
      <c r="E111" s="130"/>
      <c r="F111" s="131" t="s">
        <v>414</v>
      </c>
      <c r="G111" s="132"/>
      <c r="H111" s="142"/>
      <c r="I111" s="412"/>
      <c r="J111" s="412"/>
      <c r="K111" s="412"/>
      <c r="L111" s="143"/>
    </row>
    <row r="112" spans="1:23" x14ac:dyDescent="0.25">
      <c r="A112" s="149" t="s">
        <v>186</v>
      </c>
      <c r="B112" s="140">
        <v>521</v>
      </c>
      <c r="C112" s="146" t="s">
        <v>185</v>
      </c>
      <c r="D112" s="146"/>
      <c r="E112" s="148"/>
      <c r="F112" s="148"/>
      <c r="G112" s="132"/>
      <c r="H112" s="142"/>
      <c r="I112" s="412"/>
      <c r="J112" s="412"/>
      <c r="K112" s="412"/>
      <c r="L112" s="143"/>
    </row>
  </sheetData>
  <mergeCells count="44">
    <mergeCell ref="J2:O2"/>
    <mergeCell ref="A29:A30"/>
    <mergeCell ref="A27:A28"/>
    <mergeCell ref="A25:A26"/>
    <mergeCell ref="J9:O10"/>
    <mergeCell ref="H27:H28"/>
    <mergeCell ref="H29:H31"/>
    <mergeCell ref="I27:K28"/>
    <mergeCell ref="I29:K31"/>
    <mergeCell ref="J11:O11"/>
    <mergeCell ref="J15:O15"/>
    <mergeCell ref="J3:O5"/>
    <mergeCell ref="J6:O6"/>
    <mergeCell ref="J7:O8"/>
    <mergeCell ref="J13:O14"/>
    <mergeCell ref="B1:F1"/>
    <mergeCell ref="A3:F3"/>
    <mergeCell ref="A22:F22"/>
    <mergeCell ref="B18:B20"/>
    <mergeCell ref="C18:C20"/>
    <mergeCell ref="A17:A20"/>
    <mergeCell ref="A21:F21"/>
    <mergeCell ref="A87:A88"/>
    <mergeCell ref="A93:A95"/>
    <mergeCell ref="I71:K71"/>
    <mergeCell ref="I91:K91"/>
    <mergeCell ref="I84:K84"/>
    <mergeCell ref="A110:A111"/>
    <mergeCell ref="C99:C100"/>
    <mergeCell ref="C102:C103"/>
    <mergeCell ref="A99:A100"/>
    <mergeCell ref="A106:A107"/>
    <mergeCell ref="A102:A103"/>
    <mergeCell ref="B102:B103"/>
    <mergeCell ref="B99:B100"/>
    <mergeCell ref="A108:A109"/>
    <mergeCell ref="I46:K46"/>
    <mergeCell ref="I32:K32"/>
    <mergeCell ref="I33:K33"/>
    <mergeCell ref="I55:K55"/>
    <mergeCell ref="I105:K112"/>
    <mergeCell ref="I38:K38"/>
    <mergeCell ref="I34:K34"/>
    <mergeCell ref="I44:K44"/>
  </mergeCells>
  <phoneticPr fontId="4" type="noConversion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/>
  </sheetViews>
  <sheetFormatPr defaultRowHeight="16.5" x14ac:dyDescent="0.25"/>
  <cols>
    <col min="1" max="1" width="14.375" style="153" customWidth="1"/>
  </cols>
  <sheetData>
    <row r="1" spans="1:1" x14ac:dyDescent="0.25">
      <c r="A1" s="334" t="s">
        <v>1161</v>
      </c>
    </row>
    <row r="2" spans="1:1" x14ac:dyDescent="0.25">
      <c r="A2" s="334" t="s">
        <v>1163</v>
      </c>
    </row>
    <row r="3" spans="1:1" x14ac:dyDescent="0.25">
      <c r="A3" s="334" t="s">
        <v>1159</v>
      </c>
    </row>
    <row r="4" spans="1:1" x14ac:dyDescent="0.25">
      <c r="A4" s="334" t="s">
        <v>16</v>
      </c>
    </row>
    <row r="5" spans="1:1" x14ac:dyDescent="0.25">
      <c r="A5" s="334" t="s">
        <v>17</v>
      </c>
    </row>
    <row r="6" spans="1:1" x14ac:dyDescent="0.25">
      <c r="A6" s="334" t="s">
        <v>18</v>
      </c>
    </row>
    <row r="7" spans="1:1" x14ac:dyDescent="0.25">
      <c r="A7" s="334" t="s">
        <v>19</v>
      </c>
    </row>
    <row r="8" spans="1:1" x14ac:dyDescent="0.25">
      <c r="A8" s="334" t="s">
        <v>20</v>
      </c>
    </row>
    <row r="9" spans="1:1" x14ac:dyDescent="0.25">
      <c r="A9" s="334" t="s">
        <v>21</v>
      </c>
    </row>
    <row r="10" spans="1:1" x14ac:dyDescent="0.25">
      <c r="A10" s="334" t="s">
        <v>22</v>
      </c>
    </row>
    <row r="11" spans="1:1" x14ac:dyDescent="0.25">
      <c r="A11" s="334" t="s">
        <v>23</v>
      </c>
    </row>
    <row r="12" spans="1:1" x14ac:dyDescent="0.25">
      <c r="A12" s="334" t="s">
        <v>24</v>
      </c>
    </row>
    <row r="13" spans="1:1" x14ac:dyDescent="0.25">
      <c r="A13" s="334" t="s">
        <v>25</v>
      </c>
    </row>
    <row r="14" spans="1:1" x14ac:dyDescent="0.25">
      <c r="A14" s="334" t="s">
        <v>26</v>
      </c>
    </row>
    <row r="15" spans="1:1" x14ac:dyDescent="0.25">
      <c r="A15" s="334" t="s">
        <v>27</v>
      </c>
    </row>
    <row r="16" spans="1:1" x14ac:dyDescent="0.25">
      <c r="A16" s="334" t="s">
        <v>28</v>
      </c>
    </row>
    <row r="17" spans="1:1" x14ac:dyDescent="0.25">
      <c r="A17" s="334" t="s">
        <v>29</v>
      </c>
    </row>
    <row r="18" spans="1:1" x14ac:dyDescent="0.25">
      <c r="A18" s="334" t="s">
        <v>30</v>
      </c>
    </row>
    <row r="19" spans="1:1" x14ac:dyDescent="0.25">
      <c r="A19" s="334" t="s">
        <v>31</v>
      </c>
    </row>
    <row r="20" spans="1:1" x14ac:dyDescent="0.25">
      <c r="A20" s="334" t="s">
        <v>32</v>
      </c>
    </row>
    <row r="21" spans="1:1" x14ac:dyDescent="0.25">
      <c r="A21" s="334" t="s">
        <v>33</v>
      </c>
    </row>
    <row r="22" spans="1:1" x14ac:dyDescent="0.25">
      <c r="A22" s="334" t="s">
        <v>34</v>
      </c>
    </row>
    <row r="23" spans="1:1" x14ac:dyDescent="0.25">
      <c r="A23" s="334" t="s">
        <v>35</v>
      </c>
    </row>
    <row r="24" spans="1:1" x14ac:dyDescent="0.25">
      <c r="A24" s="334" t="s">
        <v>36</v>
      </c>
    </row>
    <row r="25" spans="1:1" x14ac:dyDescent="0.25">
      <c r="A25" s="334" t="s">
        <v>37</v>
      </c>
    </row>
    <row r="26" spans="1:1" x14ac:dyDescent="0.25">
      <c r="A26" s="334" t="s">
        <v>38</v>
      </c>
    </row>
    <row r="27" spans="1:1" x14ac:dyDescent="0.25">
      <c r="A27" s="334" t="s">
        <v>39</v>
      </c>
    </row>
    <row r="28" spans="1:1" x14ac:dyDescent="0.25">
      <c r="A28" s="334" t="s">
        <v>40</v>
      </c>
    </row>
    <row r="29" spans="1:1" x14ac:dyDescent="0.25">
      <c r="A29" s="334" t="s">
        <v>41</v>
      </c>
    </row>
    <row r="30" spans="1:1" x14ac:dyDescent="0.25">
      <c r="A30" s="334" t="s">
        <v>42</v>
      </c>
    </row>
    <row r="31" spans="1:1" x14ac:dyDescent="0.25">
      <c r="A31" s="334" t="s">
        <v>43</v>
      </c>
    </row>
    <row r="32" spans="1:1" x14ac:dyDescent="0.25">
      <c r="A32" s="334" t="s">
        <v>44</v>
      </c>
    </row>
    <row r="33" spans="1:1" x14ac:dyDescent="0.25">
      <c r="A33" s="334" t="s">
        <v>45</v>
      </c>
    </row>
    <row r="34" spans="1:1" x14ac:dyDescent="0.25">
      <c r="A34" s="334" t="s">
        <v>46</v>
      </c>
    </row>
    <row r="35" spans="1:1" x14ac:dyDescent="0.25">
      <c r="A35" s="334" t="s">
        <v>47</v>
      </c>
    </row>
    <row r="36" spans="1:1" x14ac:dyDescent="0.25">
      <c r="A36" s="334" t="s">
        <v>48</v>
      </c>
    </row>
    <row r="37" spans="1:1" x14ac:dyDescent="0.25">
      <c r="A37" s="334" t="s">
        <v>49</v>
      </c>
    </row>
    <row r="38" spans="1:1" x14ac:dyDescent="0.25">
      <c r="A38" s="334" t="s">
        <v>50</v>
      </c>
    </row>
    <row r="39" spans="1:1" x14ac:dyDescent="0.25">
      <c r="A39" s="334" t="s">
        <v>51</v>
      </c>
    </row>
    <row r="40" spans="1:1" x14ac:dyDescent="0.25">
      <c r="A40" s="334" t="s">
        <v>52</v>
      </c>
    </row>
    <row r="41" spans="1:1" x14ac:dyDescent="0.25">
      <c r="A41" s="334" t="s">
        <v>53</v>
      </c>
    </row>
    <row r="42" spans="1:1" x14ac:dyDescent="0.25">
      <c r="A42" s="334" t="s">
        <v>54</v>
      </c>
    </row>
    <row r="43" spans="1:1" x14ac:dyDescent="0.25">
      <c r="A43" s="334" t="s">
        <v>55</v>
      </c>
    </row>
    <row r="44" spans="1:1" x14ac:dyDescent="0.25">
      <c r="A44" s="334" t="s">
        <v>56</v>
      </c>
    </row>
    <row r="45" spans="1:1" x14ac:dyDescent="0.25">
      <c r="A45" s="334" t="s">
        <v>57</v>
      </c>
    </row>
    <row r="46" spans="1:1" x14ac:dyDescent="0.25">
      <c r="A46" s="334" t="s">
        <v>58</v>
      </c>
    </row>
    <row r="47" spans="1:1" x14ac:dyDescent="0.25">
      <c r="A47" s="334" t="s">
        <v>59</v>
      </c>
    </row>
    <row r="48" spans="1:1" x14ac:dyDescent="0.25">
      <c r="A48" s="334" t="s">
        <v>60</v>
      </c>
    </row>
    <row r="49" spans="1:1" x14ac:dyDescent="0.25">
      <c r="A49" s="334" t="s">
        <v>61</v>
      </c>
    </row>
    <row r="50" spans="1:1" x14ac:dyDescent="0.25">
      <c r="A50" s="334" t="s">
        <v>62</v>
      </c>
    </row>
    <row r="51" spans="1:1" x14ac:dyDescent="0.25">
      <c r="A51" s="334" t="s">
        <v>63</v>
      </c>
    </row>
    <row r="52" spans="1:1" x14ac:dyDescent="0.25">
      <c r="A52" s="334" t="s">
        <v>64</v>
      </c>
    </row>
    <row r="53" spans="1:1" x14ac:dyDescent="0.25">
      <c r="A53" s="334" t="s">
        <v>65</v>
      </c>
    </row>
    <row r="54" spans="1:1" x14ac:dyDescent="0.25">
      <c r="A54" s="334" t="s">
        <v>66</v>
      </c>
    </row>
    <row r="55" spans="1:1" x14ac:dyDescent="0.25">
      <c r="A55" s="334" t="s">
        <v>67</v>
      </c>
    </row>
    <row r="56" spans="1:1" x14ac:dyDescent="0.25">
      <c r="A56" s="334" t="s">
        <v>68</v>
      </c>
    </row>
    <row r="57" spans="1:1" x14ac:dyDescent="0.25">
      <c r="A57" s="334" t="s">
        <v>69</v>
      </c>
    </row>
    <row r="58" spans="1:1" x14ac:dyDescent="0.25">
      <c r="A58" s="334" t="s">
        <v>70</v>
      </c>
    </row>
    <row r="59" spans="1:1" x14ac:dyDescent="0.25">
      <c r="A59" s="334" t="s">
        <v>71</v>
      </c>
    </row>
    <row r="60" spans="1:1" x14ac:dyDescent="0.25">
      <c r="A60" s="334" t="s">
        <v>72</v>
      </c>
    </row>
    <row r="61" spans="1:1" x14ac:dyDescent="0.25">
      <c r="A61" s="334" t="s">
        <v>73</v>
      </c>
    </row>
    <row r="62" spans="1:1" x14ac:dyDescent="0.25">
      <c r="A62" s="334" t="s">
        <v>74</v>
      </c>
    </row>
    <row r="63" spans="1:1" x14ac:dyDescent="0.25">
      <c r="A63" s="334" t="s">
        <v>75</v>
      </c>
    </row>
    <row r="64" spans="1:1" x14ac:dyDescent="0.25">
      <c r="A64" s="334" t="s">
        <v>76</v>
      </c>
    </row>
    <row r="65" spans="1:1" x14ac:dyDescent="0.25">
      <c r="A65" s="334" t="s">
        <v>77</v>
      </c>
    </row>
    <row r="66" spans="1:1" x14ac:dyDescent="0.25">
      <c r="A66" s="334" t="s">
        <v>78</v>
      </c>
    </row>
    <row r="67" spans="1:1" x14ac:dyDescent="0.25">
      <c r="A67" s="334" t="s">
        <v>79</v>
      </c>
    </row>
    <row r="68" spans="1:1" x14ac:dyDescent="0.25">
      <c r="A68" s="334" t="s">
        <v>80</v>
      </c>
    </row>
    <row r="69" spans="1:1" x14ac:dyDescent="0.25">
      <c r="A69" s="334" t="s">
        <v>81</v>
      </c>
    </row>
    <row r="70" spans="1:1" x14ac:dyDescent="0.25">
      <c r="A70" s="334" t="s">
        <v>82</v>
      </c>
    </row>
    <row r="71" spans="1:1" x14ac:dyDescent="0.25">
      <c r="A71" s="334" t="s">
        <v>83</v>
      </c>
    </row>
    <row r="72" spans="1:1" x14ac:dyDescent="0.25">
      <c r="A72" s="334" t="s">
        <v>84</v>
      </c>
    </row>
    <row r="73" spans="1:1" x14ac:dyDescent="0.25">
      <c r="A73" s="334" t="s">
        <v>85</v>
      </c>
    </row>
    <row r="74" spans="1:1" x14ac:dyDescent="0.25">
      <c r="A74" s="334" t="s">
        <v>86</v>
      </c>
    </row>
    <row r="75" spans="1:1" x14ac:dyDescent="0.25">
      <c r="A75" s="334" t="s">
        <v>87</v>
      </c>
    </row>
    <row r="76" spans="1:1" x14ac:dyDescent="0.25">
      <c r="A76" s="334" t="s">
        <v>88</v>
      </c>
    </row>
    <row r="77" spans="1:1" x14ac:dyDescent="0.25">
      <c r="A77" s="334" t="s">
        <v>89</v>
      </c>
    </row>
    <row r="78" spans="1:1" x14ac:dyDescent="0.25">
      <c r="A78" s="334" t="s">
        <v>90</v>
      </c>
    </row>
    <row r="79" spans="1:1" x14ac:dyDescent="0.25">
      <c r="A79" s="334" t="s">
        <v>91</v>
      </c>
    </row>
    <row r="80" spans="1:1" x14ac:dyDescent="0.25">
      <c r="A80" s="334" t="s">
        <v>92</v>
      </c>
    </row>
    <row r="81" spans="1:1" x14ac:dyDescent="0.25">
      <c r="A81" s="334" t="s">
        <v>93</v>
      </c>
    </row>
    <row r="82" spans="1:1" x14ac:dyDescent="0.25">
      <c r="A82" s="334" t="s">
        <v>94</v>
      </c>
    </row>
    <row r="83" spans="1:1" x14ac:dyDescent="0.25">
      <c r="A83" s="334" t="s">
        <v>95</v>
      </c>
    </row>
    <row r="84" spans="1:1" x14ac:dyDescent="0.25">
      <c r="A84" s="334" t="s">
        <v>96</v>
      </c>
    </row>
    <row r="85" spans="1:1" x14ac:dyDescent="0.25">
      <c r="A85" s="334" t="s">
        <v>97</v>
      </c>
    </row>
    <row r="86" spans="1:1" x14ac:dyDescent="0.25">
      <c r="A86" s="334" t="s">
        <v>98</v>
      </c>
    </row>
    <row r="87" spans="1:1" x14ac:dyDescent="0.25">
      <c r="A87" s="334" t="s">
        <v>99</v>
      </c>
    </row>
    <row r="88" spans="1:1" x14ac:dyDescent="0.25">
      <c r="A88" s="334" t="s">
        <v>100</v>
      </c>
    </row>
    <row r="89" spans="1:1" x14ac:dyDescent="0.25">
      <c r="A89" s="334" t="s">
        <v>101</v>
      </c>
    </row>
    <row r="90" spans="1:1" x14ac:dyDescent="0.25">
      <c r="A90" s="334" t="s">
        <v>102</v>
      </c>
    </row>
    <row r="91" spans="1:1" x14ac:dyDescent="0.25">
      <c r="A91" s="334" t="s">
        <v>103</v>
      </c>
    </row>
    <row r="92" spans="1:1" x14ac:dyDescent="0.25">
      <c r="A92" s="334" t="s">
        <v>104</v>
      </c>
    </row>
    <row r="93" spans="1:1" x14ac:dyDescent="0.25">
      <c r="A93" s="334" t="s">
        <v>105</v>
      </c>
    </row>
    <row r="94" spans="1:1" x14ac:dyDescent="0.25">
      <c r="A94" s="334" t="s">
        <v>106</v>
      </c>
    </row>
    <row r="95" spans="1:1" x14ac:dyDescent="0.25">
      <c r="A95" s="334" t="s">
        <v>107</v>
      </c>
    </row>
    <row r="96" spans="1:1" x14ac:dyDescent="0.25">
      <c r="A96" s="334" t="s">
        <v>108</v>
      </c>
    </row>
    <row r="97" spans="1:1" x14ac:dyDescent="0.25">
      <c r="A97" s="334" t="s">
        <v>109</v>
      </c>
    </row>
    <row r="98" spans="1:1" x14ac:dyDescent="0.25">
      <c r="A98" s="334" t="s">
        <v>110</v>
      </c>
    </row>
    <row r="99" spans="1:1" x14ac:dyDescent="0.25">
      <c r="A99" s="334" t="s">
        <v>111</v>
      </c>
    </row>
    <row r="100" spans="1:1" x14ac:dyDescent="0.25">
      <c r="A100" s="334" t="s">
        <v>112</v>
      </c>
    </row>
    <row r="101" spans="1:1" x14ac:dyDescent="0.25">
      <c r="A101" s="334" t="s">
        <v>113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zoomScaleNormal="7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RowHeight="16.5" x14ac:dyDescent="0.25"/>
  <cols>
    <col min="1" max="1" width="15.5" style="293" customWidth="1"/>
    <col min="2" max="2" width="8" style="293" customWidth="1"/>
    <col min="3" max="3" width="10.25" style="293" customWidth="1"/>
    <col min="4" max="4" width="14.75" style="333" customWidth="1"/>
    <col min="5" max="5" width="8.375" style="293" customWidth="1"/>
    <col min="6" max="7" width="9.75" style="293" customWidth="1"/>
    <col min="8" max="8" width="14.5" style="311" customWidth="1"/>
    <col min="9" max="9" width="12" style="293" customWidth="1"/>
    <col min="10" max="10" width="11.5" style="293" customWidth="1"/>
    <col min="11" max="11" width="10.625" style="293" customWidth="1"/>
    <col min="12" max="12" width="6.625" style="293" customWidth="1"/>
    <col min="13" max="13" width="13.625" style="293" customWidth="1"/>
    <col min="14" max="14" width="13.125" style="293" customWidth="1"/>
    <col min="15" max="15" width="11" style="293" customWidth="1"/>
    <col min="16" max="16" width="8.5" style="293" customWidth="1"/>
    <col min="17" max="17" width="11.25" style="293" customWidth="1"/>
    <col min="18" max="19" width="11.5" style="293" customWidth="1"/>
    <col min="20" max="20" width="16.375" style="293" customWidth="1"/>
    <col min="21" max="21" width="16.875" style="332" customWidth="1"/>
    <col min="22" max="16384" width="9" style="293"/>
  </cols>
  <sheetData>
    <row r="1" spans="1:21" ht="31.5" customHeight="1" x14ac:dyDescent="0.25">
      <c r="A1" s="457" t="s">
        <v>1179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292"/>
    </row>
    <row r="2" spans="1:21" ht="30" customHeight="1" x14ac:dyDescent="0.25">
      <c r="A2" s="458" t="s">
        <v>682</v>
      </c>
      <c r="B2" s="458" t="s">
        <v>875</v>
      </c>
      <c r="C2" s="458" t="s">
        <v>876</v>
      </c>
      <c r="D2" s="458" t="s">
        <v>877</v>
      </c>
      <c r="E2" s="458" t="s">
        <v>878</v>
      </c>
      <c r="F2" s="458" t="s">
        <v>879</v>
      </c>
      <c r="G2" s="460" t="s">
        <v>880</v>
      </c>
      <c r="H2" s="461" t="s">
        <v>881</v>
      </c>
      <c r="I2" s="460" t="s">
        <v>882</v>
      </c>
      <c r="J2" s="460" t="s">
        <v>883</v>
      </c>
      <c r="K2" s="458" t="s">
        <v>884</v>
      </c>
      <c r="L2" s="458"/>
      <c r="M2" s="458"/>
      <c r="N2" s="458" t="s">
        <v>1011</v>
      </c>
      <c r="O2" s="460" t="s">
        <v>1012</v>
      </c>
      <c r="P2" s="458" t="s">
        <v>1013</v>
      </c>
      <c r="Q2" s="458"/>
      <c r="R2" s="460" t="s">
        <v>1014</v>
      </c>
      <c r="S2" s="469" t="s">
        <v>885</v>
      </c>
      <c r="T2" s="471" t="s">
        <v>886</v>
      </c>
      <c r="U2" s="462" t="s">
        <v>887</v>
      </c>
    </row>
    <row r="3" spans="1:21" ht="39" customHeight="1" x14ac:dyDescent="0.25">
      <c r="A3" s="458"/>
      <c r="B3" s="458"/>
      <c r="C3" s="458"/>
      <c r="D3" s="459"/>
      <c r="E3" s="458"/>
      <c r="F3" s="458"/>
      <c r="G3" s="460"/>
      <c r="H3" s="461"/>
      <c r="I3" s="460"/>
      <c r="J3" s="460"/>
      <c r="K3" s="294" t="s">
        <v>1015</v>
      </c>
      <c r="L3" s="292" t="s">
        <v>888</v>
      </c>
      <c r="M3" s="292" t="s">
        <v>889</v>
      </c>
      <c r="N3" s="458"/>
      <c r="O3" s="460"/>
      <c r="P3" s="458"/>
      <c r="Q3" s="458"/>
      <c r="R3" s="460"/>
      <c r="S3" s="470"/>
      <c r="T3" s="471"/>
      <c r="U3" s="462"/>
    </row>
    <row r="4" spans="1:21" ht="39" customHeight="1" x14ac:dyDescent="0.25">
      <c r="A4" s="292" t="s">
        <v>890</v>
      </c>
      <c r="B4" s="292"/>
      <c r="C4" s="292"/>
      <c r="D4" s="295"/>
      <c r="E4" s="292"/>
      <c r="F4" s="292"/>
      <c r="G4" s="294"/>
      <c r="H4" s="296" t="s">
        <v>232</v>
      </c>
      <c r="I4" s="294">
        <v>646</v>
      </c>
      <c r="J4" s="294">
        <v>663</v>
      </c>
      <c r="K4" s="294"/>
      <c r="L4" s="292"/>
      <c r="M4" s="292">
        <v>312</v>
      </c>
      <c r="N4" s="292">
        <v>256</v>
      </c>
      <c r="O4" s="294">
        <v>264</v>
      </c>
      <c r="P4" s="292"/>
      <c r="Q4" s="292">
        <v>264</v>
      </c>
      <c r="R4" s="294">
        <v>661</v>
      </c>
      <c r="S4" s="294"/>
      <c r="T4" s="297"/>
      <c r="U4" s="298"/>
    </row>
    <row r="5" spans="1:21" ht="27.75" customHeight="1" x14ac:dyDescent="0.25">
      <c r="A5" s="292" t="s">
        <v>891</v>
      </c>
      <c r="B5" s="292"/>
      <c r="C5" s="292"/>
      <c r="D5" s="295"/>
      <c r="E5" s="292"/>
      <c r="F5" s="292"/>
      <c r="G5" s="294"/>
      <c r="H5" s="299">
        <f>SUM(H6:H32)</f>
        <v>14192505</v>
      </c>
      <c r="I5" s="299">
        <f t="shared" ref="I5:J5" si="0">SUM(I6:I32)</f>
        <v>222650</v>
      </c>
      <c r="J5" s="299">
        <f t="shared" si="0"/>
        <v>206100</v>
      </c>
      <c r="K5" s="300">
        <f>SUM(K8:K39)</f>
        <v>59621</v>
      </c>
      <c r="L5" s="300"/>
      <c r="M5" s="299">
        <f t="shared" ref="M5:O5" si="1">SUM(M6:M32)</f>
        <v>1591301</v>
      </c>
      <c r="N5" s="299">
        <f t="shared" si="1"/>
        <v>1105000</v>
      </c>
      <c r="O5" s="299">
        <f t="shared" si="1"/>
        <v>285222</v>
      </c>
      <c r="P5" s="300">
        <f>SUM(P8:P39)</f>
        <v>543</v>
      </c>
      <c r="Q5" s="299">
        <f t="shared" ref="Q5:S5" si="2">SUM(Q6:Q32)</f>
        <v>356400</v>
      </c>
      <c r="R5" s="299">
        <f t="shared" si="2"/>
        <v>17850</v>
      </c>
      <c r="S5" s="299">
        <f t="shared" si="2"/>
        <v>20000</v>
      </c>
      <c r="T5" s="299">
        <f>SUM(T6:T32)</f>
        <v>17997028</v>
      </c>
      <c r="U5" s="301" t="s">
        <v>892</v>
      </c>
    </row>
    <row r="6" spans="1:21" s="311" customFormat="1" ht="26.1" customHeight="1" x14ac:dyDescent="0.25">
      <c r="A6" s="303" t="s">
        <v>893</v>
      </c>
      <c r="B6" s="303" t="s">
        <v>894</v>
      </c>
      <c r="C6" s="303" t="s">
        <v>895</v>
      </c>
      <c r="D6" s="304" t="s">
        <v>896</v>
      </c>
      <c r="E6" s="303" t="s">
        <v>897</v>
      </c>
      <c r="F6" s="277">
        <v>40119</v>
      </c>
      <c r="G6" s="278">
        <v>4009</v>
      </c>
      <c r="H6" s="305">
        <v>491399</v>
      </c>
      <c r="I6" s="306">
        <v>6300</v>
      </c>
      <c r="J6" s="306">
        <v>6876</v>
      </c>
      <c r="K6" s="279">
        <v>1800</v>
      </c>
      <c r="L6" s="280">
        <v>26</v>
      </c>
      <c r="M6" s="281">
        <v>46800</v>
      </c>
      <c r="N6" s="282">
        <v>51000</v>
      </c>
      <c r="O6" s="283">
        <v>10895</v>
      </c>
      <c r="P6" s="307">
        <v>28</v>
      </c>
      <c r="Q6" s="308">
        <f>P6*600</f>
        <v>16800</v>
      </c>
      <c r="R6" s="309">
        <v>600</v>
      </c>
      <c r="S6" s="309"/>
      <c r="T6" s="306">
        <f>H6+I6+J6+M6+N6+O6+Q6+R6+S6</f>
        <v>630670</v>
      </c>
      <c r="U6" s="310"/>
    </row>
    <row r="7" spans="1:21" s="311" customFormat="1" ht="26.1" customHeight="1" x14ac:dyDescent="0.25">
      <c r="A7" s="303" t="s">
        <v>898</v>
      </c>
      <c r="B7" s="303" t="s">
        <v>894</v>
      </c>
      <c r="C7" s="303" t="s">
        <v>899</v>
      </c>
      <c r="D7" s="304" t="s">
        <v>900</v>
      </c>
      <c r="E7" s="303" t="s">
        <v>901</v>
      </c>
      <c r="F7" s="277">
        <v>40158</v>
      </c>
      <c r="G7" s="278">
        <v>4009</v>
      </c>
      <c r="H7" s="305">
        <v>491399</v>
      </c>
      <c r="I7" s="306">
        <v>6300</v>
      </c>
      <c r="J7" s="306">
        <v>6876</v>
      </c>
      <c r="K7" s="279">
        <v>1850</v>
      </c>
      <c r="L7" s="280">
        <v>26</v>
      </c>
      <c r="M7" s="281">
        <v>48100</v>
      </c>
      <c r="N7" s="282">
        <v>51000</v>
      </c>
      <c r="O7" s="283">
        <v>10895</v>
      </c>
      <c r="P7" s="307">
        <v>17</v>
      </c>
      <c r="Q7" s="308">
        <f>P7*600</f>
        <v>10200</v>
      </c>
      <c r="R7" s="309">
        <v>600</v>
      </c>
      <c r="S7" s="309"/>
      <c r="T7" s="306">
        <f>H7+I7+J7+M7+N7+O7+Q7+R7+S7</f>
        <v>625370</v>
      </c>
      <c r="U7" s="310"/>
    </row>
    <row r="8" spans="1:21" s="311" customFormat="1" ht="26.1" customHeight="1" x14ac:dyDescent="0.25">
      <c r="A8" s="303" t="s">
        <v>902</v>
      </c>
      <c r="B8" s="307" t="s">
        <v>903</v>
      </c>
      <c r="C8" s="312" t="s">
        <v>904</v>
      </c>
      <c r="D8" s="313" t="s">
        <v>905</v>
      </c>
      <c r="E8" s="313" t="s">
        <v>906</v>
      </c>
      <c r="F8" s="312">
        <v>99.11</v>
      </c>
      <c r="G8" s="306">
        <v>4009</v>
      </c>
      <c r="H8" s="305">
        <v>491399</v>
      </c>
      <c r="I8" s="306">
        <v>6300</v>
      </c>
      <c r="J8" s="306">
        <v>6876</v>
      </c>
      <c r="K8" s="308">
        <v>2280</v>
      </c>
      <c r="L8" s="308">
        <v>26</v>
      </c>
      <c r="M8" s="314">
        <v>59819</v>
      </c>
      <c r="N8" s="306">
        <v>51000</v>
      </c>
      <c r="O8" s="308">
        <v>10895</v>
      </c>
      <c r="P8" s="307">
        <v>21</v>
      </c>
      <c r="Q8" s="308">
        <f t="shared" ref="Q8:Q32" si="3">P8*600</f>
        <v>12600</v>
      </c>
      <c r="R8" s="308">
        <v>600</v>
      </c>
      <c r="S8" s="308">
        <v>1000</v>
      </c>
      <c r="T8" s="306">
        <f t="shared" ref="T8:T32" si="4">H8+I8+J8+M8+N8+O8+Q8+R8+S8</f>
        <v>640489</v>
      </c>
      <c r="U8" s="310"/>
    </row>
    <row r="9" spans="1:21" s="311" customFormat="1" ht="26.1" customHeight="1" x14ac:dyDescent="0.25">
      <c r="A9" s="303" t="s">
        <v>907</v>
      </c>
      <c r="B9" s="307" t="s">
        <v>908</v>
      </c>
      <c r="C9" s="463" t="s">
        <v>909</v>
      </c>
      <c r="D9" s="464"/>
      <c r="E9" s="464"/>
      <c r="F9" s="465"/>
      <c r="G9" s="306">
        <v>4009</v>
      </c>
      <c r="H9" s="305">
        <v>491399</v>
      </c>
      <c r="I9" s="306">
        <v>6300</v>
      </c>
      <c r="J9" s="306">
        <v>6876</v>
      </c>
      <c r="K9" s="308">
        <v>2280</v>
      </c>
      <c r="L9" s="308">
        <v>26</v>
      </c>
      <c r="M9" s="314">
        <v>49201</v>
      </c>
      <c r="N9" s="306">
        <v>8500</v>
      </c>
      <c r="O9" s="308">
        <v>10895</v>
      </c>
      <c r="P9" s="307">
        <v>21</v>
      </c>
      <c r="Q9" s="308">
        <f t="shared" si="3"/>
        <v>12600</v>
      </c>
      <c r="R9" s="308">
        <v>600</v>
      </c>
      <c r="S9" s="308">
        <v>1000</v>
      </c>
      <c r="T9" s="306">
        <f t="shared" si="4"/>
        <v>587371</v>
      </c>
      <c r="U9" s="310"/>
    </row>
    <row r="10" spans="1:21" s="311" customFormat="1" ht="26.1" customHeight="1" x14ac:dyDescent="0.25">
      <c r="A10" s="303" t="s">
        <v>910</v>
      </c>
      <c r="B10" s="307" t="s">
        <v>903</v>
      </c>
      <c r="C10" s="312" t="s">
        <v>904</v>
      </c>
      <c r="D10" s="313" t="s">
        <v>911</v>
      </c>
      <c r="E10" s="313" t="s">
        <v>912</v>
      </c>
      <c r="F10" s="312">
        <v>99.11</v>
      </c>
      <c r="G10" s="306">
        <v>4009</v>
      </c>
      <c r="H10" s="305">
        <v>491399</v>
      </c>
      <c r="I10" s="306">
        <v>6300</v>
      </c>
      <c r="J10" s="306">
        <v>6876</v>
      </c>
      <c r="K10" s="308">
        <v>2280</v>
      </c>
      <c r="L10" s="308">
        <v>26</v>
      </c>
      <c r="M10" s="314">
        <v>41619</v>
      </c>
      <c r="N10" s="306">
        <v>51000</v>
      </c>
      <c r="O10" s="308">
        <v>10895</v>
      </c>
      <c r="P10" s="307">
        <v>21</v>
      </c>
      <c r="Q10" s="308">
        <f t="shared" si="3"/>
        <v>12600</v>
      </c>
      <c r="R10" s="308">
        <v>600</v>
      </c>
      <c r="S10" s="308">
        <v>1000</v>
      </c>
      <c r="T10" s="306">
        <f t="shared" si="4"/>
        <v>622289</v>
      </c>
      <c r="U10" s="310"/>
    </row>
    <row r="11" spans="1:21" s="311" customFormat="1" ht="26.1" customHeight="1" x14ac:dyDescent="0.25">
      <c r="A11" s="302" t="s">
        <v>913</v>
      </c>
      <c r="B11" s="466" t="s">
        <v>1010</v>
      </c>
      <c r="C11" s="467"/>
      <c r="D11" s="467"/>
      <c r="E11" s="467"/>
      <c r="F11" s="468"/>
      <c r="G11" s="278"/>
      <c r="H11" s="305">
        <f>H35+H36</f>
        <v>687441</v>
      </c>
      <c r="I11" s="305">
        <f t="shared" ref="I11:T11" si="5">I35+I36</f>
        <v>17530</v>
      </c>
      <c r="J11" s="305">
        <f t="shared" si="5"/>
        <v>13056</v>
      </c>
      <c r="K11" s="305"/>
      <c r="L11" s="305"/>
      <c r="M11" s="305">
        <f t="shared" si="5"/>
        <v>80400</v>
      </c>
      <c r="N11" s="305">
        <f t="shared" si="5"/>
        <v>85000</v>
      </c>
      <c r="O11" s="305">
        <f t="shared" si="5"/>
        <v>13378</v>
      </c>
      <c r="P11" s="305"/>
      <c r="Q11" s="305">
        <f t="shared" si="5"/>
        <v>13800</v>
      </c>
      <c r="R11" s="305">
        <f t="shared" si="5"/>
        <v>1200</v>
      </c>
      <c r="S11" s="305">
        <f t="shared" si="5"/>
        <v>0</v>
      </c>
      <c r="T11" s="305">
        <f t="shared" si="5"/>
        <v>911805</v>
      </c>
      <c r="U11" s="310"/>
    </row>
    <row r="12" spans="1:21" s="311" customFormat="1" ht="33.75" customHeight="1" x14ac:dyDescent="0.25">
      <c r="A12" s="303" t="s">
        <v>914</v>
      </c>
      <c r="B12" s="307" t="s">
        <v>915</v>
      </c>
      <c r="C12" s="463" t="s">
        <v>916</v>
      </c>
      <c r="D12" s="464"/>
      <c r="E12" s="464"/>
      <c r="F12" s="465"/>
      <c r="G12" s="306">
        <v>4009</v>
      </c>
      <c r="H12" s="305">
        <v>491399</v>
      </c>
      <c r="I12" s="306">
        <v>6300</v>
      </c>
      <c r="J12" s="306">
        <v>6876</v>
      </c>
      <c r="K12" s="308">
        <v>2280</v>
      </c>
      <c r="L12" s="308">
        <v>26</v>
      </c>
      <c r="M12" s="314">
        <v>48587</v>
      </c>
      <c r="N12" s="306">
        <v>8500</v>
      </c>
      <c r="O12" s="308">
        <v>10895</v>
      </c>
      <c r="P12" s="307">
        <v>21</v>
      </c>
      <c r="Q12" s="308">
        <f t="shared" si="3"/>
        <v>12600</v>
      </c>
      <c r="R12" s="308">
        <v>600</v>
      </c>
      <c r="S12" s="308">
        <v>1000</v>
      </c>
      <c r="T12" s="306">
        <f t="shared" si="4"/>
        <v>586757</v>
      </c>
      <c r="U12" s="315"/>
    </row>
    <row r="13" spans="1:21" s="311" customFormat="1" ht="26.1" customHeight="1" x14ac:dyDescent="0.25">
      <c r="A13" s="303" t="s">
        <v>917</v>
      </c>
      <c r="B13" s="307" t="s">
        <v>903</v>
      </c>
      <c r="C13" s="312" t="s">
        <v>918</v>
      </c>
      <c r="D13" s="313" t="s">
        <v>919</v>
      </c>
      <c r="E13" s="316" t="s">
        <v>920</v>
      </c>
      <c r="F13" s="312" t="s">
        <v>921</v>
      </c>
      <c r="G13" s="306">
        <v>4009</v>
      </c>
      <c r="H13" s="305">
        <v>491399</v>
      </c>
      <c r="I13" s="306">
        <v>6300</v>
      </c>
      <c r="J13" s="306">
        <v>6876</v>
      </c>
      <c r="K13" s="308">
        <v>2280</v>
      </c>
      <c r="L13" s="308">
        <v>26</v>
      </c>
      <c r="M13" s="314">
        <v>57739</v>
      </c>
      <c r="N13" s="306">
        <v>51000</v>
      </c>
      <c r="O13" s="308">
        <v>10895</v>
      </c>
      <c r="P13" s="307">
        <v>21</v>
      </c>
      <c r="Q13" s="308">
        <f t="shared" si="3"/>
        <v>12600</v>
      </c>
      <c r="R13" s="308">
        <v>600</v>
      </c>
      <c r="S13" s="308">
        <v>1000</v>
      </c>
      <c r="T13" s="306">
        <f t="shared" si="4"/>
        <v>638409</v>
      </c>
      <c r="U13" s="310"/>
    </row>
    <row r="14" spans="1:21" s="311" customFormat="1" ht="26.1" customHeight="1" x14ac:dyDescent="0.25">
      <c r="A14" s="303" t="s">
        <v>922</v>
      </c>
      <c r="B14" s="303" t="s">
        <v>923</v>
      </c>
      <c r="C14" s="303" t="s">
        <v>924</v>
      </c>
      <c r="D14" s="304" t="s">
        <v>925</v>
      </c>
      <c r="E14" s="303" t="s">
        <v>926</v>
      </c>
      <c r="F14" s="277">
        <v>40148</v>
      </c>
      <c r="G14" s="278">
        <v>4009</v>
      </c>
      <c r="H14" s="317">
        <v>491399</v>
      </c>
      <c r="I14" s="306">
        <v>6300</v>
      </c>
      <c r="J14" s="306">
        <v>6876</v>
      </c>
      <c r="K14" s="279">
        <v>2900</v>
      </c>
      <c r="L14" s="280">
        <v>26</v>
      </c>
      <c r="M14" s="281">
        <v>75400</v>
      </c>
      <c r="N14" s="282">
        <v>51000</v>
      </c>
      <c r="O14" s="283">
        <v>10895</v>
      </c>
      <c r="P14" s="307">
        <v>17</v>
      </c>
      <c r="Q14" s="308">
        <f t="shared" si="3"/>
        <v>10200</v>
      </c>
      <c r="R14" s="309">
        <v>600</v>
      </c>
      <c r="S14" s="309"/>
      <c r="T14" s="306">
        <f t="shared" si="4"/>
        <v>652670</v>
      </c>
      <c r="U14" s="310"/>
    </row>
    <row r="15" spans="1:21" s="311" customFormat="1" ht="26.1" customHeight="1" x14ac:dyDescent="0.25">
      <c r="A15" s="303" t="s">
        <v>927</v>
      </c>
      <c r="B15" s="307" t="s">
        <v>928</v>
      </c>
      <c r="C15" s="307" t="s">
        <v>929</v>
      </c>
      <c r="D15" s="313" t="s">
        <v>930</v>
      </c>
      <c r="E15" s="313" t="s">
        <v>931</v>
      </c>
      <c r="F15" s="312">
        <v>104.01</v>
      </c>
      <c r="G15" s="306">
        <v>2400</v>
      </c>
      <c r="H15" s="305">
        <v>491399</v>
      </c>
      <c r="I15" s="306">
        <v>11230</v>
      </c>
      <c r="J15" s="306">
        <v>6180</v>
      </c>
      <c r="K15" s="308">
        <v>1668</v>
      </c>
      <c r="L15" s="308">
        <v>29</v>
      </c>
      <c r="M15" s="314">
        <v>51499</v>
      </c>
      <c r="N15" s="306">
        <v>34000</v>
      </c>
      <c r="O15" s="308">
        <v>2915</v>
      </c>
      <c r="P15" s="307">
        <v>8</v>
      </c>
      <c r="Q15" s="308">
        <f t="shared" si="3"/>
        <v>4800</v>
      </c>
      <c r="R15" s="308">
        <v>450</v>
      </c>
      <c r="S15" s="308">
        <v>1000</v>
      </c>
      <c r="T15" s="306">
        <f t="shared" si="4"/>
        <v>603473</v>
      </c>
      <c r="U15" s="310"/>
    </row>
    <row r="16" spans="1:21" s="311" customFormat="1" ht="26.1" customHeight="1" x14ac:dyDescent="0.25">
      <c r="A16" s="302" t="s">
        <v>932</v>
      </c>
      <c r="B16" s="466" t="s">
        <v>1010</v>
      </c>
      <c r="C16" s="467"/>
      <c r="D16" s="467"/>
      <c r="E16" s="467"/>
      <c r="F16" s="468"/>
      <c r="G16" s="306"/>
      <c r="H16" s="305">
        <f>H37+H38</f>
        <v>982798</v>
      </c>
      <c r="I16" s="305">
        <f t="shared" ref="I16:J16" si="6">I37+I38</f>
        <v>17530</v>
      </c>
      <c r="J16" s="305">
        <f t="shared" si="6"/>
        <v>10584</v>
      </c>
      <c r="K16" s="308"/>
      <c r="L16" s="308"/>
      <c r="M16" s="305">
        <f>M37+M38</f>
        <v>79787</v>
      </c>
      <c r="N16" s="305">
        <f>N37+N38</f>
        <v>76500</v>
      </c>
      <c r="O16" s="305">
        <f>O37+O38</f>
        <v>13378</v>
      </c>
      <c r="P16" s="307"/>
      <c r="Q16" s="305">
        <f>Q37+Q38</f>
        <v>17400</v>
      </c>
      <c r="R16" s="305">
        <f>R37+R38</f>
        <v>1200</v>
      </c>
      <c r="S16" s="305">
        <f>S37+S38</f>
        <v>1000</v>
      </c>
      <c r="T16" s="305">
        <f>T37+T38</f>
        <v>1200177</v>
      </c>
      <c r="U16" s="318"/>
    </row>
    <row r="17" spans="1:21" s="311" customFormat="1" ht="26.1" customHeight="1" x14ac:dyDescent="0.25">
      <c r="A17" s="303" t="s">
        <v>933</v>
      </c>
      <c r="B17" s="307" t="s">
        <v>903</v>
      </c>
      <c r="C17" s="312" t="s">
        <v>918</v>
      </c>
      <c r="D17" s="316" t="s">
        <v>934</v>
      </c>
      <c r="E17" s="316" t="s">
        <v>935</v>
      </c>
      <c r="F17" s="312" t="s">
        <v>936</v>
      </c>
      <c r="G17" s="306">
        <v>4009</v>
      </c>
      <c r="H17" s="305">
        <v>491399</v>
      </c>
      <c r="I17" s="306">
        <v>6300</v>
      </c>
      <c r="J17" s="306">
        <v>6876</v>
      </c>
      <c r="K17" s="308">
        <v>2280</v>
      </c>
      <c r="L17" s="308">
        <v>26</v>
      </c>
      <c r="M17" s="314">
        <v>53371</v>
      </c>
      <c r="N17" s="306">
        <v>51000</v>
      </c>
      <c r="O17" s="308">
        <v>10895</v>
      </c>
      <c r="P17" s="307">
        <v>21</v>
      </c>
      <c r="Q17" s="308">
        <f t="shared" si="3"/>
        <v>12600</v>
      </c>
      <c r="R17" s="308">
        <v>600</v>
      </c>
      <c r="S17" s="308">
        <v>1000</v>
      </c>
      <c r="T17" s="306">
        <f t="shared" si="4"/>
        <v>634041</v>
      </c>
      <c r="U17" s="318"/>
    </row>
    <row r="18" spans="1:21" s="311" customFormat="1" ht="26.25" customHeight="1" x14ac:dyDescent="0.25">
      <c r="A18" s="303" t="s">
        <v>937</v>
      </c>
      <c r="B18" s="307" t="s">
        <v>908</v>
      </c>
      <c r="C18" s="312" t="s">
        <v>938</v>
      </c>
      <c r="D18" s="316" t="s">
        <v>939</v>
      </c>
      <c r="E18" s="313" t="s">
        <v>940</v>
      </c>
      <c r="F18" s="312">
        <v>100.12</v>
      </c>
      <c r="G18" s="306">
        <v>4009</v>
      </c>
      <c r="H18" s="305">
        <v>491399</v>
      </c>
      <c r="I18" s="306">
        <v>6300</v>
      </c>
      <c r="J18" s="306">
        <v>6876</v>
      </c>
      <c r="K18" s="308">
        <v>2280</v>
      </c>
      <c r="L18" s="308">
        <v>26</v>
      </c>
      <c r="M18" s="314">
        <v>49419</v>
      </c>
      <c r="N18" s="306">
        <v>51000</v>
      </c>
      <c r="O18" s="308">
        <v>10895</v>
      </c>
      <c r="P18" s="307">
        <v>21</v>
      </c>
      <c r="Q18" s="308">
        <f t="shared" si="3"/>
        <v>12600</v>
      </c>
      <c r="R18" s="308">
        <v>600</v>
      </c>
      <c r="S18" s="308">
        <v>1000</v>
      </c>
      <c r="T18" s="306">
        <f t="shared" si="4"/>
        <v>630089</v>
      </c>
      <c r="U18" s="318"/>
    </row>
    <row r="19" spans="1:21" s="311" customFormat="1" ht="26.1" customHeight="1" x14ac:dyDescent="0.25">
      <c r="A19" s="302" t="s">
        <v>941</v>
      </c>
      <c r="B19" s="466" t="s">
        <v>1010</v>
      </c>
      <c r="C19" s="467"/>
      <c r="D19" s="467"/>
      <c r="E19" s="467"/>
      <c r="F19" s="468"/>
      <c r="G19" s="278"/>
      <c r="H19" s="317">
        <f>H39+H40</f>
        <v>728690</v>
      </c>
      <c r="I19" s="317">
        <f>I39+I40</f>
        <v>17530</v>
      </c>
      <c r="J19" s="317">
        <f>J39+J40</f>
        <v>10584</v>
      </c>
      <c r="K19" s="279"/>
      <c r="L19" s="280"/>
      <c r="M19" s="317">
        <f>M39+M40</f>
        <v>159458</v>
      </c>
      <c r="N19" s="317">
        <f>N39+N40</f>
        <v>76500</v>
      </c>
      <c r="O19" s="317">
        <f>O39+O40</f>
        <v>13378</v>
      </c>
      <c r="P19" s="307"/>
      <c r="Q19" s="317">
        <f>Q39+Q40</f>
        <v>13800</v>
      </c>
      <c r="R19" s="317">
        <f>R39+R40</f>
        <v>1200</v>
      </c>
      <c r="S19" s="317">
        <f>S39+S40</f>
        <v>0</v>
      </c>
      <c r="T19" s="317">
        <f>T39+T40</f>
        <v>1021140</v>
      </c>
      <c r="U19" s="310"/>
    </row>
    <row r="20" spans="1:21" s="311" customFormat="1" ht="26.1" customHeight="1" x14ac:dyDescent="0.25">
      <c r="A20" s="303" t="s">
        <v>942</v>
      </c>
      <c r="B20" s="307" t="s">
        <v>903</v>
      </c>
      <c r="C20" s="463" t="s">
        <v>943</v>
      </c>
      <c r="D20" s="464"/>
      <c r="E20" s="464"/>
      <c r="F20" s="465"/>
      <c r="G20" s="306">
        <v>4009</v>
      </c>
      <c r="H20" s="305">
        <v>491399</v>
      </c>
      <c r="I20" s="306">
        <v>6300</v>
      </c>
      <c r="J20" s="306">
        <v>6876</v>
      </c>
      <c r="K20" s="308">
        <v>2280</v>
      </c>
      <c r="L20" s="308">
        <v>26</v>
      </c>
      <c r="M20" s="314">
        <v>49419</v>
      </c>
      <c r="N20" s="306">
        <v>8500</v>
      </c>
      <c r="O20" s="308">
        <v>10895</v>
      </c>
      <c r="P20" s="307">
        <v>21</v>
      </c>
      <c r="Q20" s="308">
        <f t="shared" si="3"/>
        <v>12600</v>
      </c>
      <c r="R20" s="308">
        <v>600</v>
      </c>
      <c r="S20" s="308">
        <v>1000</v>
      </c>
      <c r="T20" s="306">
        <f t="shared" si="4"/>
        <v>587589</v>
      </c>
      <c r="U20" s="318"/>
    </row>
    <row r="21" spans="1:21" s="311" customFormat="1" ht="26.1" customHeight="1" x14ac:dyDescent="0.25">
      <c r="A21" s="303" t="s">
        <v>944</v>
      </c>
      <c r="B21" s="307" t="s">
        <v>903</v>
      </c>
      <c r="C21" s="463" t="s">
        <v>945</v>
      </c>
      <c r="D21" s="464"/>
      <c r="E21" s="464"/>
      <c r="F21" s="465"/>
      <c r="G21" s="306">
        <v>4009</v>
      </c>
      <c r="H21" s="305">
        <v>491399</v>
      </c>
      <c r="I21" s="306">
        <v>6300</v>
      </c>
      <c r="J21" s="306">
        <v>6876</v>
      </c>
      <c r="K21" s="308">
        <v>2280</v>
      </c>
      <c r="L21" s="308">
        <v>26</v>
      </c>
      <c r="M21" s="314">
        <v>39019</v>
      </c>
      <c r="N21" s="306">
        <v>8500</v>
      </c>
      <c r="O21" s="308">
        <v>10895</v>
      </c>
      <c r="P21" s="307">
        <v>21</v>
      </c>
      <c r="Q21" s="308">
        <f t="shared" si="3"/>
        <v>12600</v>
      </c>
      <c r="R21" s="308">
        <v>600</v>
      </c>
      <c r="S21" s="308">
        <v>1000</v>
      </c>
      <c r="T21" s="306">
        <f t="shared" si="4"/>
        <v>577189</v>
      </c>
      <c r="U21" s="318"/>
    </row>
    <row r="22" spans="1:21" s="311" customFormat="1" ht="26.1" customHeight="1" x14ac:dyDescent="0.25">
      <c r="A22" s="303" t="s">
        <v>946</v>
      </c>
      <c r="B22" s="303" t="s">
        <v>947</v>
      </c>
      <c r="C22" s="303" t="s">
        <v>948</v>
      </c>
      <c r="D22" s="304" t="s">
        <v>949</v>
      </c>
      <c r="E22" s="303" t="s">
        <v>950</v>
      </c>
      <c r="F22" s="277">
        <v>41531</v>
      </c>
      <c r="G22" s="278">
        <v>1998</v>
      </c>
      <c r="H22" s="317">
        <v>491399</v>
      </c>
      <c r="I22" s="306">
        <v>11230</v>
      </c>
      <c r="J22" s="306">
        <v>6180</v>
      </c>
      <c r="K22" s="279">
        <v>1400</v>
      </c>
      <c r="L22" s="280">
        <v>29</v>
      </c>
      <c r="M22" s="281">
        <v>40600</v>
      </c>
      <c r="N22" s="282">
        <v>51000</v>
      </c>
      <c r="O22" s="283">
        <v>2483</v>
      </c>
      <c r="P22" s="307">
        <v>8</v>
      </c>
      <c r="Q22" s="308">
        <f>P22*600</f>
        <v>4800</v>
      </c>
      <c r="R22" s="309">
        <v>600</v>
      </c>
      <c r="S22" s="309"/>
      <c r="T22" s="306">
        <f>H22+I22+J22+M22+N22+O22+Q22+R22+S22</f>
        <v>608292</v>
      </c>
      <c r="U22" s="318"/>
    </row>
    <row r="23" spans="1:21" s="320" customFormat="1" ht="24.75" customHeight="1" x14ac:dyDescent="0.25">
      <c r="A23" s="303" t="s">
        <v>951</v>
      </c>
      <c r="B23" s="307" t="s">
        <v>952</v>
      </c>
      <c r="C23" s="463" t="s">
        <v>916</v>
      </c>
      <c r="D23" s="464"/>
      <c r="E23" s="464"/>
      <c r="F23" s="465"/>
      <c r="G23" s="306">
        <v>4009</v>
      </c>
      <c r="H23" s="305">
        <v>491399</v>
      </c>
      <c r="I23" s="306">
        <v>6300</v>
      </c>
      <c r="J23" s="306">
        <v>6876</v>
      </c>
      <c r="K23" s="308">
        <v>2280</v>
      </c>
      <c r="L23" s="308">
        <v>26</v>
      </c>
      <c r="M23" s="314">
        <v>58779</v>
      </c>
      <c r="N23" s="306">
        <v>8500</v>
      </c>
      <c r="O23" s="308">
        <v>10895</v>
      </c>
      <c r="P23" s="307">
        <v>21</v>
      </c>
      <c r="Q23" s="308">
        <f t="shared" si="3"/>
        <v>12600</v>
      </c>
      <c r="R23" s="308">
        <v>600</v>
      </c>
      <c r="S23" s="308">
        <v>1000</v>
      </c>
      <c r="T23" s="306">
        <f t="shared" si="4"/>
        <v>596949</v>
      </c>
      <c r="U23" s="319"/>
    </row>
    <row r="24" spans="1:21" s="311" customFormat="1" ht="26.1" customHeight="1" x14ac:dyDescent="0.25">
      <c r="A24" s="303" t="s">
        <v>953</v>
      </c>
      <c r="B24" s="307" t="s">
        <v>954</v>
      </c>
      <c r="C24" s="312" t="s">
        <v>955</v>
      </c>
      <c r="D24" s="313" t="s">
        <v>956</v>
      </c>
      <c r="E24" s="316" t="s">
        <v>957</v>
      </c>
      <c r="F24" s="312">
        <v>96.12</v>
      </c>
      <c r="G24" s="306">
        <v>4009</v>
      </c>
      <c r="H24" s="305">
        <v>491399</v>
      </c>
      <c r="I24" s="306">
        <v>4500</v>
      </c>
      <c r="J24" s="306">
        <v>6876</v>
      </c>
      <c r="K24" s="308">
        <v>2280</v>
      </c>
      <c r="L24" s="308">
        <v>26</v>
      </c>
      <c r="M24" s="314">
        <v>58779</v>
      </c>
      <c r="N24" s="306">
        <v>51000</v>
      </c>
      <c r="O24" s="308">
        <v>10895</v>
      </c>
      <c r="P24" s="307">
        <v>21</v>
      </c>
      <c r="Q24" s="308">
        <f t="shared" si="3"/>
        <v>12600</v>
      </c>
      <c r="R24" s="308">
        <v>600</v>
      </c>
      <c r="S24" s="308">
        <v>1000</v>
      </c>
      <c r="T24" s="306">
        <f t="shared" si="4"/>
        <v>637649</v>
      </c>
      <c r="U24" s="310"/>
    </row>
    <row r="25" spans="1:21" s="311" customFormat="1" ht="26.1" customHeight="1" x14ac:dyDescent="0.25">
      <c r="A25" s="303" t="s">
        <v>958</v>
      </c>
      <c r="B25" s="307" t="s">
        <v>903</v>
      </c>
      <c r="C25" s="463" t="s">
        <v>909</v>
      </c>
      <c r="D25" s="464"/>
      <c r="E25" s="464"/>
      <c r="F25" s="465"/>
      <c r="G25" s="306">
        <v>7684</v>
      </c>
      <c r="H25" s="305">
        <v>491399</v>
      </c>
      <c r="I25" s="306">
        <v>11700</v>
      </c>
      <c r="J25" s="306">
        <v>10998</v>
      </c>
      <c r="K25" s="308">
        <v>2280</v>
      </c>
      <c r="L25" s="308">
        <v>26</v>
      </c>
      <c r="M25" s="314">
        <v>67307</v>
      </c>
      <c r="N25" s="306">
        <v>8500</v>
      </c>
      <c r="O25" s="308">
        <v>10895</v>
      </c>
      <c r="P25" s="307">
        <v>44</v>
      </c>
      <c r="Q25" s="308">
        <f t="shared" si="3"/>
        <v>26400</v>
      </c>
      <c r="R25" s="308">
        <v>600</v>
      </c>
      <c r="S25" s="308">
        <v>1000</v>
      </c>
      <c r="T25" s="306">
        <f t="shared" si="4"/>
        <v>628799</v>
      </c>
      <c r="U25" s="310"/>
    </row>
    <row r="26" spans="1:21" s="320" customFormat="1" ht="26.1" customHeight="1" x14ac:dyDescent="0.25">
      <c r="A26" s="303" t="s">
        <v>959</v>
      </c>
      <c r="B26" s="307" t="s">
        <v>960</v>
      </c>
      <c r="C26" s="312" t="s">
        <v>904</v>
      </c>
      <c r="D26" s="313" t="s">
        <v>961</v>
      </c>
      <c r="E26" s="316" t="s">
        <v>962</v>
      </c>
      <c r="F26" s="312" t="s">
        <v>963</v>
      </c>
      <c r="G26" s="306">
        <v>4009</v>
      </c>
      <c r="H26" s="305">
        <v>491399</v>
      </c>
      <c r="I26" s="306">
        <v>6300</v>
      </c>
      <c r="J26" s="306">
        <v>6876</v>
      </c>
      <c r="K26" s="308">
        <v>2280</v>
      </c>
      <c r="L26" s="308">
        <v>26</v>
      </c>
      <c r="M26" s="314">
        <v>38603</v>
      </c>
      <c r="N26" s="306">
        <v>51000</v>
      </c>
      <c r="O26" s="308">
        <v>10895</v>
      </c>
      <c r="P26" s="307">
        <v>21</v>
      </c>
      <c r="Q26" s="308">
        <f t="shared" si="3"/>
        <v>12600</v>
      </c>
      <c r="R26" s="308">
        <v>600</v>
      </c>
      <c r="S26" s="308">
        <v>1000</v>
      </c>
      <c r="T26" s="306">
        <f t="shared" si="4"/>
        <v>619273</v>
      </c>
      <c r="U26" s="321"/>
    </row>
    <row r="27" spans="1:21" s="311" customFormat="1" ht="26.1" customHeight="1" x14ac:dyDescent="0.25">
      <c r="A27" s="303" t="s">
        <v>964</v>
      </c>
      <c r="B27" s="307" t="s">
        <v>952</v>
      </c>
      <c r="C27" s="463" t="s">
        <v>965</v>
      </c>
      <c r="D27" s="464"/>
      <c r="E27" s="464"/>
      <c r="F27" s="465"/>
      <c r="G27" s="306">
        <v>4009</v>
      </c>
      <c r="H27" s="305">
        <v>491399</v>
      </c>
      <c r="I27" s="306">
        <v>6300</v>
      </c>
      <c r="J27" s="306">
        <v>6876</v>
      </c>
      <c r="K27" s="308">
        <v>2280</v>
      </c>
      <c r="L27" s="308">
        <v>26</v>
      </c>
      <c r="M27" s="314">
        <v>40267</v>
      </c>
      <c r="N27" s="306">
        <v>8500</v>
      </c>
      <c r="O27" s="308">
        <v>10895</v>
      </c>
      <c r="P27" s="307">
        <v>21</v>
      </c>
      <c r="Q27" s="308">
        <f t="shared" si="3"/>
        <v>12600</v>
      </c>
      <c r="R27" s="308">
        <v>600</v>
      </c>
      <c r="S27" s="308">
        <v>1000</v>
      </c>
      <c r="T27" s="306">
        <f t="shared" si="4"/>
        <v>578437</v>
      </c>
      <c r="U27" s="310"/>
    </row>
    <row r="28" spans="1:21" s="311" customFormat="1" ht="26.1" customHeight="1" x14ac:dyDescent="0.25">
      <c r="A28" s="303" t="s">
        <v>966</v>
      </c>
      <c r="B28" s="307" t="s">
        <v>903</v>
      </c>
      <c r="C28" s="312" t="s">
        <v>938</v>
      </c>
      <c r="D28" s="313" t="s">
        <v>967</v>
      </c>
      <c r="E28" s="316" t="s">
        <v>968</v>
      </c>
      <c r="F28" s="312">
        <v>98.1</v>
      </c>
      <c r="G28" s="306">
        <v>4009</v>
      </c>
      <c r="H28" s="305">
        <v>491399</v>
      </c>
      <c r="I28" s="306">
        <v>6300</v>
      </c>
      <c r="J28" s="306">
        <v>6876</v>
      </c>
      <c r="K28" s="308">
        <v>2280</v>
      </c>
      <c r="L28" s="308">
        <v>26</v>
      </c>
      <c r="M28" s="314">
        <v>56491</v>
      </c>
      <c r="N28" s="306">
        <v>51000</v>
      </c>
      <c r="O28" s="308">
        <v>10895</v>
      </c>
      <c r="P28" s="307">
        <v>21</v>
      </c>
      <c r="Q28" s="308">
        <f t="shared" si="3"/>
        <v>12600</v>
      </c>
      <c r="R28" s="308">
        <v>600</v>
      </c>
      <c r="S28" s="308">
        <v>1000</v>
      </c>
      <c r="T28" s="306">
        <f t="shared" si="4"/>
        <v>637161</v>
      </c>
      <c r="U28" s="310"/>
    </row>
    <row r="29" spans="1:21" s="311" customFormat="1" ht="26.1" customHeight="1" x14ac:dyDescent="0.25">
      <c r="A29" s="303" t="s">
        <v>969</v>
      </c>
      <c r="B29" s="307" t="s">
        <v>960</v>
      </c>
      <c r="C29" s="307" t="s">
        <v>970</v>
      </c>
      <c r="D29" s="313" t="s">
        <v>971</v>
      </c>
      <c r="E29" s="313" t="s">
        <v>972</v>
      </c>
      <c r="F29" s="312">
        <v>100.12</v>
      </c>
      <c r="G29" s="306">
        <v>4009</v>
      </c>
      <c r="H29" s="305">
        <v>491399</v>
      </c>
      <c r="I29" s="306">
        <v>6300</v>
      </c>
      <c r="J29" s="306">
        <v>6876</v>
      </c>
      <c r="K29" s="308">
        <v>2280</v>
      </c>
      <c r="L29" s="308">
        <v>26</v>
      </c>
      <c r="M29" s="314">
        <v>49419</v>
      </c>
      <c r="N29" s="306">
        <v>51000</v>
      </c>
      <c r="O29" s="308">
        <v>10895</v>
      </c>
      <c r="P29" s="307">
        <v>21</v>
      </c>
      <c r="Q29" s="308">
        <f t="shared" si="3"/>
        <v>12600</v>
      </c>
      <c r="R29" s="308">
        <v>600</v>
      </c>
      <c r="S29" s="308">
        <v>1000</v>
      </c>
      <c r="T29" s="306">
        <f t="shared" si="4"/>
        <v>630089</v>
      </c>
      <c r="U29" s="310"/>
    </row>
    <row r="30" spans="1:21" s="311" customFormat="1" ht="26.1" customHeight="1" x14ac:dyDescent="0.25">
      <c r="A30" s="303" t="s">
        <v>973</v>
      </c>
      <c r="B30" s="307" t="s">
        <v>903</v>
      </c>
      <c r="C30" s="312" t="s">
        <v>938</v>
      </c>
      <c r="D30" s="316" t="s">
        <v>974</v>
      </c>
      <c r="E30" s="316" t="s">
        <v>975</v>
      </c>
      <c r="F30" s="312" t="s">
        <v>936</v>
      </c>
      <c r="G30" s="306">
        <v>7684</v>
      </c>
      <c r="H30" s="305">
        <v>491399</v>
      </c>
      <c r="I30" s="306">
        <v>11700</v>
      </c>
      <c r="J30" s="306">
        <v>10998</v>
      </c>
      <c r="K30" s="308">
        <v>2280</v>
      </c>
      <c r="L30" s="308">
        <v>26</v>
      </c>
      <c r="M30" s="314">
        <v>61483</v>
      </c>
      <c r="N30" s="306">
        <v>51000</v>
      </c>
      <c r="O30" s="308">
        <v>10895</v>
      </c>
      <c r="P30" s="307">
        <v>41</v>
      </c>
      <c r="Q30" s="308">
        <f t="shared" si="3"/>
        <v>24600</v>
      </c>
      <c r="R30" s="308">
        <v>600</v>
      </c>
      <c r="S30" s="308">
        <v>1000</v>
      </c>
      <c r="T30" s="306">
        <f t="shared" si="4"/>
        <v>663675</v>
      </c>
      <c r="U30" s="310"/>
    </row>
    <row r="31" spans="1:21" s="311" customFormat="1" ht="26.1" customHeight="1" x14ac:dyDescent="0.25">
      <c r="A31" s="303" t="s">
        <v>976</v>
      </c>
      <c r="B31" s="307" t="s">
        <v>952</v>
      </c>
      <c r="C31" s="463" t="s">
        <v>977</v>
      </c>
      <c r="D31" s="464"/>
      <c r="E31" s="464"/>
      <c r="F31" s="465"/>
      <c r="G31" s="306">
        <v>4009</v>
      </c>
      <c r="H31" s="305">
        <v>491399</v>
      </c>
      <c r="I31" s="306">
        <v>6300</v>
      </c>
      <c r="J31" s="306">
        <v>6876</v>
      </c>
      <c r="K31" s="322">
        <v>2280</v>
      </c>
      <c r="L31" s="309">
        <v>26</v>
      </c>
      <c r="M31" s="314">
        <v>72736</v>
      </c>
      <c r="N31" s="306">
        <v>8500</v>
      </c>
      <c r="O31" s="308">
        <v>10895</v>
      </c>
      <c r="P31" s="307">
        <v>21</v>
      </c>
      <c r="Q31" s="308">
        <f t="shared" si="3"/>
        <v>12600</v>
      </c>
      <c r="R31" s="309">
        <v>600</v>
      </c>
      <c r="S31" s="308">
        <v>1000</v>
      </c>
      <c r="T31" s="306">
        <f t="shared" si="4"/>
        <v>610906</v>
      </c>
      <c r="U31" s="310"/>
    </row>
    <row r="32" spans="1:21" s="311" customFormat="1" ht="26.1" customHeight="1" x14ac:dyDescent="0.25">
      <c r="A32" s="303" t="s">
        <v>978</v>
      </c>
      <c r="B32" s="303" t="s">
        <v>894</v>
      </c>
      <c r="C32" s="303" t="s">
        <v>924</v>
      </c>
      <c r="D32" s="304" t="s">
        <v>979</v>
      </c>
      <c r="E32" s="303" t="s">
        <v>980</v>
      </c>
      <c r="F32" s="277">
        <v>40138</v>
      </c>
      <c r="G32" s="278">
        <v>4009</v>
      </c>
      <c r="H32" s="305">
        <v>491399</v>
      </c>
      <c r="I32" s="306">
        <v>6300</v>
      </c>
      <c r="J32" s="306">
        <v>6876</v>
      </c>
      <c r="K32" s="279">
        <v>2200</v>
      </c>
      <c r="L32" s="280">
        <v>26</v>
      </c>
      <c r="M32" s="281">
        <v>57200</v>
      </c>
      <c r="N32" s="282">
        <v>51000</v>
      </c>
      <c r="O32" s="283">
        <v>10895</v>
      </c>
      <c r="P32" s="307">
        <v>20</v>
      </c>
      <c r="Q32" s="308">
        <f t="shared" si="3"/>
        <v>12000</v>
      </c>
      <c r="R32" s="309">
        <v>600</v>
      </c>
      <c r="S32" s="309"/>
      <c r="T32" s="306">
        <f t="shared" si="4"/>
        <v>636270</v>
      </c>
      <c r="U32" s="310"/>
    </row>
    <row r="33" spans="1:21" x14ac:dyDescent="0.25">
      <c r="A33" s="311"/>
    </row>
    <row r="35" spans="1:21" s="311" customFormat="1" ht="26.1" customHeight="1" x14ac:dyDescent="0.25">
      <c r="A35" s="323" t="s">
        <v>981</v>
      </c>
      <c r="B35" s="323" t="s">
        <v>982</v>
      </c>
      <c r="C35" s="323" t="s">
        <v>983</v>
      </c>
      <c r="D35" s="324" t="s">
        <v>984</v>
      </c>
      <c r="E35" s="323" t="s">
        <v>985</v>
      </c>
      <c r="F35" s="284">
        <v>40158</v>
      </c>
      <c r="G35" s="285">
        <v>4009</v>
      </c>
      <c r="H35" s="325">
        <v>491399</v>
      </c>
      <c r="I35" s="326">
        <v>6300</v>
      </c>
      <c r="J35" s="326">
        <v>6876</v>
      </c>
      <c r="K35" s="286">
        <v>2200</v>
      </c>
      <c r="L35" s="287">
        <v>26</v>
      </c>
      <c r="M35" s="288">
        <v>57200</v>
      </c>
      <c r="N35" s="289">
        <v>51000</v>
      </c>
      <c r="O35" s="290">
        <v>10895</v>
      </c>
      <c r="P35" s="327">
        <v>17</v>
      </c>
      <c r="Q35" s="328">
        <f>P35*600</f>
        <v>10200</v>
      </c>
      <c r="R35" s="329">
        <v>600</v>
      </c>
      <c r="S35" s="329"/>
      <c r="T35" s="326">
        <f>H35+I35+J35+M35+N35+O35+Q35+R35+S35</f>
        <v>634470</v>
      </c>
      <c r="U35" s="310"/>
    </row>
    <row r="36" spans="1:21" s="311" customFormat="1" ht="26.1" customHeight="1" x14ac:dyDescent="0.25">
      <c r="A36" s="323" t="s">
        <v>986</v>
      </c>
      <c r="B36" s="323" t="s">
        <v>987</v>
      </c>
      <c r="C36" s="323" t="s">
        <v>988</v>
      </c>
      <c r="D36" s="324" t="s">
        <v>989</v>
      </c>
      <c r="E36" s="323" t="s">
        <v>990</v>
      </c>
      <c r="F36" s="284">
        <v>41795</v>
      </c>
      <c r="G36" s="285">
        <v>1968</v>
      </c>
      <c r="H36" s="330">
        <v>196042</v>
      </c>
      <c r="I36" s="326">
        <v>11230</v>
      </c>
      <c r="J36" s="326">
        <v>6180</v>
      </c>
      <c r="K36" s="286">
        <v>800</v>
      </c>
      <c r="L36" s="287">
        <v>29</v>
      </c>
      <c r="M36" s="288">
        <v>23200</v>
      </c>
      <c r="N36" s="289">
        <v>34000</v>
      </c>
      <c r="O36" s="290">
        <v>2483</v>
      </c>
      <c r="P36" s="327">
        <v>6</v>
      </c>
      <c r="Q36" s="328">
        <f>P36*600</f>
        <v>3600</v>
      </c>
      <c r="R36" s="329">
        <v>600</v>
      </c>
      <c r="S36" s="329"/>
      <c r="T36" s="326">
        <f>H36+I36+J36+M36+N36+O36+Q36+R36+S36</f>
        <v>277335</v>
      </c>
      <c r="U36" s="310"/>
    </row>
    <row r="37" spans="1:21" s="311" customFormat="1" ht="26.1" customHeight="1" x14ac:dyDescent="0.25">
      <c r="A37" s="303" t="s">
        <v>991</v>
      </c>
      <c r="B37" s="307" t="s">
        <v>903</v>
      </c>
      <c r="C37" s="312" t="s">
        <v>992</v>
      </c>
      <c r="D37" s="313" t="s">
        <v>993</v>
      </c>
      <c r="E37" s="316" t="s">
        <v>994</v>
      </c>
      <c r="F37" s="312">
        <v>101.08</v>
      </c>
      <c r="G37" s="306">
        <v>4009</v>
      </c>
      <c r="H37" s="305">
        <v>491399</v>
      </c>
      <c r="I37" s="306">
        <v>6300</v>
      </c>
      <c r="J37" s="306">
        <v>6876</v>
      </c>
      <c r="K37" s="308">
        <v>2280</v>
      </c>
      <c r="L37" s="308">
        <v>26</v>
      </c>
      <c r="M37" s="314">
        <v>48587</v>
      </c>
      <c r="N37" s="306">
        <v>51000</v>
      </c>
      <c r="O37" s="308">
        <v>10895</v>
      </c>
      <c r="P37" s="307">
        <v>21</v>
      </c>
      <c r="Q37" s="308">
        <f t="shared" ref="Q37" si="7">P37*600</f>
        <v>12600</v>
      </c>
      <c r="R37" s="308">
        <v>600</v>
      </c>
      <c r="S37" s="308">
        <v>1000</v>
      </c>
      <c r="T37" s="306">
        <f t="shared" ref="T37" si="8">H37+I37+J37+M37+N37+O37+Q37+R37+S37</f>
        <v>629257</v>
      </c>
      <c r="U37" s="318"/>
    </row>
    <row r="38" spans="1:21" s="311" customFormat="1" ht="26.1" customHeight="1" x14ac:dyDescent="0.25">
      <c r="A38" s="331" t="s">
        <v>995</v>
      </c>
      <c r="B38" s="303" t="s">
        <v>947</v>
      </c>
      <c r="C38" s="312" t="s">
        <v>996</v>
      </c>
      <c r="D38" s="303" t="s">
        <v>997</v>
      </c>
      <c r="E38" s="303" t="s">
        <v>998</v>
      </c>
      <c r="F38" s="291" t="s">
        <v>999</v>
      </c>
      <c r="G38" s="278">
        <v>2350</v>
      </c>
      <c r="H38" s="317">
        <v>491399</v>
      </c>
      <c r="I38" s="306">
        <v>11230</v>
      </c>
      <c r="J38" s="306">
        <v>3708</v>
      </c>
      <c r="K38" s="279">
        <v>1200</v>
      </c>
      <c r="L38" s="280">
        <v>26</v>
      </c>
      <c r="M38" s="281">
        <v>31200</v>
      </c>
      <c r="N38" s="282">
        <v>25500</v>
      </c>
      <c r="O38" s="283">
        <v>2483</v>
      </c>
      <c r="P38" s="307">
        <v>8</v>
      </c>
      <c r="Q38" s="308">
        <f>P38*600</f>
        <v>4800</v>
      </c>
      <c r="R38" s="309">
        <v>600</v>
      </c>
      <c r="S38" s="309"/>
      <c r="T38" s="306">
        <f>H38+I38+J38+M38+N38+O38+Q38+R38+S38</f>
        <v>570920</v>
      </c>
      <c r="U38" s="310"/>
    </row>
    <row r="39" spans="1:21" s="311" customFormat="1" ht="26.1" customHeight="1" x14ac:dyDescent="0.25">
      <c r="A39" s="323" t="s">
        <v>1000</v>
      </c>
      <c r="B39" s="323" t="s">
        <v>1001</v>
      </c>
      <c r="C39" s="323" t="s">
        <v>1002</v>
      </c>
      <c r="D39" s="324" t="s">
        <v>1003</v>
      </c>
      <c r="E39" s="323" t="s">
        <v>1004</v>
      </c>
      <c r="F39" s="284">
        <v>41578</v>
      </c>
      <c r="G39" s="285">
        <v>4104</v>
      </c>
      <c r="H39" s="330">
        <v>491399</v>
      </c>
      <c r="I39" s="326">
        <v>6300</v>
      </c>
      <c r="J39" s="326">
        <v>6876</v>
      </c>
      <c r="K39" s="286">
        <v>3933</v>
      </c>
      <c r="L39" s="287">
        <v>26</v>
      </c>
      <c r="M39" s="288">
        <v>102258</v>
      </c>
      <c r="N39" s="289">
        <v>51000</v>
      </c>
      <c r="O39" s="290">
        <v>10895</v>
      </c>
      <c r="P39" s="327">
        <v>17</v>
      </c>
      <c r="Q39" s="328">
        <f>P39*600</f>
        <v>10200</v>
      </c>
      <c r="R39" s="329">
        <v>600</v>
      </c>
      <c r="S39" s="329"/>
      <c r="T39" s="326">
        <f>H39+I39+J39+M39+N39+O39+Q39+R39+S39</f>
        <v>679528</v>
      </c>
      <c r="U39" s="310"/>
    </row>
    <row r="40" spans="1:21" ht="26.25" customHeight="1" x14ac:dyDescent="0.25">
      <c r="A40" s="323" t="s">
        <v>1005</v>
      </c>
      <c r="B40" s="323" t="s">
        <v>1006</v>
      </c>
      <c r="C40" s="323" t="s">
        <v>1007</v>
      </c>
      <c r="D40" s="324" t="s">
        <v>1008</v>
      </c>
      <c r="E40" s="323" t="s">
        <v>1009</v>
      </c>
      <c r="F40" s="284">
        <v>42668</v>
      </c>
      <c r="G40" s="285">
        <v>1995</v>
      </c>
      <c r="H40" s="330">
        <v>237291</v>
      </c>
      <c r="I40" s="326">
        <v>11230</v>
      </c>
      <c r="J40" s="326">
        <v>3708</v>
      </c>
      <c r="K40" s="286">
        <v>2200</v>
      </c>
      <c r="L40" s="287">
        <v>26</v>
      </c>
      <c r="M40" s="288">
        <v>57200</v>
      </c>
      <c r="N40" s="289">
        <v>25500</v>
      </c>
      <c r="O40" s="290">
        <v>2483</v>
      </c>
      <c r="P40" s="327">
        <v>6</v>
      </c>
      <c r="Q40" s="328">
        <f>P40*600</f>
        <v>3600</v>
      </c>
      <c r="R40" s="329">
        <v>600</v>
      </c>
      <c r="S40" s="329"/>
      <c r="T40" s="326">
        <f>H40+I40+J40+M40+N40+O40+Q40+R40+S40</f>
        <v>341612</v>
      </c>
    </row>
  </sheetData>
  <mergeCells count="30">
    <mergeCell ref="C21:F21"/>
    <mergeCell ref="C23:F23"/>
    <mergeCell ref="C25:F25"/>
    <mergeCell ref="C27:F27"/>
    <mergeCell ref="C31:F31"/>
    <mergeCell ref="U2:U3"/>
    <mergeCell ref="C9:F9"/>
    <mergeCell ref="C12:F12"/>
    <mergeCell ref="C20:F20"/>
    <mergeCell ref="J2:J3"/>
    <mergeCell ref="K2:M2"/>
    <mergeCell ref="N2:N3"/>
    <mergeCell ref="O2:O3"/>
    <mergeCell ref="P2:Q3"/>
    <mergeCell ref="R2:R3"/>
    <mergeCell ref="B11:F11"/>
    <mergeCell ref="B19:F19"/>
    <mergeCell ref="B16:F16"/>
    <mergeCell ref="S2:S3"/>
    <mergeCell ref="T2:T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" type="noConversion"/>
  <pageMargins left="0.35433070866141736" right="0.15748031496062992" top="0.27" bottom="0.39370078740157483" header="0" footer="0.11811023622047245"/>
  <pageSetup paperSize="8" scale="8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04" sqref="K104:L104"/>
    </sheetView>
  </sheetViews>
  <sheetFormatPr defaultRowHeight="16.5" x14ac:dyDescent="0.25"/>
  <cols>
    <col min="1" max="4" width="9" style="155"/>
    <col min="5" max="7" width="9.5" style="155" bestFit="1" customWidth="1"/>
    <col min="8" max="12" width="9" style="155"/>
    <col min="13" max="13" width="9.125" style="155" bestFit="1" customWidth="1"/>
    <col min="14" max="16384" width="9" style="155"/>
  </cols>
  <sheetData>
    <row r="1" spans="1:16" x14ac:dyDescent="0.25">
      <c r="A1" s="472" t="s">
        <v>678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6" ht="173.25" x14ac:dyDescent="0.25">
      <c r="A2" s="163" t="s">
        <v>677</v>
      </c>
      <c r="B2" s="163" t="s">
        <v>676</v>
      </c>
      <c r="C2" s="163" t="s">
        <v>675</v>
      </c>
      <c r="D2" s="163" t="s">
        <v>674</v>
      </c>
      <c r="E2" s="163" t="s">
        <v>673</v>
      </c>
      <c r="F2" s="163" t="s">
        <v>672</v>
      </c>
      <c r="G2" s="163" t="s">
        <v>671</v>
      </c>
      <c r="H2" s="163" t="s">
        <v>670</v>
      </c>
      <c r="I2" s="163" t="s">
        <v>669</v>
      </c>
      <c r="J2" s="163" t="s">
        <v>668</v>
      </c>
      <c r="K2" s="335" t="s">
        <v>667</v>
      </c>
      <c r="L2" s="335" t="s">
        <v>666</v>
      </c>
      <c r="M2" s="335" t="s">
        <v>665</v>
      </c>
      <c r="N2" s="335" t="s">
        <v>664</v>
      </c>
      <c r="O2" s="163" t="s">
        <v>663</v>
      </c>
    </row>
    <row r="3" spans="1:16" s="157" customFormat="1" ht="47.25" x14ac:dyDescent="0.25">
      <c r="A3" s="158" t="s">
        <v>639</v>
      </c>
      <c r="B3" s="160">
        <v>601</v>
      </c>
      <c r="C3" s="158">
        <v>4</v>
      </c>
      <c r="D3" s="158" t="s">
        <v>453</v>
      </c>
      <c r="E3" s="381">
        <v>0</v>
      </c>
      <c r="F3" s="381">
        <v>0</v>
      </c>
      <c r="G3" s="381">
        <v>0</v>
      </c>
      <c r="H3" s="381">
        <v>4</v>
      </c>
      <c r="I3" s="381">
        <v>0</v>
      </c>
      <c r="J3" s="381">
        <v>0</v>
      </c>
      <c r="K3" s="382">
        <v>0</v>
      </c>
      <c r="L3" s="382">
        <v>0</v>
      </c>
      <c r="M3" s="382">
        <v>0</v>
      </c>
      <c r="N3" s="336" t="s">
        <v>638</v>
      </c>
      <c r="O3" s="158" t="s">
        <v>443</v>
      </c>
      <c r="P3" s="157">
        <f t="shared" ref="P3:P10" si="0">E3+F3+G3+H3+I3+J3+K3+L3+M3</f>
        <v>4</v>
      </c>
    </row>
    <row r="4" spans="1:16" s="157" customFormat="1" ht="78.75" x14ac:dyDescent="0.25">
      <c r="A4" s="158" t="s">
        <v>637</v>
      </c>
      <c r="B4" s="160">
        <v>602</v>
      </c>
      <c r="C4" s="158">
        <v>900</v>
      </c>
      <c r="D4" s="158" t="s">
        <v>636</v>
      </c>
      <c r="E4" s="381">
        <v>0</v>
      </c>
      <c r="F4" s="381">
        <v>150</v>
      </c>
      <c r="G4" s="381">
        <v>270</v>
      </c>
      <c r="H4" s="381">
        <v>5</v>
      </c>
      <c r="I4" s="381">
        <v>400</v>
      </c>
      <c r="J4" s="381">
        <v>75</v>
      </c>
      <c r="K4" s="382">
        <v>0</v>
      </c>
      <c r="L4" s="382">
        <v>0</v>
      </c>
      <c r="M4" s="382">
        <v>0</v>
      </c>
      <c r="N4" s="336" t="s">
        <v>443</v>
      </c>
      <c r="O4" s="158" t="s">
        <v>443</v>
      </c>
      <c r="P4" s="157">
        <f t="shared" si="0"/>
        <v>900</v>
      </c>
    </row>
    <row r="5" spans="1:16" s="157" customFormat="1" ht="47.25" x14ac:dyDescent="0.25">
      <c r="A5" s="158" t="s">
        <v>635</v>
      </c>
      <c r="B5" s="160">
        <v>603</v>
      </c>
      <c r="C5" s="159">
        <v>40</v>
      </c>
      <c r="D5" s="158" t="s">
        <v>634</v>
      </c>
      <c r="E5" s="381">
        <v>0</v>
      </c>
      <c r="F5" s="381">
        <v>0</v>
      </c>
      <c r="G5" s="381">
        <v>0</v>
      </c>
      <c r="H5" s="381">
        <v>20</v>
      </c>
      <c r="I5" s="381">
        <v>10</v>
      </c>
      <c r="J5" s="381">
        <v>10</v>
      </c>
      <c r="K5" s="382">
        <v>0</v>
      </c>
      <c r="L5" s="382">
        <v>0</v>
      </c>
      <c r="M5" s="382">
        <v>0</v>
      </c>
      <c r="N5" s="336" t="s">
        <v>443</v>
      </c>
      <c r="O5" s="158" t="s">
        <v>443</v>
      </c>
      <c r="P5" s="157">
        <f t="shared" si="0"/>
        <v>40</v>
      </c>
    </row>
    <row r="6" spans="1:16" s="157" customFormat="1" ht="141.75" x14ac:dyDescent="0.25">
      <c r="A6" s="158" t="s">
        <v>633</v>
      </c>
      <c r="B6" s="160">
        <v>604</v>
      </c>
      <c r="C6" s="159">
        <v>250</v>
      </c>
      <c r="D6" s="158" t="s">
        <v>632</v>
      </c>
      <c r="E6" s="381">
        <v>15</v>
      </c>
      <c r="F6" s="381">
        <v>35</v>
      </c>
      <c r="G6" s="381">
        <v>20</v>
      </c>
      <c r="H6" s="381">
        <v>30</v>
      </c>
      <c r="I6" s="381">
        <v>75</v>
      </c>
      <c r="J6" s="381">
        <v>75</v>
      </c>
      <c r="K6" s="382">
        <v>0</v>
      </c>
      <c r="L6" s="382">
        <v>0</v>
      </c>
      <c r="M6" s="382">
        <v>0</v>
      </c>
      <c r="N6" s="336" t="s">
        <v>631</v>
      </c>
      <c r="O6" s="158" t="s">
        <v>443</v>
      </c>
      <c r="P6" s="157">
        <f t="shared" si="0"/>
        <v>250</v>
      </c>
    </row>
    <row r="7" spans="1:16" s="157" customFormat="1" ht="78.75" x14ac:dyDescent="0.25">
      <c r="A7" s="158" t="s">
        <v>630</v>
      </c>
      <c r="B7" s="160">
        <v>605</v>
      </c>
      <c r="C7" s="158">
        <v>120</v>
      </c>
      <c r="D7" s="158" t="s">
        <v>629</v>
      </c>
      <c r="E7" s="381">
        <v>0</v>
      </c>
      <c r="F7" s="381">
        <v>90</v>
      </c>
      <c r="G7" s="381">
        <v>30</v>
      </c>
      <c r="H7" s="381">
        <v>0</v>
      </c>
      <c r="I7" s="381">
        <v>0</v>
      </c>
      <c r="J7" s="381">
        <v>0</v>
      </c>
      <c r="K7" s="382">
        <v>0</v>
      </c>
      <c r="L7" s="382">
        <v>0</v>
      </c>
      <c r="M7" s="382">
        <v>0</v>
      </c>
      <c r="N7" s="336" t="s">
        <v>179</v>
      </c>
      <c r="O7" s="158" t="s">
        <v>443</v>
      </c>
      <c r="P7" s="157">
        <f t="shared" si="0"/>
        <v>120</v>
      </c>
    </row>
    <row r="8" spans="1:16" s="157" customFormat="1" ht="94.5" x14ac:dyDescent="0.25">
      <c r="A8" s="158" t="s">
        <v>628</v>
      </c>
      <c r="B8" s="160">
        <v>606</v>
      </c>
      <c r="C8" s="158">
        <v>6</v>
      </c>
      <c r="D8" s="158" t="s">
        <v>627</v>
      </c>
      <c r="E8" s="381">
        <v>0</v>
      </c>
      <c r="F8" s="381">
        <v>0</v>
      </c>
      <c r="G8" s="381">
        <v>0</v>
      </c>
      <c r="H8" s="381">
        <v>6</v>
      </c>
      <c r="I8" s="381">
        <v>0</v>
      </c>
      <c r="J8" s="381">
        <v>0</v>
      </c>
      <c r="K8" s="382">
        <v>0</v>
      </c>
      <c r="L8" s="382">
        <v>0</v>
      </c>
      <c r="M8" s="382">
        <v>0</v>
      </c>
      <c r="N8" s="336" t="s">
        <v>443</v>
      </c>
      <c r="O8" s="158" t="s">
        <v>443</v>
      </c>
      <c r="P8" s="157">
        <f t="shared" si="0"/>
        <v>6</v>
      </c>
    </row>
    <row r="9" spans="1:16" s="157" customFormat="1" ht="47.25" x14ac:dyDescent="0.25">
      <c r="A9" s="158" t="s">
        <v>626</v>
      </c>
      <c r="B9" s="160">
        <v>607</v>
      </c>
      <c r="C9" s="159">
        <v>150</v>
      </c>
      <c r="D9" s="158" t="s">
        <v>473</v>
      </c>
      <c r="E9" s="381">
        <v>10</v>
      </c>
      <c r="F9" s="381">
        <v>0</v>
      </c>
      <c r="G9" s="381">
        <v>0</v>
      </c>
      <c r="H9" s="381">
        <v>114</v>
      </c>
      <c r="I9" s="381">
        <v>0</v>
      </c>
      <c r="J9" s="381">
        <v>0</v>
      </c>
      <c r="K9" s="382">
        <v>0</v>
      </c>
      <c r="L9" s="382">
        <v>26</v>
      </c>
      <c r="M9" s="382">
        <v>0</v>
      </c>
      <c r="N9" s="336" t="s">
        <v>625</v>
      </c>
      <c r="O9" s="158" t="s">
        <v>443</v>
      </c>
      <c r="P9" s="157">
        <f t="shared" si="0"/>
        <v>150</v>
      </c>
    </row>
    <row r="10" spans="1:16" s="157" customFormat="1" ht="78.75" x14ac:dyDescent="0.25">
      <c r="A10" s="158" t="s">
        <v>624</v>
      </c>
      <c r="B10" s="160">
        <v>608</v>
      </c>
      <c r="C10" s="159">
        <v>600</v>
      </c>
      <c r="D10" s="158" t="s">
        <v>623</v>
      </c>
      <c r="E10" s="381">
        <v>30</v>
      </c>
      <c r="F10" s="381">
        <v>130</v>
      </c>
      <c r="G10" s="381">
        <v>40</v>
      </c>
      <c r="H10" s="381">
        <v>120</v>
      </c>
      <c r="I10" s="381">
        <v>120</v>
      </c>
      <c r="J10" s="381">
        <v>110</v>
      </c>
      <c r="K10" s="382">
        <v>30</v>
      </c>
      <c r="L10" s="382">
        <v>20</v>
      </c>
      <c r="M10" s="382">
        <v>0</v>
      </c>
      <c r="N10" s="336" t="s">
        <v>622</v>
      </c>
      <c r="O10" s="158" t="s">
        <v>621</v>
      </c>
      <c r="P10" s="157">
        <f t="shared" si="0"/>
        <v>600</v>
      </c>
    </row>
    <row r="11" spans="1:16" s="157" customFormat="1" ht="47.25" x14ac:dyDescent="0.25">
      <c r="A11" s="158" t="s">
        <v>620</v>
      </c>
      <c r="B11" s="160">
        <v>609</v>
      </c>
      <c r="C11" s="159">
        <v>50</v>
      </c>
      <c r="D11" s="158" t="s">
        <v>619</v>
      </c>
      <c r="E11" s="381">
        <v>0</v>
      </c>
      <c r="F11" s="381">
        <v>0</v>
      </c>
      <c r="G11" s="381">
        <v>0</v>
      </c>
      <c r="H11" s="381">
        <v>0</v>
      </c>
      <c r="I11" s="381">
        <v>0</v>
      </c>
      <c r="J11" s="381">
        <v>50</v>
      </c>
      <c r="K11" s="382">
        <v>0</v>
      </c>
      <c r="L11" s="382">
        <v>0</v>
      </c>
      <c r="M11" s="382">
        <v>0</v>
      </c>
      <c r="N11" s="336" t="s">
        <v>443</v>
      </c>
      <c r="O11" s="158" t="s">
        <v>443</v>
      </c>
      <c r="P11" s="157">
        <f t="shared" ref="P11:P42" si="1">E11+F11+G11+H11+I11+J11+K11+L11+M11</f>
        <v>50</v>
      </c>
    </row>
    <row r="12" spans="1:16" s="157" customFormat="1" ht="47.25" x14ac:dyDescent="0.25">
      <c r="A12" s="158" t="s">
        <v>618</v>
      </c>
      <c r="B12" s="160">
        <v>610</v>
      </c>
      <c r="C12" s="159">
        <v>10</v>
      </c>
      <c r="D12" s="158" t="s">
        <v>617</v>
      </c>
      <c r="E12" s="381">
        <v>0</v>
      </c>
      <c r="F12" s="381">
        <v>0</v>
      </c>
      <c r="G12" s="381">
        <v>0</v>
      </c>
      <c r="H12" s="381">
        <v>10</v>
      </c>
      <c r="I12" s="381">
        <v>0</v>
      </c>
      <c r="J12" s="381">
        <v>0</v>
      </c>
      <c r="K12" s="382">
        <v>0</v>
      </c>
      <c r="L12" s="382">
        <v>0</v>
      </c>
      <c r="M12" s="382">
        <v>0</v>
      </c>
      <c r="N12" s="336" t="s">
        <v>179</v>
      </c>
      <c r="O12" s="158" t="s">
        <v>179</v>
      </c>
      <c r="P12" s="157">
        <f t="shared" si="1"/>
        <v>10</v>
      </c>
    </row>
    <row r="13" spans="1:16" s="157" customFormat="1" ht="47.25" x14ac:dyDescent="0.25">
      <c r="A13" s="158" t="s">
        <v>616</v>
      </c>
      <c r="B13" s="160">
        <v>611</v>
      </c>
      <c r="C13" s="159">
        <v>450</v>
      </c>
      <c r="D13" s="158" t="s">
        <v>615</v>
      </c>
      <c r="E13" s="381">
        <v>0</v>
      </c>
      <c r="F13" s="381">
        <v>0</v>
      </c>
      <c r="G13" s="381">
        <v>50</v>
      </c>
      <c r="H13" s="381">
        <v>200</v>
      </c>
      <c r="I13" s="381">
        <v>0</v>
      </c>
      <c r="J13" s="381">
        <v>200</v>
      </c>
      <c r="K13" s="382">
        <v>0</v>
      </c>
      <c r="L13" s="382">
        <v>0</v>
      </c>
      <c r="M13" s="382">
        <v>0</v>
      </c>
      <c r="N13" s="336" t="s">
        <v>179</v>
      </c>
      <c r="O13" s="158" t="s">
        <v>179</v>
      </c>
      <c r="P13" s="157">
        <f t="shared" si="1"/>
        <v>450</v>
      </c>
    </row>
    <row r="14" spans="1:16" s="157" customFormat="1" ht="47.25" x14ac:dyDescent="0.25">
      <c r="A14" s="158" t="s">
        <v>614</v>
      </c>
      <c r="B14" s="160">
        <v>612</v>
      </c>
      <c r="C14" s="159">
        <v>0</v>
      </c>
      <c r="D14" s="158" t="s">
        <v>613</v>
      </c>
      <c r="E14" s="381">
        <v>0</v>
      </c>
      <c r="F14" s="381">
        <v>0</v>
      </c>
      <c r="G14" s="381">
        <v>0</v>
      </c>
      <c r="H14" s="381">
        <v>0</v>
      </c>
      <c r="I14" s="381">
        <v>0</v>
      </c>
      <c r="J14" s="381">
        <v>0</v>
      </c>
      <c r="K14" s="382">
        <v>0</v>
      </c>
      <c r="L14" s="382">
        <v>0</v>
      </c>
      <c r="M14" s="382">
        <v>0</v>
      </c>
      <c r="N14" s="336" t="s">
        <v>443</v>
      </c>
      <c r="O14" s="158" t="s">
        <v>443</v>
      </c>
      <c r="P14" s="157">
        <f t="shared" si="1"/>
        <v>0</v>
      </c>
    </row>
    <row r="15" spans="1:16" s="157" customFormat="1" ht="47.25" x14ac:dyDescent="0.25">
      <c r="A15" s="158" t="s">
        <v>612</v>
      </c>
      <c r="B15" s="160">
        <v>613</v>
      </c>
      <c r="C15" s="158">
        <v>3</v>
      </c>
      <c r="D15" s="158" t="s">
        <v>611</v>
      </c>
      <c r="E15" s="381">
        <v>0</v>
      </c>
      <c r="F15" s="381">
        <v>0</v>
      </c>
      <c r="G15" s="381">
        <v>0</v>
      </c>
      <c r="H15" s="381">
        <v>0</v>
      </c>
      <c r="I15" s="381">
        <v>3</v>
      </c>
      <c r="J15" s="381">
        <v>0</v>
      </c>
      <c r="K15" s="382">
        <v>0</v>
      </c>
      <c r="L15" s="382">
        <v>0</v>
      </c>
      <c r="M15" s="382">
        <v>0</v>
      </c>
      <c r="N15" s="336" t="s">
        <v>179</v>
      </c>
      <c r="O15" s="158" t="s">
        <v>179</v>
      </c>
      <c r="P15" s="157">
        <f t="shared" si="1"/>
        <v>3</v>
      </c>
    </row>
    <row r="16" spans="1:16" s="157" customFormat="1" ht="78.75" x14ac:dyDescent="0.25">
      <c r="A16" s="158" t="s">
        <v>610</v>
      </c>
      <c r="B16" s="160">
        <v>614</v>
      </c>
      <c r="C16" s="158">
        <v>20</v>
      </c>
      <c r="D16" s="158" t="s">
        <v>609</v>
      </c>
      <c r="E16" s="381">
        <v>0</v>
      </c>
      <c r="F16" s="381">
        <v>0</v>
      </c>
      <c r="G16" s="381">
        <v>0</v>
      </c>
      <c r="H16" s="381">
        <v>0</v>
      </c>
      <c r="I16" s="381">
        <v>0</v>
      </c>
      <c r="J16" s="381">
        <v>20</v>
      </c>
      <c r="K16" s="382">
        <v>0</v>
      </c>
      <c r="L16" s="382">
        <v>0</v>
      </c>
      <c r="M16" s="382">
        <v>0</v>
      </c>
      <c r="N16" s="336" t="s">
        <v>443</v>
      </c>
      <c r="O16" s="158" t="s">
        <v>443</v>
      </c>
      <c r="P16" s="157">
        <f t="shared" si="1"/>
        <v>20</v>
      </c>
    </row>
    <row r="17" spans="1:16" s="157" customFormat="1" ht="47.25" x14ac:dyDescent="0.25">
      <c r="A17" s="158" t="s">
        <v>608</v>
      </c>
      <c r="B17" s="160">
        <v>615</v>
      </c>
      <c r="C17" s="159">
        <v>5</v>
      </c>
      <c r="D17" s="158" t="s">
        <v>607</v>
      </c>
      <c r="E17" s="381">
        <v>0</v>
      </c>
      <c r="F17" s="381">
        <v>0</v>
      </c>
      <c r="G17" s="381">
        <v>0</v>
      </c>
      <c r="H17" s="381">
        <v>5</v>
      </c>
      <c r="I17" s="381">
        <v>0</v>
      </c>
      <c r="J17" s="381">
        <v>0</v>
      </c>
      <c r="K17" s="382">
        <v>0</v>
      </c>
      <c r="L17" s="382">
        <v>0</v>
      </c>
      <c r="M17" s="382">
        <v>0</v>
      </c>
      <c r="N17" s="336" t="s">
        <v>443</v>
      </c>
      <c r="O17" s="158" t="s">
        <v>443</v>
      </c>
      <c r="P17" s="157">
        <f t="shared" si="1"/>
        <v>5</v>
      </c>
    </row>
    <row r="18" spans="1:16" s="157" customFormat="1" ht="47.25" x14ac:dyDescent="0.25">
      <c r="A18" s="158" t="s">
        <v>606</v>
      </c>
      <c r="B18" s="160">
        <v>616</v>
      </c>
      <c r="C18" s="159">
        <v>20</v>
      </c>
      <c r="D18" s="158" t="s">
        <v>605</v>
      </c>
      <c r="E18" s="381">
        <v>0</v>
      </c>
      <c r="F18" s="381">
        <v>0</v>
      </c>
      <c r="G18" s="381">
        <v>0</v>
      </c>
      <c r="H18" s="381">
        <v>10</v>
      </c>
      <c r="I18" s="381">
        <v>10</v>
      </c>
      <c r="J18" s="381">
        <v>0</v>
      </c>
      <c r="K18" s="382">
        <v>0</v>
      </c>
      <c r="L18" s="382">
        <v>0</v>
      </c>
      <c r="M18" s="382">
        <v>0</v>
      </c>
      <c r="N18" s="336" t="s">
        <v>443</v>
      </c>
      <c r="O18" s="158" t="s">
        <v>443</v>
      </c>
      <c r="P18" s="157">
        <f t="shared" si="1"/>
        <v>20</v>
      </c>
    </row>
    <row r="19" spans="1:16" s="157" customFormat="1" ht="78.75" x14ac:dyDescent="0.25">
      <c r="A19" s="158" t="s">
        <v>604</v>
      </c>
      <c r="B19" s="160">
        <v>617</v>
      </c>
      <c r="C19" s="159">
        <v>150</v>
      </c>
      <c r="D19" s="158" t="s">
        <v>603</v>
      </c>
      <c r="E19" s="381">
        <v>0</v>
      </c>
      <c r="F19" s="381">
        <v>0</v>
      </c>
      <c r="G19" s="381">
        <v>6</v>
      </c>
      <c r="H19" s="381">
        <v>0</v>
      </c>
      <c r="I19" s="381">
        <v>70</v>
      </c>
      <c r="J19" s="381">
        <v>74</v>
      </c>
      <c r="K19" s="382">
        <v>0</v>
      </c>
      <c r="L19" s="382">
        <v>0</v>
      </c>
      <c r="M19" s="382">
        <v>0</v>
      </c>
      <c r="N19" s="336" t="s">
        <v>443</v>
      </c>
      <c r="O19" s="158" t="s">
        <v>443</v>
      </c>
      <c r="P19" s="157">
        <f t="shared" si="1"/>
        <v>150</v>
      </c>
    </row>
    <row r="20" spans="1:16" s="157" customFormat="1" ht="47.25" x14ac:dyDescent="0.25">
      <c r="A20" s="158" t="s">
        <v>602</v>
      </c>
      <c r="B20" s="160">
        <v>618</v>
      </c>
      <c r="C20" s="159">
        <v>400</v>
      </c>
      <c r="D20" s="158" t="s">
        <v>601</v>
      </c>
      <c r="E20" s="381">
        <v>0</v>
      </c>
      <c r="F20" s="381">
        <v>150</v>
      </c>
      <c r="G20" s="381">
        <v>150</v>
      </c>
      <c r="H20" s="381">
        <v>0</v>
      </c>
      <c r="I20" s="381">
        <v>0</v>
      </c>
      <c r="J20" s="381">
        <v>100</v>
      </c>
      <c r="K20" s="382">
        <v>0</v>
      </c>
      <c r="L20" s="382">
        <v>0</v>
      </c>
      <c r="M20" s="382">
        <v>0</v>
      </c>
      <c r="N20" s="336" t="s">
        <v>443</v>
      </c>
      <c r="O20" s="158" t="s">
        <v>443</v>
      </c>
      <c r="P20" s="157">
        <f t="shared" si="1"/>
        <v>400</v>
      </c>
    </row>
    <row r="21" spans="1:16" s="157" customFormat="1" ht="78.75" x14ac:dyDescent="0.25">
      <c r="A21" s="158" t="s">
        <v>600</v>
      </c>
      <c r="B21" s="160">
        <v>619</v>
      </c>
      <c r="C21" s="158">
        <v>180</v>
      </c>
      <c r="D21" s="158" t="s">
        <v>599</v>
      </c>
      <c r="E21" s="381">
        <v>0</v>
      </c>
      <c r="F21" s="381">
        <v>70</v>
      </c>
      <c r="G21" s="381">
        <v>20</v>
      </c>
      <c r="H21" s="381">
        <v>20</v>
      </c>
      <c r="I21" s="381">
        <v>30</v>
      </c>
      <c r="J21" s="381">
        <v>40</v>
      </c>
      <c r="K21" s="382">
        <v>0</v>
      </c>
      <c r="L21" s="382">
        <v>0</v>
      </c>
      <c r="M21" s="382">
        <v>0</v>
      </c>
      <c r="N21" s="336" t="s">
        <v>443</v>
      </c>
      <c r="O21" s="158" t="s">
        <v>443</v>
      </c>
      <c r="P21" s="157">
        <f t="shared" si="1"/>
        <v>180</v>
      </c>
    </row>
    <row r="22" spans="1:16" s="157" customFormat="1" ht="47.25" x14ac:dyDescent="0.25">
      <c r="A22" s="158" t="s">
        <v>598</v>
      </c>
      <c r="B22" s="160">
        <v>620</v>
      </c>
      <c r="C22" s="159">
        <v>15</v>
      </c>
      <c r="D22" s="158" t="s">
        <v>597</v>
      </c>
      <c r="E22" s="381">
        <v>0</v>
      </c>
      <c r="F22" s="381">
        <v>15</v>
      </c>
      <c r="G22" s="381">
        <v>0</v>
      </c>
      <c r="H22" s="381">
        <v>0</v>
      </c>
      <c r="I22" s="381">
        <v>0</v>
      </c>
      <c r="J22" s="381">
        <v>0</v>
      </c>
      <c r="K22" s="382">
        <v>0</v>
      </c>
      <c r="L22" s="382">
        <v>0</v>
      </c>
      <c r="M22" s="382">
        <v>0</v>
      </c>
      <c r="N22" s="336" t="s">
        <v>443</v>
      </c>
      <c r="O22" s="158" t="s">
        <v>443</v>
      </c>
      <c r="P22" s="157">
        <f t="shared" si="1"/>
        <v>15</v>
      </c>
    </row>
    <row r="23" spans="1:16" s="157" customFormat="1" ht="63" x14ac:dyDescent="0.25">
      <c r="A23" s="158" t="s">
        <v>596</v>
      </c>
      <c r="B23" s="160">
        <v>621</v>
      </c>
      <c r="C23" s="159">
        <v>50</v>
      </c>
      <c r="D23" s="158" t="s">
        <v>595</v>
      </c>
      <c r="E23" s="381">
        <v>0</v>
      </c>
      <c r="F23" s="381">
        <v>0</v>
      </c>
      <c r="G23" s="381">
        <v>10</v>
      </c>
      <c r="H23" s="381">
        <v>6</v>
      </c>
      <c r="I23" s="381">
        <v>15</v>
      </c>
      <c r="J23" s="381">
        <v>19</v>
      </c>
      <c r="K23" s="382">
        <v>0</v>
      </c>
      <c r="L23" s="382">
        <v>0</v>
      </c>
      <c r="M23" s="382">
        <v>0</v>
      </c>
      <c r="N23" s="336" t="s">
        <v>443</v>
      </c>
      <c r="O23" s="158" t="s">
        <v>443</v>
      </c>
      <c r="P23" s="157">
        <f t="shared" si="1"/>
        <v>50</v>
      </c>
    </row>
    <row r="24" spans="1:16" s="157" customFormat="1" ht="47.25" x14ac:dyDescent="0.25">
      <c r="A24" s="158" t="s">
        <v>594</v>
      </c>
      <c r="B24" s="160">
        <v>622</v>
      </c>
      <c r="C24" s="159">
        <v>20</v>
      </c>
      <c r="D24" s="158" t="s">
        <v>473</v>
      </c>
      <c r="E24" s="381">
        <v>0</v>
      </c>
      <c r="F24" s="381">
        <v>0</v>
      </c>
      <c r="G24" s="381">
        <v>0</v>
      </c>
      <c r="H24" s="381">
        <v>10</v>
      </c>
      <c r="I24" s="381">
        <v>5</v>
      </c>
      <c r="J24" s="381">
        <v>5</v>
      </c>
      <c r="K24" s="382">
        <v>0</v>
      </c>
      <c r="L24" s="382">
        <v>0</v>
      </c>
      <c r="M24" s="382">
        <v>0</v>
      </c>
      <c r="N24" s="336" t="s">
        <v>443</v>
      </c>
      <c r="O24" s="158" t="s">
        <v>443</v>
      </c>
      <c r="P24" s="157">
        <f t="shared" si="1"/>
        <v>20</v>
      </c>
    </row>
    <row r="25" spans="1:16" s="157" customFormat="1" ht="78.75" x14ac:dyDescent="0.25">
      <c r="A25" s="158" t="s">
        <v>593</v>
      </c>
      <c r="B25" s="160">
        <v>623</v>
      </c>
      <c r="C25" s="158">
        <v>80</v>
      </c>
      <c r="D25" s="158" t="s">
        <v>592</v>
      </c>
      <c r="E25" s="381">
        <v>0</v>
      </c>
      <c r="F25" s="381">
        <v>0</v>
      </c>
      <c r="G25" s="381">
        <v>0</v>
      </c>
      <c r="H25" s="381">
        <v>0</v>
      </c>
      <c r="I25" s="381">
        <v>40</v>
      </c>
      <c r="J25" s="381">
        <v>40</v>
      </c>
      <c r="K25" s="382">
        <v>0</v>
      </c>
      <c r="L25" s="382">
        <v>0</v>
      </c>
      <c r="M25" s="382">
        <v>0</v>
      </c>
      <c r="N25" s="336" t="s">
        <v>443</v>
      </c>
      <c r="O25" s="158" t="s">
        <v>443</v>
      </c>
      <c r="P25" s="157">
        <f t="shared" si="1"/>
        <v>80</v>
      </c>
    </row>
    <row r="26" spans="1:16" s="157" customFormat="1" ht="220.5" x14ac:dyDescent="0.25">
      <c r="A26" s="158" t="s">
        <v>591</v>
      </c>
      <c r="B26" s="160">
        <v>624</v>
      </c>
      <c r="C26" s="158">
        <v>60</v>
      </c>
      <c r="D26" s="158" t="s">
        <v>590</v>
      </c>
      <c r="E26" s="381">
        <v>0</v>
      </c>
      <c r="F26" s="381">
        <v>0</v>
      </c>
      <c r="G26" s="381">
        <v>0</v>
      </c>
      <c r="H26" s="381">
        <v>0</v>
      </c>
      <c r="I26" s="381">
        <v>40</v>
      </c>
      <c r="J26" s="381">
        <v>0</v>
      </c>
      <c r="K26" s="382">
        <v>0</v>
      </c>
      <c r="L26" s="382">
        <v>20</v>
      </c>
      <c r="M26" s="382">
        <v>0</v>
      </c>
      <c r="N26" s="336" t="s">
        <v>589</v>
      </c>
      <c r="O26" s="158" t="s">
        <v>443</v>
      </c>
      <c r="P26" s="157">
        <f t="shared" si="1"/>
        <v>60</v>
      </c>
    </row>
    <row r="27" spans="1:16" s="157" customFormat="1" ht="47.25" x14ac:dyDescent="0.25">
      <c r="A27" s="158" t="s">
        <v>588</v>
      </c>
      <c r="B27" s="160">
        <v>625</v>
      </c>
      <c r="C27" s="159">
        <v>0</v>
      </c>
      <c r="D27" s="158" t="s">
        <v>443</v>
      </c>
      <c r="E27" s="381">
        <v>0</v>
      </c>
      <c r="F27" s="381">
        <v>0</v>
      </c>
      <c r="G27" s="381">
        <v>0</v>
      </c>
      <c r="H27" s="381">
        <v>0</v>
      </c>
      <c r="I27" s="381">
        <v>0</v>
      </c>
      <c r="J27" s="381">
        <v>0</v>
      </c>
      <c r="K27" s="382">
        <v>0</v>
      </c>
      <c r="L27" s="382">
        <v>0</v>
      </c>
      <c r="M27" s="382">
        <v>0</v>
      </c>
      <c r="N27" s="336" t="s">
        <v>443</v>
      </c>
      <c r="O27" s="158" t="s">
        <v>443</v>
      </c>
      <c r="P27" s="157">
        <f t="shared" si="1"/>
        <v>0</v>
      </c>
    </row>
    <row r="28" spans="1:16" s="157" customFormat="1" ht="94.5" x14ac:dyDescent="0.25">
      <c r="A28" s="158" t="s">
        <v>587</v>
      </c>
      <c r="B28" s="160">
        <v>626</v>
      </c>
      <c r="C28" s="159">
        <v>120</v>
      </c>
      <c r="D28" s="158" t="s">
        <v>586</v>
      </c>
      <c r="E28" s="381">
        <v>0</v>
      </c>
      <c r="F28" s="381">
        <v>20</v>
      </c>
      <c r="G28" s="381">
        <v>20</v>
      </c>
      <c r="H28" s="381">
        <v>20</v>
      </c>
      <c r="I28" s="381">
        <v>40</v>
      </c>
      <c r="J28" s="381">
        <v>20</v>
      </c>
      <c r="K28" s="382">
        <v>0</v>
      </c>
      <c r="L28" s="382">
        <v>0</v>
      </c>
      <c r="M28" s="382">
        <v>0</v>
      </c>
      <c r="N28" s="336" t="s">
        <v>461</v>
      </c>
      <c r="O28" s="158" t="s">
        <v>443</v>
      </c>
      <c r="P28" s="157">
        <f t="shared" si="1"/>
        <v>120</v>
      </c>
    </row>
    <row r="29" spans="1:16" s="157" customFormat="1" ht="47.25" x14ac:dyDescent="0.25">
      <c r="A29" s="158" t="s">
        <v>585</v>
      </c>
      <c r="B29" s="160">
        <v>627</v>
      </c>
      <c r="C29" s="158">
        <v>6</v>
      </c>
      <c r="D29" s="158" t="s">
        <v>584</v>
      </c>
      <c r="E29" s="381">
        <v>0</v>
      </c>
      <c r="F29" s="381">
        <v>0</v>
      </c>
      <c r="G29" s="381">
        <v>0</v>
      </c>
      <c r="H29" s="381">
        <v>6</v>
      </c>
      <c r="I29" s="381">
        <v>0</v>
      </c>
      <c r="J29" s="381">
        <v>0</v>
      </c>
      <c r="K29" s="382">
        <v>0</v>
      </c>
      <c r="L29" s="382">
        <v>0</v>
      </c>
      <c r="M29" s="382">
        <v>0</v>
      </c>
      <c r="N29" s="336" t="s">
        <v>443</v>
      </c>
      <c r="O29" s="158" t="s">
        <v>443</v>
      </c>
      <c r="P29" s="157">
        <f t="shared" si="1"/>
        <v>6</v>
      </c>
    </row>
    <row r="30" spans="1:16" s="157" customFormat="1" ht="63" x14ac:dyDescent="0.25">
      <c r="A30" s="158" t="s">
        <v>583</v>
      </c>
      <c r="B30" s="160">
        <v>628</v>
      </c>
      <c r="C30" s="159">
        <v>10</v>
      </c>
      <c r="D30" s="158" t="s">
        <v>582</v>
      </c>
      <c r="E30" s="381">
        <v>0</v>
      </c>
      <c r="F30" s="381">
        <v>0</v>
      </c>
      <c r="G30" s="381">
        <v>0</v>
      </c>
      <c r="H30" s="381">
        <v>0</v>
      </c>
      <c r="I30" s="381">
        <v>5</v>
      </c>
      <c r="J30" s="381">
        <v>5</v>
      </c>
      <c r="K30" s="382">
        <v>0</v>
      </c>
      <c r="L30" s="382">
        <v>0</v>
      </c>
      <c r="M30" s="382">
        <v>0</v>
      </c>
      <c r="N30" s="336" t="s">
        <v>581</v>
      </c>
      <c r="O30" s="158" t="s">
        <v>580</v>
      </c>
      <c r="P30" s="157">
        <f t="shared" si="1"/>
        <v>10</v>
      </c>
    </row>
    <row r="31" spans="1:16" s="157" customFormat="1" ht="47.25" x14ac:dyDescent="0.25">
      <c r="A31" s="158" t="s">
        <v>579</v>
      </c>
      <c r="B31" s="160">
        <v>629</v>
      </c>
      <c r="C31" s="159">
        <v>0</v>
      </c>
      <c r="D31" s="158" t="s">
        <v>443</v>
      </c>
      <c r="E31" s="381">
        <v>0</v>
      </c>
      <c r="F31" s="381">
        <v>0</v>
      </c>
      <c r="G31" s="381">
        <v>0</v>
      </c>
      <c r="H31" s="381">
        <v>0</v>
      </c>
      <c r="I31" s="381">
        <v>0</v>
      </c>
      <c r="J31" s="381">
        <v>0</v>
      </c>
      <c r="K31" s="382">
        <v>0</v>
      </c>
      <c r="L31" s="382">
        <v>0</v>
      </c>
      <c r="M31" s="382">
        <v>0</v>
      </c>
      <c r="N31" s="336" t="s">
        <v>443</v>
      </c>
      <c r="O31" s="158" t="s">
        <v>443</v>
      </c>
      <c r="P31" s="157">
        <f t="shared" si="1"/>
        <v>0</v>
      </c>
    </row>
    <row r="32" spans="1:16" s="157" customFormat="1" ht="47.25" x14ac:dyDescent="0.25">
      <c r="A32" s="158" t="s">
        <v>578</v>
      </c>
      <c r="B32" s="160">
        <v>630</v>
      </c>
      <c r="C32" s="159">
        <v>0</v>
      </c>
      <c r="D32" s="158" t="s">
        <v>179</v>
      </c>
      <c r="E32" s="381">
        <v>0</v>
      </c>
      <c r="F32" s="381">
        <v>0</v>
      </c>
      <c r="G32" s="381">
        <v>0</v>
      </c>
      <c r="H32" s="381">
        <v>0</v>
      </c>
      <c r="I32" s="381">
        <v>0</v>
      </c>
      <c r="J32" s="381">
        <v>0</v>
      </c>
      <c r="K32" s="382">
        <v>0</v>
      </c>
      <c r="L32" s="382">
        <v>0</v>
      </c>
      <c r="M32" s="382">
        <v>0</v>
      </c>
      <c r="N32" s="336" t="s">
        <v>443</v>
      </c>
      <c r="O32" s="158" t="s">
        <v>443</v>
      </c>
      <c r="P32" s="157">
        <f t="shared" si="1"/>
        <v>0</v>
      </c>
    </row>
    <row r="33" spans="1:16" s="157" customFormat="1" ht="47.25" x14ac:dyDescent="0.25">
      <c r="A33" s="158" t="s">
        <v>577</v>
      </c>
      <c r="B33" s="160">
        <v>631</v>
      </c>
      <c r="C33" s="159">
        <v>0</v>
      </c>
      <c r="D33" s="158" t="s">
        <v>443</v>
      </c>
      <c r="E33" s="381">
        <v>0</v>
      </c>
      <c r="F33" s="381">
        <v>0</v>
      </c>
      <c r="G33" s="381">
        <v>0</v>
      </c>
      <c r="H33" s="381">
        <v>0</v>
      </c>
      <c r="I33" s="381">
        <v>0</v>
      </c>
      <c r="J33" s="381">
        <v>0</v>
      </c>
      <c r="K33" s="382">
        <v>0</v>
      </c>
      <c r="L33" s="382">
        <v>0</v>
      </c>
      <c r="M33" s="382">
        <v>0</v>
      </c>
      <c r="N33" s="336" t="s">
        <v>443</v>
      </c>
      <c r="O33" s="158" t="s">
        <v>443</v>
      </c>
      <c r="P33" s="157">
        <f t="shared" si="1"/>
        <v>0</v>
      </c>
    </row>
    <row r="34" spans="1:16" s="157" customFormat="1" ht="47.25" x14ac:dyDescent="0.25">
      <c r="A34" s="158" t="s">
        <v>576</v>
      </c>
      <c r="B34" s="160">
        <v>632</v>
      </c>
      <c r="C34" s="159">
        <v>18</v>
      </c>
      <c r="D34" s="158" t="s">
        <v>575</v>
      </c>
      <c r="E34" s="381">
        <v>0</v>
      </c>
      <c r="F34" s="381">
        <v>0</v>
      </c>
      <c r="G34" s="381">
        <v>0</v>
      </c>
      <c r="H34" s="381">
        <v>9</v>
      </c>
      <c r="I34" s="381">
        <v>0</v>
      </c>
      <c r="J34" s="381">
        <v>9</v>
      </c>
      <c r="K34" s="382">
        <v>0</v>
      </c>
      <c r="L34" s="382">
        <v>0</v>
      </c>
      <c r="M34" s="382">
        <v>0</v>
      </c>
      <c r="N34" s="336" t="s">
        <v>443</v>
      </c>
      <c r="O34" s="158" t="s">
        <v>443</v>
      </c>
      <c r="P34" s="157">
        <f t="shared" si="1"/>
        <v>18</v>
      </c>
    </row>
    <row r="35" spans="1:16" s="157" customFormat="1" ht="126" x14ac:dyDescent="0.25">
      <c r="A35" s="158" t="s">
        <v>574</v>
      </c>
      <c r="B35" s="160">
        <v>633</v>
      </c>
      <c r="C35" s="159">
        <v>120</v>
      </c>
      <c r="D35" s="158" t="s">
        <v>573</v>
      </c>
      <c r="E35" s="381">
        <v>0</v>
      </c>
      <c r="F35" s="381">
        <v>40</v>
      </c>
      <c r="G35" s="381">
        <v>20</v>
      </c>
      <c r="H35" s="381">
        <v>0</v>
      </c>
      <c r="I35" s="381">
        <v>0</v>
      </c>
      <c r="J35" s="381">
        <v>30</v>
      </c>
      <c r="K35" s="382">
        <v>0</v>
      </c>
      <c r="L35" s="382">
        <v>30</v>
      </c>
      <c r="M35" s="382">
        <v>0</v>
      </c>
      <c r="N35" s="336" t="s">
        <v>572</v>
      </c>
      <c r="O35" s="158" t="s">
        <v>443</v>
      </c>
      <c r="P35" s="157">
        <f t="shared" si="1"/>
        <v>120</v>
      </c>
    </row>
    <row r="36" spans="1:16" s="157" customFormat="1" ht="47.25" x14ac:dyDescent="0.25">
      <c r="A36" s="158" t="s">
        <v>571</v>
      </c>
      <c r="B36" s="160">
        <v>634</v>
      </c>
      <c r="C36" s="159">
        <v>0</v>
      </c>
      <c r="D36" s="158" t="s">
        <v>179</v>
      </c>
      <c r="E36" s="381">
        <v>0</v>
      </c>
      <c r="F36" s="381">
        <v>0</v>
      </c>
      <c r="G36" s="381">
        <v>0</v>
      </c>
      <c r="H36" s="381">
        <v>0</v>
      </c>
      <c r="I36" s="381">
        <v>0</v>
      </c>
      <c r="J36" s="381">
        <v>0</v>
      </c>
      <c r="K36" s="382">
        <v>0</v>
      </c>
      <c r="L36" s="382">
        <v>0</v>
      </c>
      <c r="M36" s="382">
        <v>0</v>
      </c>
      <c r="N36" s="336" t="s">
        <v>179</v>
      </c>
      <c r="O36" s="158" t="s">
        <v>179</v>
      </c>
      <c r="P36" s="157">
        <f t="shared" si="1"/>
        <v>0</v>
      </c>
    </row>
    <row r="37" spans="1:16" s="157" customFormat="1" ht="47.25" x14ac:dyDescent="0.25">
      <c r="A37" s="158" t="s">
        <v>570</v>
      </c>
      <c r="B37" s="160">
        <v>635</v>
      </c>
      <c r="C37" s="159">
        <v>0</v>
      </c>
      <c r="D37" s="158" t="s">
        <v>473</v>
      </c>
      <c r="E37" s="381">
        <v>0</v>
      </c>
      <c r="F37" s="381">
        <v>0</v>
      </c>
      <c r="G37" s="381">
        <v>0</v>
      </c>
      <c r="H37" s="381">
        <v>0</v>
      </c>
      <c r="I37" s="381">
        <v>0</v>
      </c>
      <c r="J37" s="381">
        <v>0</v>
      </c>
      <c r="K37" s="382">
        <v>0</v>
      </c>
      <c r="L37" s="382">
        <v>0</v>
      </c>
      <c r="M37" s="382">
        <v>0</v>
      </c>
      <c r="N37" s="336" t="s">
        <v>443</v>
      </c>
      <c r="O37" s="158" t="s">
        <v>443</v>
      </c>
      <c r="P37" s="157">
        <f t="shared" si="1"/>
        <v>0</v>
      </c>
    </row>
    <row r="38" spans="1:16" s="157" customFormat="1" ht="47.25" x14ac:dyDescent="0.25">
      <c r="A38" s="158" t="s">
        <v>569</v>
      </c>
      <c r="B38" s="160">
        <v>636</v>
      </c>
      <c r="C38" s="159">
        <v>0</v>
      </c>
      <c r="D38" s="158" t="s">
        <v>443</v>
      </c>
      <c r="E38" s="381">
        <v>0</v>
      </c>
      <c r="F38" s="381">
        <v>0</v>
      </c>
      <c r="G38" s="381">
        <v>0</v>
      </c>
      <c r="H38" s="381">
        <v>0</v>
      </c>
      <c r="I38" s="381">
        <v>0</v>
      </c>
      <c r="J38" s="381">
        <v>0</v>
      </c>
      <c r="K38" s="382">
        <v>0</v>
      </c>
      <c r="L38" s="382">
        <v>0</v>
      </c>
      <c r="M38" s="382">
        <v>0</v>
      </c>
      <c r="N38" s="336" t="s">
        <v>443</v>
      </c>
      <c r="O38" s="158" t="s">
        <v>443</v>
      </c>
      <c r="P38" s="157">
        <f t="shared" si="1"/>
        <v>0</v>
      </c>
    </row>
    <row r="39" spans="1:16" s="157" customFormat="1" ht="47.25" x14ac:dyDescent="0.25">
      <c r="A39" s="158" t="s">
        <v>568</v>
      </c>
      <c r="B39" s="160">
        <v>638</v>
      </c>
      <c r="C39" s="159">
        <v>0</v>
      </c>
      <c r="D39" s="158" t="s">
        <v>567</v>
      </c>
      <c r="E39" s="381">
        <v>0</v>
      </c>
      <c r="F39" s="381">
        <v>0</v>
      </c>
      <c r="G39" s="381">
        <v>0</v>
      </c>
      <c r="H39" s="381">
        <v>0</v>
      </c>
      <c r="I39" s="381">
        <v>0</v>
      </c>
      <c r="J39" s="381">
        <v>0</v>
      </c>
      <c r="K39" s="382">
        <v>0</v>
      </c>
      <c r="L39" s="382">
        <v>0</v>
      </c>
      <c r="M39" s="382">
        <v>0</v>
      </c>
      <c r="N39" s="336" t="s">
        <v>566</v>
      </c>
      <c r="O39" s="158" t="s">
        <v>566</v>
      </c>
      <c r="P39" s="157">
        <f t="shared" si="1"/>
        <v>0</v>
      </c>
    </row>
    <row r="40" spans="1:16" s="157" customFormat="1" ht="47.25" x14ac:dyDescent="0.25">
      <c r="A40" s="158" t="s">
        <v>565</v>
      </c>
      <c r="B40" s="160">
        <v>639</v>
      </c>
      <c r="C40" s="159">
        <v>100</v>
      </c>
      <c r="D40" s="158" t="s">
        <v>564</v>
      </c>
      <c r="E40" s="381">
        <v>0</v>
      </c>
      <c r="F40" s="381">
        <v>0</v>
      </c>
      <c r="G40" s="381">
        <v>0</v>
      </c>
      <c r="H40" s="381">
        <v>0</v>
      </c>
      <c r="I40" s="381">
        <v>0</v>
      </c>
      <c r="J40" s="381">
        <v>100</v>
      </c>
      <c r="K40" s="382">
        <v>0</v>
      </c>
      <c r="L40" s="382">
        <v>0</v>
      </c>
      <c r="M40" s="382">
        <v>0</v>
      </c>
      <c r="N40" s="336" t="s">
        <v>443</v>
      </c>
      <c r="O40" s="158" t="s">
        <v>443</v>
      </c>
      <c r="P40" s="157">
        <f t="shared" si="1"/>
        <v>100</v>
      </c>
    </row>
    <row r="41" spans="1:16" s="157" customFormat="1" ht="47.25" x14ac:dyDescent="0.25">
      <c r="A41" s="158" t="s">
        <v>563</v>
      </c>
      <c r="B41" s="160">
        <v>641</v>
      </c>
      <c r="C41" s="159">
        <v>50</v>
      </c>
      <c r="D41" s="158" t="s">
        <v>562</v>
      </c>
      <c r="E41" s="381">
        <v>0</v>
      </c>
      <c r="F41" s="381">
        <v>0</v>
      </c>
      <c r="G41" s="381">
        <v>8</v>
      </c>
      <c r="H41" s="381">
        <v>0</v>
      </c>
      <c r="I41" s="381">
        <v>42</v>
      </c>
      <c r="J41" s="381">
        <v>0</v>
      </c>
      <c r="K41" s="382">
        <v>0</v>
      </c>
      <c r="L41" s="382">
        <v>0</v>
      </c>
      <c r="M41" s="382">
        <v>0</v>
      </c>
      <c r="N41" s="336" t="s">
        <v>443</v>
      </c>
      <c r="O41" s="158" t="s">
        <v>443</v>
      </c>
      <c r="P41" s="157">
        <f t="shared" si="1"/>
        <v>50</v>
      </c>
    </row>
    <row r="42" spans="1:16" s="157" customFormat="1" ht="63" x14ac:dyDescent="0.25">
      <c r="A42" s="158" t="s">
        <v>561</v>
      </c>
      <c r="B42" s="160">
        <v>642</v>
      </c>
      <c r="C42" s="159">
        <v>15</v>
      </c>
      <c r="D42" s="158" t="s">
        <v>560</v>
      </c>
      <c r="E42" s="381">
        <v>0</v>
      </c>
      <c r="F42" s="381">
        <v>0</v>
      </c>
      <c r="G42" s="381">
        <v>0</v>
      </c>
      <c r="H42" s="381">
        <v>0</v>
      </c>
      <c r="I42" s="381">
        <v>6</v>
      </c>
      <c r="J42" s="381">
        <v>9</v>
      </c>
      <c r="K42" s="382">
        <v>0</v>
      </c>
      <c r="L42" s="382">
        <v>0</v>
      </c>
      <c r="M42" s="382">
        <v>0</v>
      </c>
      <c r="N42" s="336" t="s">
        <v>179</v>
      </c>
      <c r="O42" s="158" t="s">
        <v>179</v>
      </c>
      <c r="P42" s="157">
        <f t="shared" si="1"/>
        <v>15</v>
      </c>
    </row>
    <row r="43" spans="1:16" s="157" customFormat="1" ht="47.25" x14ac:dyDescent="0.25">
      <c r="A43" s="158" t="s">
        <v>559</v>
      </c>
      <c r="B43" s="160">
        <v>645</v>
      </c>
      <c r="C43" s="158">
        <v>30</v>
      </c>
      <c r="D43" s="158" t="s">
        <v>558</v>
      </c>
      <c r="E43" s="381">
        <v>0</v>
      </c>
      <c r="F43" s="381">
        <v>0</v>
      </c>
      <c r="G43" s="381">
        <v>0</v>
      </c>
      <c r="H43" s="381">
        <v>0</v>
      </c>
      <c r="I43" s="381">
        <v>0</v>
      </c>
      <c r="J43" s="381">
        <v>0</v>
      </c>
      <c r="K43" s="382">
        <v>0</v>
      </c>
      <c r="L43" s="382">
        <v>30</v>
      </c>
      <c r="M43" s="382">
        <v>0</v>
      </c>
      <c r="N43" s="336" t="s">
        <v>557</v>
      </c>
      <c r="O43" s="158" t="s">
        <v>443</v>
      </c>
      <c r="P43" s="157">
        <f t="shared" ref="P43:P74" si="2">E43+F43+G43+H43+I43+J43+K43+L43+M43</f>
        <v>30</v>
      </c>
    </row>
    <row r="44" spans="1:16" s="157" customFormat="1" ht="78.75" x14ac:dyDescent="0.25">
      <c r="A44" s="158" t="s">
        <v>556</v>
      </c>
      <c r="B44" s="160">
        <v>647</v>
      </c>
      <c r="C44" s="159">
        <v>50</v>
      </c>
      <c r="D44" s="158" t="s">
        <v>555</v>
      </c>
      <c r="E44" s="381">
        <v>0</v>
      </c>
      <c r="F44" s="381">
        <v>0</v>
      </c>
      <c r="G44" s="381">
        <v>0</v>
      </c>
      <c r="H44" s="381">
        <v>0</v>
      </c>
      <c r="I44" s="381">
        <v>0</v>
      </c>
      <c r="J44" s="381">
        <v>0</v>
      </c>
      <c r="K44" s="382">
        <v>50</v>
      </c>
      <c r="L44" s="382">
        <v>0</v>
      </c>
      <c r="M44" s="382">
        <v>0</v>
      </c>
      <c r="N44" s="336" t="s">
        <v>554</v>
      </c>
      <c r="O44" s="158" t="s">
        <v>443</v>
      </c>
      <c r="P44" s="157">
        <f t="shared" si="2"/>
        <v>50</v>
      </c>
    </row>
    <row r="45" spans="1:16" s="157" customFormat="1" ht="63" x14ac:dyDescent="0.25">
      <c r="A45" s="158" t="s">
        <v>553</v>
      </c>
      <c r="B45" s="160">
        <v>648</v>
      </c>
      <c r="C45" s="158">
        <v>10</v>
      </c>
      <c r="D45" s="158" t="s">
        <v>552</v>
      </c>
      <c r="E45" s="381">
        <v>0</v>
      </c>
      <c r="F45" s="381">
        <v>0</v>
      </c>
      <c r="G45" s="381">
        <v>5</v>
      </c>
      <c r="H45" s="381">
        <v>0</v>
      </c>
      <c r="I45" s="381">
        <v>0</v>
      </c>
      <c r="J45" s="381">
        <v>5</v>
      </c>
      <c r="K45" s="382">
        <v>0</v>
      </c>
      <c r="L45" s="382">
        <v>0</v>
      </c>
      <c r="M45" s="382">
        <v>0</v>
      </c>
      <c r="N45" s="336" t="s">
        <v>443</v>
      </c>
      <c r="O45" s="158" t="s">
        <v>443</v>
      </c>
      <c r="P45" s="157">
        <f t="shared" si="2"/>
        <v>10</v>
      </c>
    </row>
    <row r="46" spans="1:16" s="157" customFormat="1" ht="94.5" x14ac:dyDescent="0.25">
      <c r="A46" s="162" t="s">
        <v>551</v>
      </c>
      <c r="B46" s="160">
        <v>649</v>
      </c>
      <c r="C46" s="158">
        <v>0</v>
      </c>
      <c r="D46" s="158" t="s">
        <v>550</v>
      </c>
      <c r="E46" s="381">
        <v>0</v>
      </c>
      <c r="F46" s="381">
        <v>0</v>
      </c>
      <c r="G46" s="381">
        <v>0</v>
      </c>
      <c r="H46" s="381">
        <v>0</v>
      </c>
      <c r="I46" s="381">
        <v>0</v>
      </c>
      <c r="J46" s="381">
        <v>0</v>
      </c>
      <c r="K46" s="382">
        <v>0</v>
      </c>
      <c r="L46" s="382">
        <v>0</v>
      </c>
      <c r="M46" s="382">
        <v>0</v>
      </c>
      <c r="N46" s="336" t="s">
        <v>179</v>
      </c>
      <c r="O46" s="158" t="s">
        <v>549</v>
      </c>
      <c r="P46" s="157">
        <f t="shared" si="2"/>
        <v>0</v>
      </c>
    </row>
    <row r="47" spans="1:16" s="157" customFormat="1" ht="47.25" x14ac:dyDescent="0.25">
      <c r="A47" s="158" t="s">
        <v>548</v>
      </c>
      <c r="B47" s="160">
        <v>650</v>
      </c>
      <c r="C47" s="159">
        <v>0</v>
      </c>
      <c r="D47" s="158" t="s">
        <v>443</v>
      </c>
      <c r="E47" s="381">
        <v>0</v>
      </c>
      <c r="F47" s="381">
        <v>0</v>
      </c>
      <c r="G47" s="381">
        <v>0</v>
      </c>
      <c r="H47" s="381">
        <v>0</v>
      </c>
      <c r="I47" s="381">
        <v>0</v>
      </c>
      <c r="J47" s="381">
        <v>0</v>
      </c>
      <c r="K47" s="382">
        <v>0</v>
      </c>
      <c r="L47" s="382">
        <v>0</v>
      </c>
      <c r="M47" s="382">
        <v>0</v>
      </c>
      <c r="N47" s="336" t="s">
        <v>443</v>
      </c>
      <c r="O47" s="158" t="s">
        <v>443</v>
      </c>
      <c r="P47" s="157">
        <f t="shared" si="2"/>
        <v>0</v>
      </c>
    </row>
    <row r="48" spans="1:16" s="157" customFormat="1" ht="47.25" x14ac:dyDescent="0.25">
      <c r="A48" s="158" t="s">
        <v>547</v>
      </c>
      <c r="B48" s="160">
        <v>651</v>
      </c>
      <c r="C48" s="161">
        <v>0</v>
      </c>
      <c r="D48" s="158" t="s">
        <v>443</v>
      </c>
      <c r="E48" s="381">
        <v>0</v>
      </c>
      <c r="F48" s="381">
        <v>0</v>
      </c>
      <c r="G48" s="381">
        <v>0</v>
      </c>
      <c r="H48" s="381">
        <v>0</v>
      </c>
      <c r="I48" s="381">
        <v>0</v>
      </c>
      <c r="J48" s="381">
        <v>0</v>
      </c>
      <c r="K48" s="382">
        <v>0</v>
      </c>
      <c r="L48" s="382">
        <v>0</v>
      </c>
      <c r="M48" s="382">
        <v>0</v>
      </c>
      <c r="N48" s="336" t="s">
        <v>443</v>
      </c>
      <c r="O48" s="158" t="s">
        <v>443</v>
      </c>
      <c r="P48" s="157">
        <f t="shared" si="2"/>
        <v>0</v>
      </c>
    </row>
    <row r="49" spans="1:16" s="157" customFormat="1" ht="110.25" x14ac:dyDescent="0.25">
      <c r="A49" s="158" t="s">
        <v>546</v>
      </c>
      <c r="B49" s="160">
        <v>652</v>
      </c>
      <c r="C49" s="162">
        <v>20</v>
      </c>
      <c r="D49" s="158" t="s">
        <v>545</v>
      </c>
      <c r="E49" s="381">
        <v>0</v>
      </c>
      <c r="F49" s="381">
        <v>6</v>
      </c>
      <c r="G49" s="381">
        <v>6</v>
      </c>
      <c r="H49" s="381">
        <v>4</v>
      </c>
      <c r="I49" s="381">
        <v>0</v>
      </c>
      <c r="J49" s="381">
        <v>4</v>
      </c>
      <c r="K49" s="382">
        <v>0</v>
      </c>
      <c r="L49" s="382">
        <v>0</v>
      </c>
      <c r="M49" s="382">
        <v>0</v>
      </c>
      <c r="N49" s="336" t="s">
        <v>544</v>
      </c>
      <c r="O49" s="158" t="s">
        <v>543</v>
      </c>
      <c r="P49" s="157">
        <f t="shared" si="2"/>
        <v>20</v>
      </c>
    </row>
    <row r="50" spans="1:16" s="157" customFormat="1" ht="47.25" x14ac:dyDescent="0.25">
      <c r="A50" s="158" t="s">
        <v>542</v>
      </c>
      <c r="B50" s="160">
        <v>653</v>
      </c>
      <c r="C50" s="159">
        <v>0</v>
      </c>
      <c r="D50" s="158" t="s">
        <v>443</v>
      </c>
      <c r="E50" s="381">
        <v>0</v>
      </c>
      <c r="F50" s="381">
        <v>0</v>
      </c>
      <c r="G50" s="381">
        <v>0</v>
      </c>
      <c r="H50" s="381">
        <v>0</v>
      </c>
      <c r="I50" s="381">
        <v>0</v>
      </c>
      <c r="J50" s="381">
        <v>0</v>
      </c>
      <c r="K50" s="382">
        <v>0</v>
      </c>
      <c r="L50" s="382">
        <v>0</v>
      </c>
      <c r="M50" s="382">
        <v>0</v>
      </c>
      <c r="N50" s="336" t="s">
        <v>443</v>
      </c>
      <c r="O50" s="158" t="s">
        <v>443</v>
      </c>
      <c r="P50" s="157">
        <f t="shared" si="2"/>
        <v>0</v>
      </c>
    </row>
    <row r="51" spans="1:16" s="157" customFormat="1" ht="78.75" x14ac:dyDescent="0.25">
      <c r="A51" s="158" t="s">
        <v>541</v>
      </c>
      <c r="B51" s="160">
        <v>654</v>
      </c>
      <c r="C51" s="159">
        <v>10</v>
      </c>
      <c r="D51" s="158" t="s">
        <v>443</v>
      </c>
      <c r="E51" s="381">
        <v>0</v>
      </c>
      <c r="F51" s="381">
        <v>0</v>
      </c>
      <c r="G51" s="381">
        <v>0</v>
      </c>
      <c r="H51" s="381">
        <v>0</v>
      </c>
      <c r="I51" s="381">
        <v>10</v>
      </c>
      <c r="J51" s="381">
        <v>0</v>
      </c>
      <c r="K51" s="382">
        <v>0</v>
      </c>
      <c r="L51" s="382">
        <v>0</v>
      </c>
      <c r="M51" s="382">
        <v>0</v>
      </c>
      <c r="N51" s="336" t="s">
        <v>540</v>
      </c>
      <c r="O51" s="158" t="s">
        <v>443</v>
      </c>
      <c r="P51" s="157">
        <f t="shared" si="2"/>
        <v>10</v>
      </c>
    </row>
    <row r="52" spans="1:16" s="157" customFormat="1" ht="47.25" x14ac:dyDescent="0.25">
      <c r="A52" s="158" t="s">
        <v>539</v>
      </c>
      <c r="B52" s="160">
        <v>655</v>
      </c>
      <c r="C52" s="159">
        <v>20</v>
      </c>
      <c r="D52" s="158" t="s">
        <v>521</v>
      </c>
      <c r="E52" s="381">
        <v>0</v>
      </c>
      <c r="F52" s="381">
        <v>0</v>
      </c>
      <c r="G52" s="381">
        <v>20</v>
      </c>
      <c r="H52" s="381">
        <v>0</v>
      </c>
      <c r="I52" s="381">
        <v>0</v>
      </c>
      <c r="J52" s="381">
        <v>0</v>
      </c>
      <c r="K52" s="382">
        <v>0</v>
      </c>
      <c r="L52" s="382">
        <v>0</v>
      </c>
      <c r="M52" s="382">
        <v>0</v>
      </c>
      <c r="N52" s="336" t="s">
        <v>443</v>
      </c>
      <c r="O52" s="158" t="s">
        <v>443</v>
      </c>
      <c r="P52" s="157">
        <f t="shared" si="2"/>
        <v>20</v>
      </c>
    </row>
    <row r="53" spans="1:16" s="157" customFormat="1" ht="47.25" x14ac:dyDescent="0.25">
      <c r="A53" s="158" t="s">
        <v>538</v>
      </c>
      <c r="B53" s="160">
        <v>656</v>
      </c>
      <c r="C53" s="159">
        <v>0</v>
      </c>
      <c r="D53" s="158" t="s">
        <v>179</v>
      </c>
      <c r="E53" s="381">
        <v>0</v>
      </c>
      <c r="F53" s="381">
        <v>0</v>
      </c>
      <c r="G53" s="381">
        <v>0</v>
      </c>
      <c r="H53" s="381">
        <v>0</v>
      </c>
      <c r="I53" s="381">
        <v>0</v>
      </c>
      <c r="J53" s="381">
        <v>0</v>
      </c>
      <c r="K53" s="382">
        <v>0</v>
      </c>
      <c r="L53" s="382">
        <v>0</v>
      </c>
      <c r="M53" s="382">
        <v>0</v>
      </c>
      <c r="N53" s="336" t="s">
        <v>443</v>
      </c>
      <c r="O53" s="158" t="s">
        <v>443</v>
      </c>
      <c r="P53" s="157">
        <f t="shared" si="2"/>
        <v>0</v>
      </c>
    </row>
    <row r="54" spans="1:16" s="157" customFormat="1" ht="47.25" x14ac:dyDescent="0.25">
      <c r="A54" s="158" t="s">
        <v>537</v>
      </c>
      <c r="B54" s="160">
        <v>657</v>
      </c>
      <c r="C54" s="159">
        <v>0</v>
      </c>
      <c r="D54" s="158" t="s">
        <v>443</v>
      </c>
      <c r="E54" s="381">
        <v>0</v>
      </c>
      <c r="F54" s="381">
        <v>0</v>
      </c>
      <c r="G54" s="381">
        <v>0</v>
      </c>
      <c r="H54" s="381">
        <v>0</v>
      </c>
      <c r="I54" s="381">
        <v>0</v>
      </c>
      <c r="J54" s="381">
        <v>0</v>
      </c>
      <c r="K54" s="382">
        <v>0</v>
      </c>
      <c r="L54" s="382">
        <v>0</v>
      </c>
      <c r="M54" s="382">
        <v>0</v>
      </c>
      <c r="N54" s="336" t="s">
        <v>443</v>
      </c>
      <c r="O54" s="158" t="s">
        <v>443</v>
      </c>
      <c r="P54" s="157">
        <f t="shared" si="2"/>
        <v>0</v>
      </c>
    </row>
    <row r="55" spans="1:16" s="157" customFormat="1" ht="47.25" x14ac:dyDescent="0.25">
      <c r="A55" s="158" t="s">
        <v>536</v>
      </c>
      <c r="B55" s="160">
        <v>658</v>
      </c>
      <c r="C55" s="159">
        <v>180</v>
      </c>
      <c r="D55" s="158" t="s">
        <v>535</v>
      </c>
      <c r="E55" s="381">
        <v>0</v>
      </c>
      <c r="F55" s="381">
        <v>10</v>
      </c>
      <c r="G55" s="381">
        <v>10</v>
      </c>
      <c r="H55" s="381">
        <v>40</v>
      </c>
      <c r="I55" s="381">
        <v>40</v>
      </c>
      <c r="J55" s="381">
        <v>80</v>
      </c>
      <c r="K55" s="382">
        <v>0</v>
      </c>
      <c r="L55" s="382">
        <v>0</v>
      </c>
      <c r="M55" s="382">
        <v>0</v>
      </c>
      <c r="N55" s="336" t="s">
        <v>443</v>
      </c>
      <c r="O55" s="158" t="s">
        <v>443</v>
      </c>
      <c r="P55" s="157">
        <f t="shared" si="2"/>
        <v>180</v>
      </c>
    </row>
    <row r="56" spans="1:16" s="157" customFormat="1" ht="47.25" x14ac:dyDescent="0.25">
      <c r="A56" s="158" t="s">
        <v>534</v>
      </c>
      <c r="B56" s="160">
        <v>659</v>
      </c>
      <c r="C56" s="159">
        <v>0</v>
      </c>
      <c r="D56" s="158" t="s">
        <v>443</v>
      </c>
      <c r="E56" s="381">
        <v>0</v>
      </c>
      <c r="F56" s="381">
        <v>0</v>
      </c>
      <c r="G56" s="381">
        <v>0</v>
      </c>
      <c r="H56" s="381">
        <v>0</v>
      </c>
      <c r="I56" s="381">
        <v>0</v>
      </c>
      <c r="J56" s="381">
        <v>0</v>
      </c>
      <c r="K56" s="382">
        <v>0</v>
      </c>
      <c r="L56" s="382">
        <v>0</v>
      </c>
      <c r="M56" s="382">
        <v>0</v>
      </c>
      <c r="N56" s="336" t="s">
        <v>443</v>
      </c>
      <c r="O56" s="158" t="s">
        <v>443</v>
      </c>
      <c r="P56" s="157">
        <f t="shared" si="2"/>
        <v>0</v>
      </c>
    </row>
    <row r="57" spans="1:16" s="157" customFormat="1" ht="47.25" x14ac:dyDescent="0.25">
      <c r="A57" s="158" t="s">
        <v>533</v>
      </c>
      <c r="B57" s="160">
        <v>660</v>
      </c>
      <c r="C57" s="161">
        <v>0</v>
      </c>
      <c r="D57" s="158" t="s">
        <v>448</v>
      </c>
      <c r="E57" s="381">
        <v>0</v>
      </c>
      <c r="F57" s="381">
        <v>0</v>
      </c>
      <c r="G57" s="381">
        <v>0</v>
      </c>
      <c r="H57" s="381">
        <v>0</v>
      </c>
      <c r="I57" s="381">
        <v>0</v>
      </c>
      <c r="J57" s="381">
        <v>0</v>
      </c>
      <c r="K57" s="382">
        <v>0</v>
      </c>
      <c r="L57" s="382">
        <v>0</v>
      </c>
      <c r="M57" s="382">
        <v>0</v>
      </c>
      <c r="N57" s="336" t="s">
        <v>532</v>
      </c>
      <c r="O57" s="158" t="s">
        <v>443</v>
      </c>
      <c r="P57" s="157">
        <f t="shared" si="2"/>
        <v>0</v>
      </c>
    </row>
    <row r="58" spans="1:16" s="157" customFormat="1" ht="47.25" x14ac:dyDescent="0.25">
      <c r="A58" s="158" t="s">
        <v>531</v>
      </c>
      <c r="B58" s="160">
        <v>661</v>
      </c>
      <c r="C58" s="159">
        <v>4</v>
      </c>
      <c r="D58" s="158" t="s">
        <v>530</v>
      </c>
      <c r="E58" s="381">
        <v>0</v>
      </c>
      <c r="F58" s="381">
        <v>0</v>
      </c>
      <c r="G58" s="381">
        <v>0</v>
      </c>
      <c r="H58" s="381">
        <v>4</v>
      </c>
      <c r="I58" s="381">
        <v>0</v>
      </c>
      <c r="J58" s="381">
        <v>0</v>
      </c>
      <c r="K58" s="382">
        <v>0</v>
      </c>
      <c r="L58" s="382">
        <v>0</v>
      </c>
      <c r="M58" s="382">
        <v>0</v>
      </c>
      <c r="N58" s="336" t="s">
        <v>443</v>
      </c>
      <c r="O58" s="158" t="s">
        <v>443</v>
      </c>
      <c r="P58" s="157">
        <f t="shared" si="2"/>
        <v>4</v>
      </c>
    </row>
    <row r="59" spans="1:16" s="157" customFormat="1" ht="47.25" x14ac:dyDescent="0.25">
      <c r="A59" s="158" t="s">
        <v>529</v>
      </c>
      <c r="B59" s="160">
        <v>662</v>
      </c>
      <c r="C59" s="159">
        <v>0</v>
      </c>
      <c r="D59" s="158" t="s">
        <v>443</v>
      </c>
      <c r="E59" s="381">
        <v>0</v>
      </c>
      <c r="F59" s="381">
        <v>0</v>
      </c>
      <c r="G59" s="381">
        <v>0</v>
      </c>
      <c r="H59" s="381">
        <v>0</v>
      </c>
      <c r="I59" s="381">
        <v>0</v>
      </c>
      <c r="J59" s="381">
        <v>0</v>
      </c>
      <c r="K59" s="382">
        <v>0</v>
      </c>
      <c r="L59" s="382">
        <v>0</v>
      </c>
      <c r="M59" s="382">
        <v>0</v>
      </c>
      <c r="N59" s="336" t="s">
        <v>443</v>
      </c>
      <c r="O59" s="158" t="s">
        <v>443</v>
      </c>
      <c r="P59" s="157">
        <f t="shared" si="2"/>
        <v>0</v>
      </c>
    </row>
    <row r="60" spans="1:16" s="157" customFormat="1" ht="47.25" x14ac:dyDescent="0.25">
      <c r="A60" s="158" t="s">
        <v>528</v>
      </c>
      <c r="B60" s="160">
        <v>663</v>
      </c>
      <c r="C60" s="159">
        <v>0</v>
      </c>
      <c r="D60" s="158" t="s">
        <v>443</v>
      </c>
      <c r="E60" s="381">
        <v>0</v>
      </c>
      <c r="F60" s="381">
        <v>0</v>
      </c>
      <c r="G60" s="381">
        <v>0</v>
      </c>
      <c r="H60" s="381">
        <v>0</v>
      </c>
      <c r="I60" s="381">
        <v>0</v>
      </c>
      <c r="J60" s="381">
        <v>0</v>
      </c>
      <c r="K60" s="382">
        <v>0</v>
      </c>
      <c r="L60" s="382">
        <v>0</v>
      </c>
      <c r="M60" s="382">
        <v>0</v>
      </c>
      <c r="N60" s="336" t="s">
        <v>179</v>
      </c>
      <c r="O60" s="158" t="s">
        <v>443</v>
      </c>
      <c r="P60" s="157">
        <f t="shared" si="2"/>
        <v>0</v>
      </c>
    </row>
    <row r="61" spans="1:16" s="157" customFormat="1" ht="47.25" x14ac:dyDescent="0.25">
      <c r="A61" s="158" t="s">
        <v>527</v>
      </c>
      <c r="B61" s="160">
        <v>664</v>
      </c>
      <c r="C61" s="159">
        <v>0</v>
      </c>
      <c r="D61" s="158" t="s">
        <v>526</v>
      </c>
      <c r="E61" s="381">
        <v>0</v>
      </c>
      <c r="F61" s="381">
        <v>0</v>
      </c>
      <c r="G61" s="381">
        <v>0</v>
      </c>
      <c r="H61" s="381">
        <v>0</v>
      </c>
      <c r="I61" s="381">
        <v>0</v>
      </c>
      <c r="J61" s="381">
        <v>0</v>
      </c>
      <c r="K61" s="382">
        <v>0</v>
      </c>
      <c r="L61" s="382">
        <v>0</v>
      </c>
      <c r="M61" s="382">
        <v>0</v>
      </c>
      <c r="N61" s="336" t="s">
        <v>443</v>
      </c>
      <c r="O61" s="158" t="s">
        <v>443</v>
      </c>
      <c r="P61" s="157">
        <f t="shared" si="2"/>
        <v>0</v>
      </c>
    </row>
    <row r="62" spans="1:16" s="157" customFormat="1" ht="94.5" x14ac:dyDescent="0.25">
      <c r="A62" s="158" t="s">
        <v>525</v>
      </c>
      <c r="B62" s="160">
        <v>665</v>
      </c>
      <c r="C62" s="159">
        <v>89</v>
      </c>
      <c r="D62" s="158" t="s">
        <v>524</v>
      </c>
      <c r="E62" s="381">
        <v>0</v>
      </c>
      <c r="F62" s="381">
        <v>0</v>
      </c>
      <c r="G62" s="381">
        <v>0</v>
      </c>
      <c r="H62" s="381">
        <v>50</v>
      </c>
      <c r="I62" s="381">
        <v>0</v>
      </c>
      <c r="J62" s="381">
        <v>39</v>
      </c>
      <c r="K62" s="382">
        <v>0</v>
      </c>
      <c r="L62" s="382">
        <v>0</v>
      </c>
      <c r="M62" s="382">
        <v>0</v>
      </c>
      <c r="N62" s="336" t="s">
        <v>443</v>
      </c>
      <c r="O62" s="158" t="s">
        <v>443</v>
      </c>
      <c r="P62" s="157">
        <f t="shared" si="2"/>
        <v>89</v>
      </c>
    </row>
    <row r="63" spans="1:16" s="157" customFormat="1" ht="47.25" x14ac:dyDescent="0.25">
      <c r="A63" s="158" t="s">
        <v>523</v>
      </c>
      <c r="B63" s="160">
        <v>666</v>
      </c>
      <c r="C63" s="159">
        <v>0</v>
      </c>
      <c r="D63" s="158" t="s">
        <v>443</v>
      </c>
      <c r="E63" s="381">
        <v>0</v>
      </c>
      <c r="F63" s="381">
        <v>0</v>
      </c>
      <c r="G63" s="381">
        <v>0</v>
      </c>
      <c r="H63" s="381">
        <v>0</v>
      </c>
      <c r="I63" s="381">
        <v>0</v>
      </c>
      <c r="J63" s="381">
        <v>0</v>
      </c>
      <c r="K63" s="382">
        <v>0</v>
      </c>
      <c r="L63" s="382">
        <v>0</v>
      </c>
      <c r="M63" s="382">
        <v>0</v>
      </c>
      <c r="N63" s="336" t="s">
        <v>443</v>
      </c>
      <c r="O63" s="158" t="s">
        <v>443</v>
      </c>
      <c r="P63" s="157">
        <f t="shared" si="2"/>
        <v>0</v>
      </c>
    </row>
    <row r="64" spans="1:16" s="157" customFormat="1" ht="47.25" x14ac:dyDescent="0.25">
      <c r="A64" s="158" t="s">
        <v>522</v>
      </c>
      <c r="B64" s="160">
        <v>667</v>
      </c>
      <c r="C64" s="159">
        <v>0</v>
      </c>
      <c r="D64" s="158" t="s">
        <v>521</v>
      </c>
      <c r="E64" s="381">
        <v>0</v>
      </c>
      <c r="F64" s="381">
        <v>0</v>
      </c>
      <c r="G64" s="381">
        <v>0</v>
      </c>
      <c r="H64" s="381">
        <v>0</v>
      </c>
      <c r="I64" s="381">
        <v>0</v>
      </c>
      <c r="J64" s="381">
        <v>0</v>
      </c>
      <c r="K64" s="382">
        <v>0</v>
      </c>
      <c r="L64" s="382">
        <v>0</v>
      </c>
      <c r="M64" s="382">
        <v>0</v>
      </c>
      <c r="N64" s="336" t="s">
        <v>179</v>
      </c>
      <c r="O64" s="158" t="s">
        <v>179</v>
      </c>
      <c r="P64" s="157">
        <f t="shared" si="2"/>
        <v>0</v>
      </c>
    </row>
    <row r="65" spans="1:16" s="157" customFormat="1" ht="47.25" x14ac:dyDescent="0.25">
      <c r="A65" s="158" t="s">
        <v>520</v>
      </c>
      <c r="B65" s="160">
        <v>668</v>
      </c>
      <c r="C65" s="159">
        <v>0</v>
      </c>
      <c r="D65" s="158" t="s">
        <v>519</v>
      </c>
      <c r="E65" s="381">
        <v>0</v>
      </c>
      <c r="F65" s="381">
        <v>0</v>
      </c>
      <c r="G65" s="381">
        <v>0</v>
      </c>
      <c r="H65" s="381">
        <v>0</v>
      </c>
      <c r="I65" s="381">
        <v>0</v>
      </c>
      <c r="J65" s="381">
        <v>0</v>
      </c>
      <c r="K65" s="382">
        <v>0</v>
      </c>
      <c r="L65" s="382">
        <v>0</v>
      </c>
      <c r="M65" s="382">
        <v>0</v>
      </c>
      <c r="N65" s="336" t="s">
        <v>443</v>
      </c>
      <c r="O65" s="158" t="s">
        <v>443</v>
      </c>
      <c r="P65" s="157">
        <f t="shared" si="2"/>
        <v>0</v>
      </c>
    </row>
    <row r="66" spans="1:16" s="157" customFormat="1" ht="63" x14ac:dyDescent="0.25">
      <c r="A66" s="158" t="s">
        <v>518</v>
      </c>
      <c r="B66" s="160">
        <v>669</v>
      </c>
      <c r="C66" s="158">
        <v>0</v>
      </c>
      <c r="D66" s="158" t="s">
        <v>517</v>
      </c>
      <c r="E66" s="381">
        <v>0</v>
      </c>
      <c r="F66" s="381">
        <v>0</v>
      </c>
      <c r="G66" s="381">
        <v>0</v>
      </c>
      <c r="H66" s="381">
        <v>0</v>
      </c>
      <c r="I66" s="381">
        <v>0</v>
      </c>
      <c r="J66" s="381">
        <v>0</v>
      </c>
      <c r="K66" s="382">
        <v>0</v>
      </c>
      <c r="L66" s="382">
        <v>0</v>
      </c>
      <c r="M66" s="382">
        <v>0</v>
      </c>
      <c r="N66" s="336" t="s">
        <v>179</v>
      </c>
      <c r="O66" s="158" t="s">
        <v>516</v>
      </c>
      <c r="P66" s="157">
        <f t="shared" si="2"/>
        <v>0</v>
      </c>
    </row>
    <row r="67" spans="1:16" s="157" customFormat="1" ht="47.25" x14ac:dyDescent="0.25">
      <c r="A67" s="158" t="s">
        <v>515</v>
      </c>
      <c r="B67" s="160">
        <v>670</v>
      </c>
      <c r="C67" s="159">
        <v>40</v>
      </c>
      <c r="D67" s="158" t="s">
        <v>514</v>
      </c>
      <c r="E67" s="381">
        <v>0</v>
      </c>
      <c r="F67" s="381">
        <v>0</v>
      </c>
      <c r="G67" s="381">
        <v>0</v>
      </c>
      <c r="H67" s="381">
        <v>40</v>
      </c>
      <c r="I67" s="381">
        <v>0</v>
      </c>
      <c r="J67" s="381">
        <v>0</v>
      </c>
      <c r="K67" s="382">
        <v>0</v>
      </c>
      <c r="L67" s="382">
        <v>0</v>
      </c>
      <c r="M67" s="382">
        <v>0</v>
      </c>
      <c r="N67" s="336" t="s">
        <v>443</v>
      </c>
      <c r="O67" s="158" t="s">
        <v>443</v>
      </c>
      <c r="P67" s="157">
        <f t="shared" si="2"/>
        <v>40</v>
      </c>
    </row>
    <row r="68" spans="1:16" s="157" customFormat="1" ht="47.25" x14ac:dyDescent="0.25">
      <c r="A68" s="158" t="s">
        <v>513</v>
      </c>
      <c r="B68" s="160">
        <v>671</v>
      </c>
      <c r="C68" s="158">
        <v>4</v>
      </c>
      <c r="D68" s="158" t="s">
        <v>512</v>
      </c>
      <c r="E68" s="381">
        <v>0</v>
      </c>
      <c r="F68" s="381">
        <v>0</v>
      </c>
      <c r="G68" s="381">
        <v>0</v>
      </c>
      <c r="H68" s="381">
        <v>4</v>
      </c>
      <c r="I68" s="381">
        <v>0</v>
      </c>
      <c r="J68" s="381">
        <v>0</v>
      </c>
      <c r="K68" s="382">
        <v>0</v>
      </c>
      <c r="L68" s="382">
        <v>0</v>
      </c>
      <c r="M68" s="382">
        <v>0</v>
      </c>
      <c r="N68" s="336" t="s">
        <v>443</v>
      </c>
      <c r="O68" s="158" t="s">
        <v>443</v>
      </c>
      <c r="P68" s="157">
        <f t="shared" si="2"/>
        <v>4</v>
      </c>
    </row>
    <row r="69" spans="1:16" s="157" customFormat="1" ht="47.25" x14ac:dyDescent="0.25">
      <c r="A69" s="158" t="s">
        <v>511</v>
      </c>
      <c r="B69" s="160">
        <v>672</v>
      </c>
      <c r="C69" s="159">
        <v>0</v>
      </c>
      <c r="D69" s="158" t="s">
        <v>443</v>
      </c>
      <c r="E69" s="381">
        <v>0</v>
      </c>
      <c r="F69" s="381">
        <v>0</v>
      </c>
      <c r="G69" s="381">
        <v>0</v>
      </c>
      <c r="H69" s="381">
        <v>0</v>
      </c>
      <c r="I69" s="381">
        <v>0</v>
      </c>
      <c r="J69" s="381">
        <v>0</v>
      </c>
      <c r="K69" s="382">
        <v>0</v>
      </c>
      <c r="L69" s="382">
        <v>0</v>
      </c>
      <c r="M69" s="382">
        <v>0</v>
      </c>
      <c r="N69" s="336" t="s">
        <v>443</v>
      </c>
      <c r="O69" s="158" t="s">
        <v>443</v>
      </c>
      <c r="P69" s="157">
        <f t="shared" si="2"/>
        <v>0</v>
      </c>
    </row>
    <row r="70" spans="1:16" s="157" customFormat="1" ht="47.25" x14ac:dyDescent="0.25">
      <c r="A70" s="158" t="s">
        <v>510</v>
      </c>
      <c r="B70" s="160">
        <v>673</v>
      </c>
      <c r="C70" s="159">
        <v>0</v>
      </c>
      <c r="D70" s="158" t="s">
        <v>509</v>
      </c>
      <c r="E70" s="381">
        <v>0</v>
      </c>
      <c r="F70" s="381">
        <v>0</v>
      </c>
      <c r="G70" s="381">
        <v>0</v>
      </c>
      <c r="H70" s="381">
        <v>0</v>
      </c>
      <c r="I70" s="381">
        <v>0</v>
      </c>
      <c r="J70" s="381">
        <v>0</v>
      </c>
      <c r="K70" s="382">
        <v>0</v>
      </c>
      <c r="L70" s="382">
        <v>0</v>
      </c>
      <c r="M70" s="382">
        <v>0</v>
      </c>
      <c r="N70" s="336" t="s">
        <v>443</v>
      </c>
      <c r="O70" s="158" t="s">
        <v>443</v>
      </c>
      <c r="P70" s="157">
        <f t="shared" si="2"/>
        <v>0</v>
      </c>
    </row>
    <row r="71" spans="1:16" s="157" customFormat="1" ht="47.25" x14ac:dyDescent="0.25">
      <c r="A71" s="158" t="s">
        <v>508</v>
      </c>
      <c r="B71" s="160">
        <v>674</v>
      </c>
      <c r="C71" s="159">
        <v>20</v>
      </c>
      <c r="D71" s="158" t="s">
        <v>507</v>
      </c>
      <c r="E71" s="381">
        <v>0</v>
      </c>
      <c r="F71" s="381">
        <v>0</v>
      </c>
      <c r="G71" s="381">
        <v>0</v>
      </c>
      <c r="H71" s="381">
        <v>10</v>
      </c>
      <c r="I71" s="381">
        <v>10</v>
      </c>
      <c r="J71" s="381">
        <v>0</v>
      </c>
      <c r="K71" s="382">
        <v>0</v>
      </c>
      <c r="L71" s="382">
        <v>0</v>
      </c>
      <c r="M71" s="382">
        <v>0</v>
      </c>
      <c r="N71" s="336" t="s">
        <v>179</v>
      </c>
      <c r="O71" s="158" t="s">
        <v>179</v>
      </c>
      <c r="P71" s="157">
        <f t="shared" si="2"/>
        <v>20</v>
      </c>
    </row>
    <row r="72" spans="1:16" s="157" customFormat="1" ht="47.25" x14ac:dyDescent="0.25">
      <c r="A72" s="158" t="s">
        <v>506</v>
      </c>
      <c r="B72" s="160">
        <v>675</v>
      </c>
      <c r="C72" s="158">
        <v>54</v>
      </c>
      <c r="D72" s="158" t="s">
        <v>444</v>
      </c>
      <c r="E72" s="381">
        <v>0</v>
      </c>
      <c r="F72" s="381">
        <v>3.6</v>
      </c>
      <c r="G72" s="381">
        <v>0</v>
      </c>
      <c r="H72" s="381">
        <v>50.4</v>
      </c>
      <c r="I72" s="381">
        <v>0</v>
      </c>
      <c r="J72" s="381">
        <v>0</v>
      </c>
      <c r="K72" s="382">
        <v>0</v>
      </c>
      <c r="L72" s="382">
        <v>0</v>
      </c>
      <c r="M72" s="382">
        <v>0</v>
      </c>
      <c r="N72" s="336" t="s">
        <v>443</v>
      </c>
      <c r="O72" s="158" t="s">
        <v>443</v>
      </c>
      <c r="P72" s="157">
        <f t="shared" si="2"/>
        <v>54</v>
      </c>
    </row>
    <row r="73" spans="1:16" s="157" customFormat="1" ht="47.25" x14ac:dyDescent="0.25">
      <c r="A73" s="158" t="s">
        <v>505</v>
      </c>
      <c r="B73" s="160">
        <v>676</v>
      </c>
      <c r="C73" s="159">
        <v>0</v>
      </c>
      <c r="D73" s="158" t="s">
        <v>443</v>
      </c>
      <c r="E73" s="381">
        <v>0</v>
      </c>
      <c r="F73" s="381">
        <v>0</v>
      </c>
      <c r="G73" s="381">
        <v>0</v>
      </c>
      <c r="H73" s="381">
        <v>0</v>
      </c>
      <c r="I73" s="381">
        <v>0</v>
      </c>
      <c r="J73" s="381">
        <v>0</v>
      </c>
      <c r="K73" s="382">
        <v>0</v>
      </c>
      <c r="L73" s="382">
        <v>0</v>
      </c>
      <c r="M73" s="382">
        <v>0</v>
      </c>
      <c r="N73" s="336" t="s">
        <v>179</v>
      </c>
      <c r="O73" s="158" t="s">
        <v>179</v>
      </c>
      <c r="P73" s="157">
        <f t="shared" si="2"/>
        <v>0</v>
      </c>
    </row>
    <row r="74" spans="1:16" s="157" customFormat="1" ht="47.25" x14ac:dyDescent="0.25">
      <c r="A74" s="158" t="s">
        <v>504</v>
      </c>
      <c r="B74" s="160">
        <v>678</v>
      </c>
      <c r="C74" s="159">
        <v>0</v>
      </c>
      <c r="D74" s="158" t="s">
        <v>443</v>
      </c>
      <c r="E74" s="381">
        <v>0</v>
      </c>
      <c r="F74" s="381">
        <v>0</v>
      </c>
      <c r="G74" s="381">
        <v>0</v>
      </c>
      <c r="H74" s="381">
        <v>0</v>
      </c>
      <c r="I74" s="381">
        <v>0</v>
      </c>
      <c r="J74" s="381">
        <v>0</v>
      </c>
      <c r="K74" s="382">
        <v>0</v>
      </c>
      <c r="L74" s="382">
        <v>0</v>
      </c>
      <c r="M74" s="382">
        <v>0</v>
      </c>
      <c r="N74" s="336" t="s">
        <v>443</v>
      </c>
      <c r="O74" s="158" t="s">
        <v>443</v>
      </c>
      <c r="P74" s="157">
        <f t="shared" si="2"/>
        <v>0</v>
      </c>
    </row>
    <row r="75" spans="1:16" s="157" customFormat="1" ht="47.25" x14ac:dyDescent="0.25">
      <c r="A75" s="158" t="s">
        <v>503</v>
      </c>
      <c r="B75" s="160">
        <v>679</v>
      </c>
      <c r="C75" s="159">
        <v>25</v>
      </c>
      <c r="D75" s="158" t="s">
        <v>502</v>
      </c>
      <c r="E75" s="381">
        <v>0</v>
      </c>
      <c r="F75" s="381">
        <v>5</v>
      </c>
      <c r="G75" s="381">
        <v>0</v>
      </c>
      <c r="H75" s="381">
        <v>5</v>
      </c>
      <c r="I75" s="381">
        <v>0</v>
      </c>
      <c r="J75" s="381">
        <v>15</v>
      </c>
      <c r="K75" s="382">
        <v>0</v>
      </c>
      <c r="L75" s="382">
        <v>0</v>
      </c>
      <c r="M75" s="382">
        <v>0</v>
      </c>
      <c r="N75" s="336" t="s">
        <v>443</v>
      </c>
      <c r="O75" s="158" t="s">
        <v>443</v>
      </c>
      <c r="P75" s="157">
        <f t="shared" ref="P75:P103" si="3">E75+F75+G75+H75+I75+J75+K75+L75+M75</f>
        <v>25</v>
      </c>
    </row>
    <row r="76" spans="1:16" s="157" customFormat="1" ht="94.5" x14ac:dyDescent="0.25">
      <c r="A76" s="158" t="s">
        <v>501</v>
      </c>
      <c r="B76" s="160">
        <v>680</v>
      </c>
      <c r="C76" s="159">
        <v>10</v>
      </c>
      <c r="D76" s="158" t="s">
        <v>500</v>
      </c>
      <c r="E76" s="381">
        <v>0</v>
      </c>
      <c r="F76" s="381">
        <v>0</v>
      </c>
      <c r="G76" s="381">
        <v>0</v>
      </c>
      <c r="H76" s="381">
        <v>10</v>
      </c>
      <c r="I76" s="381">
        <v>0</v>
      </c>
      <c r="J76" s="381">
        <v>0</v>
      </c>
      <c r="K76" s="382">
        <v>0</v>
      </c>
      <c r="L76" s="382">
        <v>0</v>
      </c>
      <c r="M76" s="382">
        <v>0</v>
      </c>
      <c r="N76" s="336" t="s">
        <v>179</v>
      </c>
      <c r="O76" s="158" t="s">
        <v>179</v>
      </c>
      <c r="P76" s="157">
        <f t="shared" si="3"/>
        <v>10</v>
      </c>
    </row>
    <row r="77" spans="1:16" s="157" customFormat="1" ht="47.25" x14ac:dyDescent="0.25">
      <c r="A77" s="158" t="s">
        <v>499</v>
      </c>
      <c r="B77" s="160">
        <v>681</v>
      </c>
      <c r="C77" s="159">
        <v>20</v>
      </c>
      <c r="D77" s="158" t="s">
        <v>498</v>
      </c>
      <c r="E77" s="381">
        <v>0</v>
      </c>
      <c r="F77" s="381">
        <v>0</v>
      </c>
      <c r="G77" s="381">
        <v>5</v>
      </c>
      <c r="H77" s="381">
        <v>0</v>
      </c>
      <c r="I77" s="381">
        <v>0</v>
      </c>
      <c r="J77" s="381">
        <v>15</v>
      </c>
      <c r="K77" s="382">
        <v>0</v>
      </c>
      <c r="L77" s="382">
        <v>0</v>
      </c>
      <c r="M77" s="382">
        <v>0</v>
      </c>
      <c r="N77" s="336" t="s">
        <v>443</v>
      </c>
      <c r="O77" s="158" t="s">
        <v>443</v>
      </c>
      <c r="P77" s="157">
        <f t="shared" si="3"/>
        <v>20</v>
      </c>
    </row>
    <row r="78" spans="1:16" s="157" customFormat="1" ht="47.25" x14ac:dyDescent="0.25">
      <c r="A78" s="158" t="s">
        <v>497</v>
      </c>
      <c r="B78" s="160">
        <v>682</v>
      </c>
      <c r="C78" s="159">
        <v>50</v>
      </c>
      <c r="D78" s="158" t="s">
        <v>496</v>
      </c>
      <c r="E78" s="381">
        <v>0</v>
      </c>
      <c r="F78" s="381">
        <v>0</v>
      </c>
      <c r="G78" s="381">
        <v>0</v>
      </c>
      <c r="H78" s="381">
        <v>50</v>
      </c>
      <c r="I78" s="381">
        <v>0</v>
      </c>
      <c r="J78" s="381">
        <v>0</v>
      </c>
      <c r="K78" s="382">
        <v>0</v>
      </c>
      <c r="L78" s="382">
        <v>0</v>
      </c>
      <c r="M78" s="382">
        <v>0</v>
      </c>
      <c r="N78" s="336" t="s">
        <v>443</v>
      </c>
      <c r="O78" s="158" t="s">
        <v>443</v>
      </c>
      <c r="P78" s="157">
        <f t="shared" si="3"/>
        <v>50</v>
      </c>
    </row>
    <row r="79" spans="1:16" s="157" customFormat="1" ht="47.25" x14ac:dyDescent="0.25">
      <c r="A79" s="158" t="s">
        <v>495</v>
      </c>
      <c r="B79" s="160">
        <v>683</v>
      </c>
      <c r="C79" s="159">
        <v>20</v>
      </c>
      <c r="D79" s="158" t="s">
        <v>494</v>
      </c>
      <c r="E79" s="381">
        <v>0</v>
      </c>
      <c r="F79" s="381">
        <v>0</v>
      </c>
      <c r="G79" s="381">
        <v>0</v>
      </c>
      <c r="H79" s="381">
        <v>20</v>
      </c>
      <c r="I79" s="381">
        <v>0</v>
      </c>
      <c r="J79" s="381">
        <v>0</v>
      </c>
      <c r="K79" s="382">
        <v>0</v>
      </c>
      <c r="L79" s="382">
        <v>0</v>
      </c>
      <c r="M79" s="382">
        <v>0</v>
      </c>
      <c r="N79" s="336" t="s">
        <v>443</v>
      </c>
      <c r="O79" s="158" t="s">
        <v>443</v>
      </c>
      <c r="P79" s="157">
        <f t="shared" si="3"/>
        <v>20</v>
      </c>
    </row>
    <row r="80" spans="1:16" s="157" customFormat="1" ht="63" x14ac:dyDescent="0.25">
      <c r="A80" s="158" t="s">
        <v>493</v>
      </c>
      <c r="B80" s="160">
        <v>684</v>
      </c>
      <c r="C80" s="159">
        <v>6</v>
      </c>
      <c r="D80" s="158" t="s">
        <v>492</v>
      </c>
      <c r="E80" s="381">
        <v>0</v>
      </c>
      <c r="F80" s="381">
        <v>0</v>
      </c>
      <c r="G80" s="381">
        <v>0</v>
      </c>
      <c r="H80" s="381">
        <v>0</v>
      </c>
      <c r="I80" s="381">
        <v>3</v>
      </c>
      <c r="J80" s="381">
        <v>3</v>
      </c>
      <c r="K80" s="382">
        <v>0</v>
      </c>
      <c r="L80" s="382">
        <v>0</v>
      </c>
      <c r="M80" s="382">
        <v>0</v>
      </c>
      <c r="N80" s="336" t="s">
        <v>443</v>
      </c>
      <c r="O80" s="158" t="s">
        <v>443</v>
      </c>
      <c r="P80" s="157">
        <f t="shared" si="3"/>
        <v>6</v>
      </c>
    </row>
    <row r="81" spans="1:16" s="157" customFormat="1" ht="47.25" x14ac:dyDescent="0.25">
      <c r="A81" s="158" t="s">
        <v>491</v>
      </c>
      <c r="B81" s="160">
        <v>685</v>
      </c>
      <c r="C81" s="158">
        <v>30</v>
      </c>
      <c r="D81" s="158" t="s">
        <v>490</v>
      </c>
      <c r="E81" s="381">
        <v>0</v>
      </c>
      <c r="F81" s="381">
        <v>0</v>
      </c>
      <c r="G81" s="381">
        <v>15</v>
      </c>
      <c r="H81" s="381">
        <v>5</v>
      </c>
      <c r="I81" s="381">
        <v>0</v>
      </c>
      <c r="J81" s="381">
        <v>10</v>
      </c>
      <c r="K81" s="382">
        <v>0</v>
      </c>
      <c r="L81" s="382">
        <v>0</v>
      </c>
      <c r="M81" s="382">
        <v>0</v>
      </c>
      <c r="N81" s="336" t="s">
        <v>443</v>
      </c>
      <c r="O81" s="158" t="s">
        <v>443</v>
      </c>
      <c r="P81" s="157">
        <f t="shared" si="3"/>
        <v>30</v>
      </c>
    </row>
    <row r="82" spans="1:16" s="157" customFormat="1" ht="173.25" x14ac:dyDescent="0.25">
      <c r="A82" s="162" t="s">
        <v>489</v>
      </c>
      <c r="B82" s="160">
        <v>686</v>
      </c>
      <c r="C82" s="161">
        <v>30</v>
      </c>
      <c r="D82" s="158" t="s">
        <v>488</v>
      </c>
      <c r="E82" s="381">
        <v>0</v>
      </c>
      <c r="F82" s="381">
        <v>0</v>
      </c>
      <c r="G82" s="381">
        <v>0</v>
      </c>
      <c r="H82" s="381">
        <v>0</v>
      </c>
      <c r="I82" s="381">
        <v>0</v>
      </c>
      <c r="J82" s="381">
        <v>0</v>
      </c>
      <c r="K82" s="382">
        <v>30</v>
      </c>
      <c r="L82" s="382">
        <v>0</v>
      </c>
      <c r="M82" s="382">
        <v>0</v>
      </c>
      <c r="N82" s="336" t="s">
        <v>487</v>
      </c>
      <c r="O82" s="158" t="s">
        <v>443</v>
      </c>
      <c r="P82" s="157">
        <f t="shared" si="3"/>
        <v>30</v>
      </c>
    </row>
    <row r="83" spans="1:16" s="157" customFormat="1" ht="47.25" x14ac:dyDescent="0.25">
      <c r="A83" s="158" t="s">
        <v>486</v>
      </c>
      <c r="B83" s="160">
        <v>687</v>
      </c>
      <c r="C83" s="159">
        <v>36</v>
      </c>
      <c r="D83" s="158" t="s">
        <v>485</v>
      </c>
      <c r="E83" s="381">
        <v>0</v>
      </c>
      <c r="F83" s="381">
        <v>0</v>
      </c>
      <c r="G83" s="381">
        <v>0</v>
      </c>
      <c r="H83" s="381">
        <v>0</v>
      </c>
      <c r="I83" s="381">
        <v>0</v>
      </c>
      <c r="J83" s="381">
        <v>36</v>
      </c>
      <c r="K83" s="382">
        <v>0</v>
      </c>
      <c r="L83" s="382">
        <v>0</v>
      </c>
      <c r="M83" s="382">
        <v>0</v>
      </c>
      <c r="N83" s="336" t="s">
        <v>484</v>
      </c>
      <c r="O83" s="158" t="s">
        <v>483</v>
      </c>
      <c r="P83" s="157">
        <f t="shared" si="3"/>
        <v>36</v>
      </c>
    </row>
    <row r="84" spans="1:16" s="157" customFormat="1" ht="47.25" x14ac:dyDescent="0.25">
      <c r="A84" s="158" t="s">
        <v>482</v>
      </c>
      <c r="B84" s="160">
        <v>688</v>
      </c>
      <c r="C84" s="159">
        <v>10</v>
      </c>
      <c r="D84" s="158" t="s">
        <v>481</v>
      </c>
      <c r="E84" s="381">
        <v>0</v>
      </c>
      <c r="F84" s="381">
        <v>0</v>
      </c>
      <c r="G84" s="381">
        <v>5</v>
      </c>
      <c r="H84" s="381">
        <v>0</v>
      </c>
      <c r="I84" s="381">
        <v>0</v>
      </c>
      <c r="J84" s="381">
        <v>5</v>
      </c>
      <c r="K84" s="382">
        <v>0</v>
      </c>
      <c r="L84" s="382">
        <v>0</v>
      </c>
      <c r="M84" s="382">
        <v>0</v>
      </c>
      <c r="N84" s="336" t="s">
        <v>443</v>
      </c>
      <c r="O84" s="158" t="s">
        <v>443</v>
      </c>
      <c r="P84" s="157">
        <f t="shared" si="3"/>
        <v>10</v>
      </c>
    </row>
    <row r="85" spans="1:16" s="157" customFormat="1" ht="47.25" x14ac:dyDescent="0.25">
      <c r="A85" s="158" t="s">
        <v>480</v>
      </c>
      <c r="B85" s="160">
        <v>689</v>
      </c>
      <c r="C85" s="159">
        <v>8</v>
      </c>
      <c r="D85" s="158" t="s">
        <v>479</v>
      </c>
      <c r="E85" s="381">
        <v>2</v>
      </c>
      <c r="F85" s="381">
        <v>0</v>
      </c>
      <c r="G85" s="381">
        <v>1</v>
      </c>
      <c r="H85" s="381">
        <v>1</v>
      </c>
      <c r="I85" s="381">
        <v>4</v>
      </c>
      <c r="J85" s="381">
        <v>0</v>
      </c>
      <c r="K85" s="382">
        <v>0</v>
      </c>
      <c r="L85" s="382">
        <v>0</v>
      </c>
      <c r="M85" s="382">
        <v>0</v>
      </c>
      <c r="N85" s="336" t="s">
        <v>443</v>
      </c>
      <c r="O85" s="158" t="s">
        <v>443</v>
      </c>
      <c r="P85" s="157">
        <f t="shared" si="3"/>
        <v>8</v>
      </c>
    </row>
    <row r="86" spans="1:16" s="157" customFormat="1" ht="47.25" x14ac:dyDescent="0.25">
      <c r="A86" s="158" t="s">
        <v>478</v>
      </c>
      <c r="B86" s="160">
        <v>690</v>
      </c>
      <c r="C86" s="159">
        <v>32</v>
      </c>
      <c r="D86" s="158" t="s">
        <v>467</v>
      </c>
      <c r="E86" s="381">
        <v>0</v>
      </c>
      <c r="F86" s="381">
        <v>0</v>
      </c>
      <c r="G86" s="381">
        <v>0</v>
      </c>
      <c r="H86" s="381">
        <v>0</v>
      </c>
      <c r="I86" s="381">
        <v>16</v>
      </c>
      <c r="J86" s="381">
        <v>16</v>
      </c>
      <c r="K86" s="382">
        <v>0</v>
      </c>
      <c r="L86" s="382">
        <v>0</v>
      </c>
      <c r="M86" s="382">
        <v>0</v>
      </c>
      <c r="N86" s="336" t="s">
        <v>443</v>
      </c>
      <c r="O86" s="158" t="s">
        <v>443</v>
      </c>
      <c r="P86" s="157">
        <f t="shared" si="3"/>
        <v>32</v>
      </c>
    </row>
    <row r="87" spans="1:16" s="157" customFormat="1" ht="47.25" x14ac:dyDescent="0.25">
      <c r="A87" s="158" t="s">
        <v>477</v>
      </c>
      <c r="B87" s="160">
        <v>691</v>
      </c>
      <c r="C87" s="159">
        <v>20</v>
      </c>
      <c r="D87" s="158" t="s">
        <v>473</v>
      </c>
      <c r="E87" s="381">
        <v>0</v>
      </c>
      <c r="F87" s="381">
        <v>0</v>
      </c>
      <c r="G87" s="381">
        <v>0</v>
      </c>
      <c r="H87" s="381">
        <v>0</v>
      </c>
      <c r="I87" s="381">
        <v>20</v>
      </c>
      <c r="J87" s="381">
        <v>0</v>
      </c>
      <c r="K87" s="382">
        <v>0</v>
      </c>
      <c r="L87" s="382">
        <v>0</v>
      </c>
      <c r="M87" s="382">
        <v>0</v>
      </c>
      <c r="N87" s="336" t="s">
        <v>179</v>
      </c>
      <c r="O87" s="158" t="s">
        <v>179</v>
      </c>
      <c r="P87" s="157">
        <f t="shared" si="3"/>
        <v>20</v>
      </c>
    </row>
    <row r="88" spans="1:16" s="157" customFormat="1" ht="47.25" x14ac:dyDescent="0.25">
      <c r="A88" s="158" t="s">
        <v>476</v>
      </c>
      <c r="B88" s="160">
        <v>692</v>
      </c>
      <c r="C88" s="158">
        <v>6</v>
      </c>
      <c r="D88" s="158" t="s">
        <v>475</v>
      </c>
      <c r="E88" s="381">
        <v>0</v>
      </c>
      <c r="F88" s="381">
        <v>0</v>
      </c>
      <c r="G88" s="381">
        <v>0</v>
      </c>
      <c r="H88" s="381">
        <v>6</v>
      </c>
      <c r="I88" s="381">
        <v>0</v>
      </c>
      <c r="J88" s="381">
        <v>0</v>
      </c>
      <c r="K88" s="382">
        <v>0</v>
      </c>
      <c r="L88" s="382">
        <v>0</v>
      </c>
      <c r="M88" s="382">
        <v>0</v>
      </c>
      <c r="N88" s="336" t="s">
        <v>443</v>
      </c>
      <c r="O88" s="158" t="s">
        <v>443</v>
      </c>
      <c r="P88" s="157">
        <f t="shared" si="3"/>
        <v>6</v>
      </c>
    </row>
    <row r="89" spans="1:16" s="157" customFormat="1" ht="47.25" x14ac:dyDescent="0.25">
      <c r="A89" s="158" t="s">
        <v>474</v>
      </c>
      <c r="B89" s="160">
        <v>693</v>
      </c>
      <c r="C89" s="159">
        <v>0</v>
      </c>
      <c r="D89" s="158" t="s">
        <v>473</v>
      </c>
      <c r="E89" s="381">
        <v>0</v>
      </c>
      <c r="F89" s="381">
        <v>0</v>
      </c>
      <c r="G89" s="381">
        <v>0</v>
      </c>
      <c r="H89" s="381">
        <v>0</v>
      </c>
      <c r="I89" s="381">
        <v>0</v>
      </c>
      <c r="J89" s="381">
        <v>0</v>
      </c>
      <c r="K89" s="382">
        <v>0</v>
      </c>
      <c r="L89" s="382">
        <v>0</v>
      </c>
      <c r="M89" s="382">
        <v>0</v>
      </c>
      <c r="N89" s="336" t="s">
        <v>443</v>
      </c>
      <c r="O89" s="158" t="s">
        <v>443</v>
      </c>
      <c r="P89" s="157">
        <f t="shared" si="3"/>
        <v>0</v>
      </c>
    </row>
    <row r="90" spans="1:16" s="157" customFormat="1" ht="47.25" x14ac:dyDescent="0.25">
      <c r="A90" s="158" t="s">
        <v>472</v>
      </c>
      <c r="B90" s="160">
        <v>694</v>
      </c>
      <c r="C90" s="159">
        <v>5</v>
      </c>
      <c r="D90" s="158" t="s">
        <v>453</v>
      </c>
      <c r="E90" s="381">
        <v>0</v>
      </c>
      <c r="F90" s="381">
        <v>0</v>
      </c>
      <c r="G90" s="381">
        <v>0</v>
      </c>
      <c r="H90" s="381">
        <v>5</v>
      </c>
      <c r="I90" s="381">
        <v>0</v>
      </c>
      <c r="J90" s="381">
        <v>0</v>
      </c>
      <c r="K90" s="382">
        <v>0</v>
      </c>
      <c r="L90" s="382">
        <v>0</v>
      </c>
      <c r="M90" s="382">
        <v>0</v>
      </c>
      <c r="N90" s="336" t="s">
        <v>179</v>
      </c>
      <c r="O90" s="158" t="s">
        <v>443</v>
      </c>
      <c r="P90" s="157">
        <f t="shared" si="3"/>
        <v>5</v>
      </c>
    </row>
    <row r="91" spans="1:16" s="157" customFormat="1" ht="126" x14ac:dyDescent="0.25">
      <c r="A91" s="158" t="s">
        <v>471</v>
      </c>
      <c r="B91" s="160">
        <v>695</v>
      </c>
      <c r="C91" s="159">
        <v>5</v>
      </c>
      <c r="D91" s="158" t="s">
        <v>470</v>
      </c>
      <c r="E91" s="381">
        <v>0</v>
      </c>
      <c r="F91" s="381">
        <v>0</v>
      </c>
      <c r="G91" s="381">
        <v>0</v>
      </c>
      <c r="H91" s="381">
        <v>5</v>
      </c>
      <c r="I91" s="381">
        <v>0</v>
      </c>
      <c r="J91" s="381">
        <v>0</v>
      </c>
      <c r="K91" s="382">
        <v>0</v>
      </c>
      <c r="L91" s="382">
        <v>0</v>
      </c>
      <c r="M91" s="382">
        <v>0</v>
      </c>
      <c r="N91" s="336" t="s">
        <v>469</v>
      </c>
      <c r="O91" s="158" t="s">
        <v>443</v>
      </c>
      <c r="P91" s="157">
        <f t="shared" si="3"/>
        <v>5</v>
      </c>
    </row>
    <row r="92" spans="1:16" s="157" customFormat="1" ht="47.25" x14ac:dyDescent="0.25">
      <c r="A92" s="158" t="s">
        <v>468</v>
      </c>
      <c r="B92" s="160">
        <v>696</v>
      </c>
      <c r="C92" s="159">
        <v>15</v>
      </c>
      <c r="D92" s="158" t="s">
        <v>467</v>
      </c>
      <c r="E92" s="381">
        <v>0</v>
      </c>
      <c r="F92" s="381">
        <v>0</v>
      </c>
      <c r="G92" s="381">
        <v>0</v>
      </c>
      <c r="H92" s="381">
        <v>0</v>
      </c>
      <c r="I92" s="381">
        <v>15</v>
      </c>
      <c r="J92" s="381">
        <v>0</v>
      </c>
      <c r="K92" s="382">
        <v>0</v>
      </c>
      <c r="L92" s="382">
        <v>0</v>
      </c>
      <c r="M92" s="382">
        <v>0</v>
      </c>
      <c r="N92" s="336" t="s">
        <v>443</v>
      </c>
      <c r="O92" s="158" t="s">
        <v>443</v>
      </c>
      <c r="P92" s="157">
        <f t="shared" si="3"/>
        <v>15</v>
      </c>
    </row>
    <row r="93" spans="1:16" s="157" customFormat="1" ht="47.25" x14ac:dyDescent="0.25">
      <c r="A93" s="158" t="s">
        <v>466</v>
      </c>
      <c r="B93" s="160">
        <v>697</v>
      </c>
      <c r="C93" s="159">
        <v>0</v>
      </c>
      <c r="D93" s="158" t="s">
        <v>465</v>
      </c>
      <c r="E93" s="381">
        <v>0</v>
      </c>
      <c r="F93" s="381">
        <v>0</v>
      </c>
      <c r="G93" s="381">
        <v>0</v>
      </c>
      <c r="H93" s="381">
        <v>0</v>
      </c>
      <c r="I93" s="381">
        <v>0</v>
      </c>
      <c r="J93" s="381">
        <v>0</v>
      </c>
      <c r="K93" s="382">
        <v>0</v>
      </c>
      <c r="L93" s="382">
        <v>0</v>
      </c>
      <c r="M93" s="382">
        <v>0</v>
      </c>
      <c r="N93" s="336" t="s">
        <v>443</v>
      </c>
      <c r="O93" s="158" t="s">
        <v>443</v>
      </c>
      <c r="P93" s="157">
        <f t="shared" si="3"/>
        <v>0</v>
      </c>
    </row>
    <row r="94" spans="1:16" s="157" customFormat="1" ht="110.25" x14ac:dyDescent="0.25">
      <c r="A94" s="158" t="s">
        <v>464</v>
      </c>
      <c r="B94" s="160">
        <v>698</v>
      </c>
      <c r="C94" s="159">
        <v>5</v>
      </c>
      <c r="D94" s="158" t="s">
        <v>463</v>
      </c>
      <c r="E94" s="381">
        <v>0</v>
      </c>
      <c r="F94" s="381">
        <v>0</v>
      </c>
      <c r="G94" s="381">
        <v>0</v>
      </c>
      <c r="H94" s="381">
        <v>0</v>
      </c>
      <c r="I94" s="381">
        <v>5</v>
      </c>
      <c r="J94" s="381">
        <v>0</v>
      </c>
      <c r="K94" s="382">
        <v>0</v>
      </c>
      <c r="L94" s="382">
        <v>0</v>
      </c>
      <c r="M94" s="382">
        <v>0</v>
      </c>
      <c r="N94" s="336" t="s">
        <v>443</v>
      </c>
      <c r="O94" s="158" t="s">
        <v>443</v>
      </c>
      <c r="P94" s="157">
        <f t="shared" si="3"/>
        <v>5</v>
      </c>
    </row>
    <row r="95" spans="1:16" s="157" customFormat="1" ht="47.25" x14ac:dyDescent="0.25">
      <c r="A95" s="158" t="s">
        <v>462</v>
      </c>
      <c r="B95" s="160">
        <v>699</v>
      </c>
      <c r="C95" s="159">
        <v>0</v>
      </c>
      <c r="D95" s="158" t="s">
        <v>461</v>
      </c>
      <c r="E95" s="381">
        <v>0</v>
      </c>
      <c r="F95" s="381">
        <v>0</v>
      </c>
      <c r="G95" s="381">
        <v>0</v>
      </c>
      <c r="H95" s="381">
        <v>0</v>
      </c>
      <c r="I95" s="381">
        <v>0</v>
      </c>
      <c r="J95" s="381">
        <v>0</v>
      </c>
      <c r="K95" s="382">
        <v>0</v>
      </c>
      <c r="L95" s="382">
        <v>0</v>
      </c>
      <c r="M95" s="382">
        <v>0</v>
      </c>
      <c r="N95" s="336" t="s">
        <v>461</v>
      </c>
      <c r="O95" s="158" t="s">
        <v>443</v>
      </c>
      <c r="P95" s="157">
        <f t="shared" si="3"/>
        <v>0</v>
      </c>
    </row>
    <row r="96" spans="1:16" s="157" customFormat="1" ht="47.25" x14ac:dyDescent="0.25">
      <c r="A96" s="158" t="s">
        <v>460</v>
      </c>
      <c r="B96" s="160">
        <v>700</v>
      </c>
      <c r="C96" s="159">
        <v>0</v>
      </c>
      <c r="D96" s="158" t="s">
        <v>443</v>
      </c>
      <c r="E96" s="381">
        <v>0</v>
      </c>
      <c r="F96" s="381">
        <v>0</v>
      </c>
      <c r="G96" s="381">
        <v>0</v>
      </c>
      <c r="H96" s="381">
        <v>0</v>
      </c>
      <c r="I96" s="381">
        <v>0</v>
      </c>
      <c r="J96" s="381">
        <v>0</v>
      </c>
      <c r="K96" s="382">
        <v>0</v>
      </c>
      <c r="L96" s="382">
        <v>0</v>
      </c>
      <c r="M96" s="382">
        <v>0</v>
      </c>
      <c r="N96" s="336" t="s">
        <v>443</v>
      </c>
      <c r="O96" s="158" t="s">
        <v>443</v>
      </c>
      <c r="P96" s="157">
        <f t="shared" si="3"/>
        <v>0</v>
      </c>
    </row>
    <row r="97" spans="1:16" s="157" customFormat="1" ht="94.5" x14ac:dyDescent="0.25">
      <c r="A97" s="158" t="s">
        <v>459</v>
      </c>
      <c r="B97" s="160">
        <v>701</v>
      </c>
      <c r="C97" s="159">
        <v>10</v>
      </c>
      <c r="D97" s="158" t="s">
        <v>458</v>
      </c>
      <c r="E97" s="381">
        <v>0</v>
      </c>
      <c r="F97" s="381">
        <v>0</v>
      </c>
      <c r="G97" s="381">
        <v>0</v>
      </c>
      <c r="H97" s="381">
        <v>0</v>
      </c>
      <c r="I97" s="381">
        <v>0</v>
      </c>
      <c r="J97" s="381">
        <v>10</v>
      </c>
      <c r="K97" s="382">
        <v>0</v>
      </c>
      <c r="L97" s="382">
        <v>0</v>
      </c>
      <c r="M97" s="382">
        <v>0</v>
      </c>
      <c r="N97" s="336" t="s">
        <v>457</v>
      </c>
      <c r="O97" s="158" t="s">
        <v>443</v>
      </c>
      <c r="P97" s="157">
        <f t="shared" si="3"/>
        <v>10</v>
      </c>
    </row>
    <row r="98" spans="1:16" s="157" customFormat="1" ht="94.5" x14ac:dyDescent="0.25">
      <c r="A98" s="158" t="s">
        <v>456</v>
      </c>
      <c r="B98" s="160">
        <v>702</v>
      </c>
      <c r="C98" s="159">
        <v>0</v>
      </c>
      <c r="D98" s="158" t="s">
        <v>455</v>
      </c>
      <c r="E98" s="381">
        <v>0</v>
      </c>
      <c r="F98" s="381">
        <v>0</v>
      </c>
      <c r="G98" s="381">
        <v>0</v>
      </c>
      <c r="H98" s="381">
        <v>0</v>
      </c>
      <c r="I98" s="381">
        <v>0</v>
      </c>
      <c r="J98" s="381">
        <v>0</v>
      </c>
      <c r="K98" s="382">
        <v>0</v>
      </c>
      <c r="L98" s="382">
        <v>0</v>
      </c>
      <c r="M98" s="382">
        <v>0</v>
      </c>
      <c r="N98" s="336" t="s">
        <v>443</v>
      </c>
      <c r="O98" s="158" t="s">
        <v>443</v>
      </c>
      <c r="P98" s="157">
        <f t="shared" si="3"/>
        <v>0</v>
      </c>
    </row>
    <row r="99" spans="1:16" s="157" customFormat="1" ht="47.25" x14ac:dyDescent="0.25">
      <c r="A99" s="158" t="s">
        <v>454</v>
      </c>
      <c r="B99" s="160">
        <v>703</v>
      </c>
      <c r="C99" s="159">
        <v>3</v>
      </c>
      <c r="D99" s="158" t="s">
        <v>453</v>
      </c>
      <c r="E99" s="381">
        <v>0</v>
      </c>
      <c r="F99" s="381">
        <v>0</v>
      </c>
      <c r="G99" s="381">
        <v>0</v>
      </c>
      <c r="H99" s="381">
        <v>3</v>
      </c>
      <c r="I99" s="381">
        <v>0</v>
      </c>
      <c r="J99" s="381">
        <v>0</v>
      </c>
      <c r="K99" s="382">
        <v>0</v>
      </c>
      <c r="L99" s="382">
        <v>0</v>
      </c>
      <c r="M99" s="382">
        <v>0</v>
      </c>
      <c r="N99" s="336" t="s">
        <v>443</v>
      </c>
      <c r="O99" s="158" t="s">
        <v>443</v>
      </c>
      <c r="P99" s="157">
        <f t="shared" si="3"/>
        <v>3</v>
      </c>
    </row>
    <row r="100" spans="1:16" s="157" customFormat="1" ht="47.25" x14ac:dyDescent="0.25">
      <c r="A100" s="158" t="s">
        <v>452</v>
      </c>
      <c r="B100" s="160">
        <v>705</v>
      </c>
      <c r="C100" s="159">
        <v>2</v>
      </c>
      <c r="D100" s="158" t="s">
        <v>451</v>
      </c>
      <c r="E100" s="381">
        <v>0</v>
      </c>
      <c r="F100" s="381">
        <v>2</v>
      </c>
      <c r="G100" s="381">
        <v>0</v>
      </c>
      <c r="H100" s="381">
        <v>0</v>
      </c>
      <c r="I100" s="381">
        <v>0</v>
      </c>
      <c r="J100" s="381">
        <v>0</v>
      </c>
      <c r="K100" s="382">
        <v>0</v>
      </c>
      <c r="L100" s="382">
        <v>0</v>
      </c>
      <c r="M100" s="382">
        <v>0</v>
      </c>
      <c r="N100" s="336" t="s">
        <v>443</v>
      </c>
      <c r="O100" s="158" t="s">
        <v>450</v>
      </c>
      <c r="P100" s="157">
        <f t="shared" si="3"/>
        <v>2</v>
      </c>
    </row>
    <row r="101" spans="1:16" s="157" customFormat="1" ht="47.25" x14ac:dyDescent="0.25">
      <c r="A101" s="158" t="s">
        <v>449</v>
      </c>
      <c r="B101" s="160">
        <v>706</v>
      </c>
      <c r="C101" s="159">
        <v>0</v>
      </c>
      <c r="D101" s="158" t="s">
        <v>448</v>
      </c>
      <c r="E101" s="381">
        <v>0</v>
      </c>
      <c r="F101" s="381">
        <v>0</v>
      </c>
      <c r="G101" s="381">
        <v>0</v>
      </c>
      <c r="H101" s="381">
        <v>0</v>
      </c>
      <c r="I101" s="381">
        <v>0</v>
      </c>
      <c r="J101" s="381">
        <v>0</v>
      </c>
      <c r="K101" s="382">
        <v>0</v>
      </c>
      <c r="L101" s="382">
        <v>0</v>
      </c>
      <c r="M101" s="382">
        <v>0</v>
      </c>
      <c r="N101" s="336" t="s">
        <v>443</v>
      </c>
      <c r="O101" s="158" t="s">
        <v>443</v>
      </c>
      <c r="P101" s="157">
        <f t="shared" si="3"/>
        <v>0</v>
      </c>
    </row>
    <row r="102" spans="1:16" s="157" customFormat="1" ht="47.25" x14ac:dyDescent="0.25">
      <c r="A102" s="158" t="s">
        <v>447</v>
      </c>
      <c r="B102" s="158">
        <v>707</v>
      </c>
      <c r="C102" s="159">
        <v>250</v>
      </c>
      <c r="D102" s="158" t="s">
        <v>446</v>
      </c>
      <c r="E102" s="381">
        <v>0</v>
      </c>
      <c r="F102" s="381">
        <v>10</v>
      </c>
      <c r="G102" s="381">
        <v>20</v>
      </c>
      <c r="H102" s="381">
        <v>0</v>
      </c>
      <c r="I102" s="381">
        <v>170</v>
      </c>
      <c r="J102" s="381">
        <v>50</v>
      </c>
      <c r="K102" s="382">
        <v>0</v>
      </c>
      <c r="L102" s="382">
        <v>0</v>
      </c>
      <c r="M102" s="382">
        <v>0</v>
      </c>
      <c r="N102" s="336" t="s">
        <v>443</v>
      </c>
      <c r="O102" s="158" t="s">
        <v>443</v>
      </c>
      <c r="P102" s="157">
        <f t="shared" si="3"/>
        <v>250</v>
      </c>
    </row>
    <row r="103" spans="1:16" s="157" customFormat="1" ht="47.25" x14ac:dyDescent="0.25">
      <c r="A103" s="158" t="s">
        <v>445</v>
      </c>
      <c r="B103" s="160">
        <v>708</v>
      </c>
      <c r="C103" s="159">
        <v>250</v>
      </c>
      <c r="D103" s="158" t="s">
        <v>444</v>
      </c>
      <c r="E103" s="381">
        <v>40</v>
      </c>
      <c r="F103" s="381">
        <v>30</v>
      </c>
      <c r="G103" s="381">
        <v>20</v>
      </c>
      <c r="H103" s="381">
        <v>60</v>
      </c>
      <c r="I103" s="381">
        <v>100</v>
      </c>
      <c r="J103" s="381" t="s">
        <v>179</v>
      </c>
      <c r="K103" s="382" t="s">
        <v>179</v>
      </c>
      <c r="L103" s="382" t="s">
        <v>179</v>
      </c>
      <c r="M103" s="382">
        <v>0</v>
      </c>
      <c r="N103" s="336" t="s">
        <v>443</v>
      </c>
      <c r="O103" s="158" t="s">
        <v>443</v>
      </c>
      <c r="P103" s="157">
        <f t="shared" si="3"/>
        <v>250</v>
      </c>
    </row>
    <row r="104" spans="1:16" x14ac:dyDescent="0.25">
      <c r="A104" s="156" t="s">
        <v>441</v>
      </c>
      <c r="B104" s="156"/>
      <c r="C104" s="156">
        <f>SUM(C3:C103)</f>
        <v>5401</v>
      </c>
      <c r="D104" s="156"/>
      <c r="E104" s="156">
        <f t="shared" ref="E104:M104" si="4">SUM(E3:E103)</f>
        <v>97</v>
      </c>
      <c r="F104" s="383">
        <f t="shared" si="4"/>
        <v>766.6</v>
      </c>
      <c r="G104" s="383">
        <f t="shared" si="4"/>
        <v>751</v>
      </c>
      <c r="H104" s="383">
        <f t="shared" si="4"/>
        <v>967.4</v>
      </c>
      <c r="I104" s="383">
        <f t="shared" si="4"/>
        <v>1304</v>
      </c>
      <c r="J104" s="383">
        <f t="shared" si="4"/>
        <v>1279</v>
      </c>
      <c r="K104" s="384">
        <f t="shared" si="4"/>
        <v>110</v>
      </c>
      <c r="L104" s="384">
        <f t="shared" si="4"/>
        <v>126</v>
      </c>
      <c r="M104" s="384">
        <f t="shared" si="4"/>
        <v>0</v>
      </c>
      <c r="N104" s="337"/>
      <c r="O104" s="156"/>
    </row>
  </sheetData>
  <mergeCells count="1">
    <mergeCell ref="A1:O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33"/>
  <sheetViews>
    <sheetView view="pageBreakPreview" zoomScale="70" zoomScaleNormal="100" zoomScaleSheetLayoutView="70" workbookViewId="0">
      <pane xSplit="7" ySplit="5" topLeftCell="H6" activePane="bottomRight" state="frozen"/>
      <selection activeCell="F30" sqref="F30"/>
      <selection pane="topRight" activeCell="F30" sqref="F30"/>
      <selection pane="bottomLeft" activeCell="F30" sqref="F30"/>
      <selection pane="bottomRight" activeCell="N101" sqref="N101"/>
    </sheetView>
  </sheetViews>
  <sheetFormatPr defaultColWidth="7.75" defaultRowHeight="15" x14ac:dyDescent="0.25"/>
  <cols>
    <col min="1" max="1" width="5.375" style="273" customWidth="1"/>
    <col min="2" max="2" width="8.25" style="273" customWidth="1"/>
    <col min="3" max="3" width="14.625" style="273" customWidth="1"/>
    <col min="4" max="4" width="14.625" style="274" customWidth="1"/>
    <col min="5" max="7" width="17.625" style="275" customWidth="1"/>
    <col min="8" max="19" width="13.75" style="273" customWidth="1"/>
    <col min="20" max="22" width="16.875" style="273" customWidth="1"/>
    <col min="23" max="23" width="10.25" style="276" bestFit="1" customWidth="1"/>
    <col min="24" max="24" width="7.75" style="166"/>
    <col min="25" max="16384" width="7.75" style="173"/>
  </cols>
  <sheetData>
    <row r="1" spans="1:24" s="167" customFormat="1" ht="28.15" customHeight="1" x14ac:dyDescent="0.2">
      <c r="A1" s="164" t="s">
        <v>679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5"/>
      <c r="X1" s="166"/>
    </row>
    <row r="2" spans="1:24" s="167" customFormat="1" ht="18" customHeight="1" x14ac:dyDescent="0.2">
      <c r="A2" s="168"/>
      <c r="B2" s="168"/>
      <c r="C2" s="168"/>
      <c r="D2" s="169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70"/>
      <c r="U2" s="168"/>
      <c r="V2" s="171" t="s">
        <v>680</v>
      </c>
      <c r="W2" s="165"/>
      <c r="X2" s="166"/>
    </row>
    <row r="3" spans="1:24" ht="24" customHeight="1" x14ac:dyDescent="0.3">
      <c r="A3" s="501" t="s">
        <v>681</v>
      </c>
      <c r="B3" s="172"/>
      <c r="C3" s="501" t="s">
        <v>682</v>
      </c>
      <c r="D3" s="502" t="s">
        <v>683</v>
      </c>
      <c r="E3" s="488" t="s">
        <v>684</v>
      </c>
      <c r="F3" s="489"/>
      <c r="G3" s="490"/>
      <c r="H3" s="491" t="s">
        <v>685</v>
      </c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3" t="s">
        <v>686</v>
      </c>
      <c r="W3" s="473" t="s">
        <v>687</v>
      </c>
    </row>
    <row r="4" spans="1:24" ht="24" customHeight="1" x14ac:dyDescent="0.2">
      <c r="A4" s="501"/>
      <c r="B4" s="172"/>
      <c r="C4" s="501"/>
      <c r="D4" s="502"/>
      <c r="E4" s="474" t="s">
        <v>688</v>
      </c>
      <c r="F4" s="476" t="s">
        <v>689</v>
      </c>
      <c r="G4" s="478" t="s">
        <v>690</v>
      </c>
      <c r="H4" s="480" t="s">
        <v>691</v>
      </c>
      <c r="I4" s="481"/>
      <c r="J4" s="481"/>
      <c r="K4" s="481"/>
      <c r="L4" s="481"/>
      <c r="M4" s="481"/>
      <c r="N4" s="481"/>
      <c r="O4" s="482" t="s">
        <v>692</v>
      </c>
      <c r="P4" s="481"/>
      <c r="Q4" s="481"/>
      <c r="R4" s="481"/>
      <c r="S4" s="483"/>
      <c r="T4" s="484" t="s">
        <v>693</v>
      </c>
      <c r="U4" s="486" t="s">
        <v>694</v>
      </c>
      <c r="V4" s="494"/>
      <c r="W4" s="473"/>
    </row>
    <row r="5" spans="1:24" s="180" customFormat="1" ht="66" x14ac:dyDescent="0.2">
      <c r="A5" s="501"/>
      <c r="B5" s="172"/>
      <c r="C5" s="501"/>
      <c r="D5" s="502"/>
      <c r="E5" s="475"/>
      <c r="F5" s="477"/>
      <c r="G5" s="479"/>
      <c r="H5" s="174" t="s">
        <v>695</v>
      </c>
      <c r="I5" s="175" t="s">
        <v>696</v>
      </c>
      <c r="J5" s="175" t="s">
        <v>697</v>
      </c>
      <c r="K5" s="175" t="s">
        <v>698</v>
      </c>
      <c r="L5" s="175" t="s">
        <v>699</v>
      </c>
      <c r="M5" s="175" t="s">
        <v>700</v>
      </c>
      <c r="N5" s="176" t="s">
        <v>701</v>
      </c>
      <c r="O5" s="177" t="s">
        <v>702</v>
      </c>
      <c r="P5" s="177" t="s">
        <v>703</v>
      </c>
      <c r="Q5" s="177" t="s">
        <v>704</v>
      </c>
      <c r="R5" s="177" t="s">
        <v>705</v>
      </c>
      <c r="S5" s="178" t="s">
        <v>706</v>
      </c>
      <c r="T5" s="485"/>
      <c r="U5" s="487"/>
      <c r="V5" s="495"/>
      <c r="W5" s="473"/>
      <c r="X5" s="179"/>
    </row>
    <row r="6" spans="1:24" ht="198" x14ac:dyDescent="0.25">
      <c r="A6" s="181">
        <v>800</v>
      </c>
      <c r="B6" s="181"/>
      <c r="C6" s="181" t="s">
        <v>442</v>
      </c>
      <c r="D6" s="182" t="s">
        <v>707</v>
      </c>
      <c r="E6" s="183">
        <v>3479487</v>
      </c>
      <c r="F6" s="184"/>
      <c r="G6" s="185">
        <f t="shared" ref="G6:G69" si="0">E6-F6</f>
        <v>3479487</v>
      </c>
      <c r="H6" s="186">
        <v>0</v>
      </c>
      <c r="I6" s="187">
        <v>0</v>
      </c>
      <c r="J6" s="187">
        <v>0</v>
      </c>
      <c r="K6" s="187">
        <v>0</v>
      </c>
      <c r="L6" s="187">
        <v>0</v>
      </c>
      <c r="M6" s="187">
        <v>0</v>
      </c>
      <c r="N6" s="188">
        <f t="shared" ref="N6:N37" si="1">SUM(H6:M6)</f>
        <v>0</v>
      </c>
      <c r="O6" s="184">
        <v>0</v>
      </c>
      <c r="P6" s="184">
        <v>153</v>
      </c>
      <c r="Q6" s="184">
        <v>0</v>
      </c>
      <c r="R6" s="184">
        <v>53</v>
      </c>
      <c r="S6" s="189">
        <f t="shared" ref="S6:S37" si="2">SUM(O6:R6)</f>
        <v>206</v>
      </c>
      <c r="T6" s="190" t="s">
        <v>708</v>
      </c>
      <c r="U6" s="191">
        <f t="shared" ref="U6:U69" si="3">N6+S6</f>
        <v>206</v>
      </c>
      <c r="V6" s="192"/>
      <c r="W6" s="193">
        <f t="shared" ref="W6:W69" si="4">ROUNDDOWN(G6,-3)/1000-U6</f>
        <v>3273</v>
      </c>
    </row>
    <row r="7" spans="1:24" s="207" customFormat="1" ht="47.25" x14ac:dyDescent="0.25">
      <c r="A7" s="194">
        <v>310</v>
      </c>
      <c r="B7" s="194"/>
      <c r="C7" s="194" t="s">
        <v>662</v>
      </c>
      <c r="D7" s="195" t="s">
        <v>709</v>
      </c>
      <c r="E7" s="196">
        <v>386127</v>
      </c>
      <c r="F7" s="197"/>
      <c r="G7" s="198">
        <f t="shared" si="0"/>
        <v>386127</v>
      </c>
      <c r="H7" s="199">
        <v>0</v>
      </c>
      <c r="I7" s="200">
        <v>0</v>
      </c>
      <c r="J7" s="200">
        <v>0</v>
      </c>
      <c r="K7" s="200">
        <v>0</v>
      </c>
      <c r="L7" s="200">
        <v>0</v>
      </c>
      <c r="M7" s="200">
        <v>0</v>
      </c>
      <c r="N7" s="201">
        <f t="shared" si="1"/>
        <v>0</v>
      </c>
      <c r="O7" s="200">
        <v>0</v>
      </c>
      <c r="P7" s="200">
        <v>0</v>
      </c>
      <c r="Q7" s="200">
        <v>0</v>
      </c>
      <c r="R7" s="200">
        <v>0</v>
      </c>
      <c r="S7" s="202">
        <f t="shared" si="2"/>
        <v>0</v>
      </c>
      <c r="T7" s="203"/>
      <c r="U7" s="204">
        <f t="shared" si="3"/>
        <v>0</v>
      </c>
      <c r="V7" s="205" t="s">
        <v>710</v>
      </c>
      <c r="W7" s="193">
        <f t="shared" si="4"/>
        <v>386</v>
      </c>
      <c r="X7" s="206"/>
    </row>
    <row r="8" spans="1:24" ht="115.5" x14ac:dyDescent="0.25">
      <c r="A8" s="181">
        <v>311</v>
      </c>
      <c r="B8" s="181"/>
      <c r="C8" s="181" t="s">
        <v>661</v>
      </c>
      <c r="D8" s="182" t="s">
        <v>711</v>
      </c>
      <c r="E8" s="208">
        <v>4262207</v>
      </c>
      <c r="F8" s="187">
        <v>1082814</v>
      </c>
      <c r="G8" s="185">
        <f t="shared" si="0"/>
        <v>3179393</v>
      </c>
      <c r="H8" s="186">
        <v>50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8">
        <f t="shared" si="1"/>
        <v>50</v>
      </c>
      <c r="O8" s="187">
        <v>50</v>
      </c>
      <c r="P8" s="187">
        <v>16</v>
      </c>
      <c r="Q8" s="187">
        <v>0</v>
      </c>
      <c r="R8" s="187">
        <v>134</v>
      </c>
      <c r="S8" s="189">
        <f t="shared" si="2"/>
        <v>200</v>
      </c>
      <c r="T8" s="190" t="s">
        <v>712</v>
      </c>
      <c r="U8" s="191">
        <f t="shared" si="3"/>
        <v>250</v>
      </c>
      <c r="V8" s="209"/>
      <c r="W8" s="193">
        <f t="shared" si="4"/>
        <v>2929</v>
      </c>
    </row>
    <row r="9" spans="1:24" s="207" customFormat="1" ht="99" x14ac:dyDescent="0.25">
      <c r="A9" s="210">
        <v>312</v>
      </c>
      <c r="B9" s="210"/>
      <c r="C9" s="210" t="s">
        <v>660</v>
      </c>
      <c r="D9" s="211" t="s">
        <v>713</v>
      </c>
      <c r="E9" s="212">
        <v>2348081</v>
      </c>
      <c r="F9" s="213">
        <v>124720</v>
      </c>
      <c r="G9" s="185">
        <f t="shared" si="0"/>
        <v>2223361</v>
      </c>
      <c r="H9" s="214">
        <v>0</v>
      </c>
      <c r="I9" s="213">
        <v>0</v>
      </c>
      <c r="J9" s="213">
        <v>120</v>
      </c>
      <c r="K9" s="213">
        <v>0</v>
      </c>
      <c r="L9" s="213">
        <v>0</v>
      </c>
      <c r="M9" s="213">
        <v>0</v>
      </c>
      <c r="N9" s="188">
        <f t="shared" si="1"/>
        <v>120</v>
      </c>
      <c r="O9" s="213">
        <v>0</v>
      </c>
      <c r="P9" s="213">
        <v>138</v>
      </c>
      <c r="Q9" s="213">
        <v>0</v>
      </c>
      <c r="R9" s="213">
        <v>22</v>
      </c>
      <c r="S9" s="189">
        <f t="shared" si="2"/>
        <v>160</v>
      </c>
      <c r="T9" s="215" t="s">
        <v>714</v>
      </c>
      <c r="U9" s="191">
        <f t="shared" si="3"/>
        <v>280</v>
      </c>
      <c r="V9" s="216"/>
      <c r="W9" s="193">
        <f t="shared" si="4"/>
        <v>1943</v>
      </c>
      <c r="X9" s="206"/>
    </row>
    <row r="10" spans="1:24" s="207" customFormat="1" ht="47.25" x14ac:dyDescent="0.25">
      <c r="A10" s="181">
        <v>313</v>
      </c>
      <c r="B10" s="181"/>
      <c r="C10" s="181" t="s">
        <v>659</v>
      </c>
      <c r="D10" s="182" t="s">
        <v>715</v>
      </c>
      <c r="E10" s="208">
        <v>178885</v>
      </c>
      <c r="F10" s="187"/>
      <c r="G10" s="185">
        <f t="shared" si="0"/>
        <v>178885</v>
      </c>
      <c r="H10" s="186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8">
        <f t="shared" si="1"/>
        <v>0</v>
      </c>
      <c r="O10" s="187">
        <v>178</v>
      </c>
      <c r="P10" s="187">
        <v>0</v>
      </c>
      <c r="Q10" s="187">
        <v>0</v>
      </c>
      <c r="R10" s="187">
        <v>0</v>
      </c>
      <c r="S10" s="189">
        <f t="shared" si="2"/>
        <v>178</v>
      </c>
      <c r="T10" s="217" t="s">
        <v>716</v>
      </c>
      <c r="U10" s="191">
        <f t="shared" si="3"/>
        <v>178</v>
      </c>
      <c r="V10" s="209"/>
      <c r="W10" s="193">
        <f t="shared" si="4"/>
        <v>0</v>
      </c>
      <c r="X10" s="206" t="s">
        <v>717</v>
      </c>
    </row>
    <row r="11" spans="1:24" s="231" customFormat="1" ht="45" customHeight="1" x14ac:dyDescent="0.25">
      <c r="A11" s="218">
        <v>315</v>
      </c>
      <c r="B11" s="218"/>
      <c r="C11" s="218" t="s">
        <v>658</v>
      </c>
      <c r="D11" s="219"/>
      <c r="E11" s="220">
        <v>375195</v>
      </c>
      <c r="F11" s="221"/>
      <c r="G11" s="222">
        <f t="shared" si="0"/>
        <v>375195</v>
      </c>
      <c r="H11" s="223">
        <v>0</v>
      </c>
      <c r="I11" s="221">
        <v>0</v>
      </c>
      <c r="J11" s="221">
        <v>0</v>
      </c>
      <c r="K11" s="221">
        <v>0</v>
      </c>
      <c r="L11" s="221">
        <v>0</v>
      </c>
      <c r="M11" s="221">
        <v>0</v>
      </c>
      <c r="N11" s="224">
        <f t="shared" si="1"/>
        <v>0</v>
      </c>
      <c r="O11" s="221">
        <v>0</v>
      </c>
      <c r="P11" s="221">
        <v>0</v>
      </c>
      <c r="Q11" s="221">
        <v>0</v>
      </c>
      <c r="R11" s="221">
        <v>0</v>
      </c>
      <c r="S11" s="225">
        <f t="shared" si="2"/>
        <v>0</v>
      </c>
      <c r="T11" s="226"/>
      <c r="U11" s="227">
        <f t="shared" si="3"/>
        <v>0</v>
      </c>
      <c r="V11" s="228" t="s">
        <v>718</v>
      </c>
      <c r="W11" s="229">
        <f t="shared" si="4"/>
        <v>375</v>
      </c>
      <c r="X11" s="230"/>
    </row>
    <row r="12" spans="1:24" s="207" customFormat="1" ht="45" customHeight="1" x14ac:dyDescent="0.25">
      <c r="A12" s="210">
        <v>316</v>
      </c>
      <c r="B12" s="210"/>
      <c r="C12" s="210" t="s">
        <v>657</v>
      </c>
      <c r="D12" s="211" t="s">
        <v>719</v>
      </c>
      <c r="E12" s="212">
        <v>105900</v>
      </c>
      <c r="F12" s="213"/>
      <c r="G12" s="185">
        <f t="shared" si="0"/>
        <v>105900</v>
      </c>
      <c r="H12" s="214">
        <v>0</v>
      </c>
      <c r="I12" s="213">
        <v>0</v>
      </c>
      <c r="J12" s="213">
        <v>0</v>
      </c>
      <c r="K12" s="213">
        <v>0</v>
      </c>
      <c r="L12" s="213">
        <v>14</v>
      </c>
      <c r="M12" s="213">
        <v>0</v>
      </c>
      <c r="N12" s="188">
        <f t="shared" si="1"/>
        <v>14</v>
      </c>
      <c r="O12" s="213">
        <v>0</v>
      </c>
      <c r="P12" s="213">
        <v>0</v>
      </c>
      <c r="Q12" s="213">
        <v>0</v>
      </c>
      <c r="R12" s="213">
        <v>0</v>
      </c>
      <c r="S12" s="189">
        <f t="shared" si="2"/>
        <v>0</v>
      </c>
      <c r="T12" s="190"/>
      <c r="U12" s="191">
        <f t="shared" si="3"/>
        <v>14</v>
      </c>
      <c r="V12" s="209"/>
      <c r="W12" s="193">
        <f t="shared" si="4"/>
        <v>91</v>
      </c>
      <c r="X12" s="206"/>
    </row>
    <row r="13" spans="1:24" ht="45" customHeight="1" x14ac:dyDescent="0.25">
      <c r="A13" s="232">
        <v>317</v>
      </c>
      <c r="B13" s="232"/>
      <c r="C13" s="232" t="s">
        <v>656</v>
      </c>
      <c r="D13" s="233" t="s">
        <v>720</v>
      </c>
      <c r="E13" s="234">
        <v>1711239</v>
      </c>
      <c r="F13" s="200">
        <v>628116</v>
      </c>
      <c r="G13" s="198">
        <f t="shared" si="0"/>
        <v>1083123</v>
      </c>
      <c r="H13" s="199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1">
        <f t="shared" si="1"/>
        <v>0</v>
      </c>
      <c r="O13" s="200">
        <v>0</v>
      </c>
      <c r="P13" s="200">
        <v>0</v>
      </c>
      <c r="Q13" s="200">
        <v>0</v>
      </c>
      <c r="R13" s="200">
        <v>0</v>
      </c>
      <c r="S13" s="202">
        <f t="shared" si="2"/>
        <v>0</v>
      </c>
      <c r="T13" s="235"/>
      <c r="U13" s="204">
        <f t="shared" si="3"/>
        <v>0</v>
      </c>
      <c r="V13" s="236" t="s">
        <v>721</v>
      </c>
      <c r="W13" s="193">
        <f t="shared" si="4"/>
        <v>1083</v>
      </c>
    </row>
    <row r="14" spans="1:24" ht="45" customHeight="1" x14ac:dyDescent="0.25">
      <c r="A14" s="232">
        <v>318</v>
      </c>
      <c r="B14" s="232"/>
      <c r="C14" s="232" t="s">
        <v>655</v>
      </c>
      <c r="D14" s="233" t="s">
        <v>722</v>
      </c>
      <c r="E14" s="234">
        <v>567330</v>
      </c>
      <c r="F14" s="200"/>
      <c r="G14" s="198">
        <f t="shared" si="0"/>
        <v>567330</v>
      </c>
      <c r="H14" s="199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1">
        <f t="shared" si="1"/>
        <v>0</v>
      </c>
      <c r="O14" s="200">
        <v>0</v>
      </c>
      <c r="P14" s="200">
        <v>0</v>
      </c>
      <c r="Q14" s="200">
        <v>0</v>
      </c>
      <c r="R14" s="200">
        <v>0</v>
      </c>
      <c r="S14" s="202">
        <f t="shared" si="2"/>
        <v>0</v>
      </c>
      <c r="T14" s="235"/>
      <c r="U14" s="204">
        <f t="shared" si="3"/>
        <v>0</v>
      </c>
      <c r="V14" s="236" t="s">
        <v>710</v>
      </c>
      <c r="W14" s="193">
        <f t="shared" si="4"/>
        <v>567</v>
      </c>
    </row>
    <row r="15" spans="1:24" ht="45" customHeight="1" x14ac:dyDescent="0.25">
      <c r="A15" s="181">
        <v>320</v>
      </c>
      <c r="B15" s="181"/>
      <c r="C15" s="181" t="s">
        <v>654</v>
      </c>
      <c r="D15" s="182" t="s">
        <v>723</v>
      </c>
      <c r="E15" s="208">
        <v>329986</v>
      </c>
      <c r="F15" s="187"/>
      <c r="G15" s="185">
        <f t="shared" si="0"/>
        <v>329986</v>
      </c>
      <c r="H15" s="186">
        <v>150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8">
        <f t="shared" si="1"/>
        <v>150</v>
      </c>
      <c r="O15" s="187">
        <v>0</v>
      </c>
      <c r="P15" s="187">
        <v>0</v>
      </c>
      <c r="Q15" s="187">
        <v>0</v>
      </c>
      <c r="R15" s="187">
        <v>0</v>
      </c>
      <c r="S15" s="189">
        <f t="shared" si="2"/>
        <v>0</v>
      </c>
      <c r="T15" s="190" t="s">
        <v>724</v>
      </c>
      <c r="U15" s="191">
        <f t="shared" si="3"/>
        <v>150</v>
      </c>
      <c r="V15" s="209"/>
      <c r="W15" s="193">
        <f t="shared" si="4"/>
        <v>179</v>
      </c>
    </row>
    <row r="16" spans="1:24" ht="45" customHeight="1" x14ac:dyDescent="0.25">
      <c r="A16" s="232">
        <v>321</v>
      </c>
      <c r="B16" s="232"/>
      <c r="C16" s="232" t="s">
        <v>653</v>
      </c>
      <c r="D16" s="233" t="s">
        <v>725</v>
      </c>
      <c r="E16" s="234">
        <v>136342</v>
      </c>
      <c r="F16" s="200"/>
      <c r="G16" s="198">
        <f t="shared" si="0"/>
        <v>136342</v>
      </c>
      <c r="H16" s="199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1">
        <f t="shared" si="1"/>
        <v>0</v>
      </c>
      <c r="O16" s="200">
        <v>0</v>
      </c>
      <c r="P16" s="200">
        <v>0</v>
      </c>
      <c r="Q16" s="200">
        <v>0</v>
      </c>
      <c r="R16" s="200">
        <v>0</v>
      </c>
      <c r="S16" s="202">
        <f t="shared" si="2"/>
        <v>0</v>
      </c>
      <c r="T16" s="235"/>
      <c r="U16" s="204">
        <f t="shared" si="3"/>
        <v>0</v>
      </c>
      <c r="V16" s="236" t="s">
        <v>710</v>
      </c>
      <c r="W16" s="193">
        <f t="shared" si="4"/>
        <v>136</v>
      </c>
    </row>
    <row r="17" spans="1:24" ht="45" customHeight="1" x14ac:dyDescent="0.25">
      <c r="A17" s="232">
        <v>322</v>
      </c>
      <c r="B17" s="232"/>
      <c r="C17" s="232" t="s">
        <v>652</v>
      </c>
      <c r="D17" s="233" t="s">
        <v>726</v>
      </c>
      <c r="E17" s="234">
        <v>299788</v>
      </c>
      <c r="F17" s="200"/>
      <c r="G17" s="198">
        <f t="shared" si="0"/>
        <v>299788</v>
      </c>
      <c r="H17" s="199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1">
        <f t="shared" si="1"/>
        <v>0</v>
      </c>
      <c r="O17" s="200">
        <v>0</v>
      </c>
      <c r="P17" s="200">
        <v>0</v>
      </c>
      <c r="Q17" s="200">
        <v>0</v>
      </c>
      <c r="R17" s="200">
        <v>0</v>
      </c>
      <c r="S17" s="202">
        <f t="shared" si="2"/>
        <v>0</v>
      </c>
      <c r="T17" s="235"/>
      <c r="U17" s="204">
        <f t="shared" si="3"/>
        <v>0</v>
      </c>
      <c r="V17" s="236" t="s">
        <v>727</v>
      </c>
      <c r="W17" s="193">
        <f t="shared" si="4"/>
        <v>299</v>
      </c>
    </row>
    <row r="18" spans="1:24" s="207" customFormat="1" ht="45" customHeight="1" x14ac:dyDescent="0.25">
      <c r="A18" s="181">
        <v>325</v>
      </c>
      <c r="B18" s="181"/>
      <c r="C18" s="181" t="s">
        <v>651</v>
      </c>
      <c r="D18" s="182" t="s">
        <v>728</v>
      </c>
      <c r="E18" s="208">
        <v>147740</v>
      </c>
      <c r="F18" s="187"/>
      <c r="G18" s="185">
        <f t="shared" si="0"/>
        <v>147740</v>
      </c>
      <c r="H18" s="186">
        <v>0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8">
        <f t="shared" si="1"/>
        <v>0</v>
      </c>
      <c r="O18" s="187">
        <v>0</v>
      </c>
      <c r="P18" s="187">
        <v>40</v>
      </c>
      <c r="Q18" s="187">
        <v>0</v>
      </c>
      <c r="R18" s="187">
        <v>0</v>
      </c>
      <c r="S18" s="189">
        <f t="shared" si="2"/>
        <v>40</v>
      </c>
      <c r="T18" s="190" t="s">
        <v>729</v>
      </c>
      <c r="U18" s="191">
        <f t="shared" si="3"/>
        <v>40</v>
      </c>
      <c r="V18" s="209"/>
      <c r="W18" s="193">
        <f t="shared" si="4"/>
        <v>107</v>
      </c>
      <c r="X18" s="206"/>
    </row>
    <row r="19" spans="1:24" ht="45" customHeight="1" x14ac:dyDescent="0.25">
      <c r="A19" s="232">
        <v>326</v>
      </c>
      <c r="B19" s="232"/>
      <c r="C19" s="232" t="s">
        <v>650</v>
      </c>
      <c r="D19" s="233" t="s">
        <v>730</v>
      </c>
      <c r="E19" s="234">
        <v>157040</v>
      </c>
      <c r="F19" s="200"/>
      <c r="G19" s="198">
        <f t="shared" si="0"/>
        <v>157040</v>
      </c>
      <c r="H19" s="199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1">
        <f t="shared" si="1"/>
        <v>0</v>
      </c>
      <c r="O19" s="200">
        <v>0</v>
      </c>
      <c r="P19" s="200">
        <v>0</v>
      </c>
      <c r="Q19" s="200">
        <v>0</v>
      </c>
      <c r="R19" s="200">
        <v>0</v>
      </c>
      <c r="S19" s="202">
        <f t="shared" si="2"/>
        <v>0</v>
      </c>
      <c r="T19" s="235"/>
      <c r="U19" s="204">
        <f t="shared" si="3"/>
        <v>0</v>
      </c>
      <c r="V19" s="236" t="s">
        <v>721</v>
      </c>
      <c r="W19" s="193">
        <f t="shared" si="4"/>
        <v>157</v>
      </c>
    </row>
    <row r="20" spans="1:24" ht="45" customHeight="1" x14ac:dyDescent="0.25">
      <c r="A20" s="232">
        <v>327</v>
      </c>
      <c r="B20" s="232"/>
      <c r="C20" s="232" t="s">
        <v>649</v>
      </c>
      <c r="D20" s="233" t="s">
        <v>731</v>
      </c>
      <c r="E20" s="234">
        <v>271897</v>
      </c>
      <c r="F20" s="200">
        <v>60871</v>
      </c>
      <c r="G20" s="198">
        <f t="shared" si="0"/>
        <v>211026</v>
      </c>
      <c r="H20" s="199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1">
        <f t="shared" si="1"/>
        <v>0</v>
      </c>
      <c r="O20" s="200">
        <v>0</v>
      </c>
      <c r="P20" s="200">
        <v>0</v>
      </c>
      <c r="Q20" s="200">
        <v>0</v>
      </c>
      <c r="R20" s="200">
        <v>0</v>
      </c>
      <c r="S20" s="202">
        <f t="shared" si="2"/>
        <v>0</v>
      </c>
      <c r="T20" s="235"/>
      <c r="U20" s="204">
        <f t="shared" si="3"/>
        <v>0</v>
      </c>
      <c r="V20" s="236" t="s">
        <v>727</v>
      </c>
      <c r="W20" s="193">
        <f t="shared" si="4"/>
        <v>211</v>
      </c>
    </row>
    <row r="21" spans="1:24" ht="45" customHeight="1" x14ac:dyDescent="0.25">
      <c r="A21" s="232">
        <v>328</v>
      </c>
      <c r="B21" s="232"/>
      <c r="C21" s="232" t="s">
        <v>648</v>
      </c>
      <c r="D21" s="233" t="s">
        <v>732</v>
      </c>
      <c r="E21" s="234">
        <v>451383</v>
      </c>
      <c r="F21" s="200"/>
      <c r="G21" s="198">
        <f t="shared" si="0"/>
        <v>451383</v>
      </c>
      <c r="H21" s="199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1">
        <f t="shared" si="1"/>
        <v>0</v>
      </c>
      <c r="O21" s="200">
        <v>0</v>
      </c>
      <c r="P21" s="200">
        <v>0</v>
      </c>
      <c r="Q21" s="200">
        <v>0</v>
      </c>
      <c r="R21" s="200">
        <v>0</v>
      </c>
      <c r="S21" s="202">
        <f t="shared" si="2"/>
        <v>0</v>
      </c>
      <c r="T21" s="235"/>
      <c r="U21" s="204">
        <f t="shared" si="3"/>
        <v>0</v>
      </c>
      <c r="V21" s="236" t="s">
        <v>727</v>
      </c>
      <c r="W21" s="193">
        <f t="shared" si="4"/>
        <v>451</v>
      </c>
    </row>
    <row r="22" spans="1:24" ht="45" customHeight="1" x14ac:dyDescent="0.25">
      <c r="A22" s="181">
        <v>329</v>
      </c>
      <c r="B22" s="181"/>
      <c r="C22" s="181" t="s">
        <v>647</v>
      </c>
      <c r="D22" s="182" t="s">
        <v>733</v>
      </c>
      <c r="E22" s="208">
        <v>285610</v>
      </c>
      <c r="F22" s="187">
        <v>131151</v>
      </c>
      <c r="G22" s="185">
        <f t="shared" si="0"/>
        <v>154459</v>
      </c>
      <c r="H22" s="186">
        <v>0</v>
      </c>
      <c r="I22" s="187">
        <v>100</v>
      </c>
      <c r="J22" s="187">
        <v>0</v>
      </c>
      <c r="K22" s="187">
        <v>0</v>
      </c>
      <c r="L22" s="187">
        <v>0</v>
      </c>
      <c r="M22" s="187">
        <v>0</v>
      </c>
      <c r="N22" s="188">
        <f t="shared" si="1"/>
        <v>100</v>
      </c>
      <c r="O22" s="187">
        <v>0</v>
      </c>
      <c r="P22" s="187">
        <v>0</v>
      </c>
      <c r="Q22" s="187">
        <v>0</v>
      </c>
      <c r="R22" s="187">
        <v>0</v>
      </c>
      <c r="S22" s="189">
        <f t="shared" si="2"/>
        <v>0</v>
      </c>
      <c r="T22" s="190"/>
      <c r="U22" s="191">
        <f t="shared" si="3"/>
        <v>100</v>
      </c>
      <c r="V22" s="209"/>
      <c r="W22" s="193">
        <f t="shared" si="4"/>
        <v>54</v>
      </c>
    </row>
    <row r="23" spans="1:24" ht="45" customHeight="1" x14ac:dyDescent="0.25">
      <c r="A23" s="232">
        <v>330</v>
      </c>
      <c r="B23" s="232"/>
      <c r="C23" s="232" t="s">
        <v>646</v>
      </c>
      <c r="D23" s="233" t="s">
        <v>734</v>
      </c>
      <c r="E23" s="234">
        <v>130048</v>
      </c>
      <c r="F23" s="200"/>
      <c r="G23" s="198">
        <f t="shared" si="0"/>
        <v>130048</v>
      </c>
      <c r="H23" s="199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1">
        <f t="shared" si="1"/>
        <v>0</v>
      </c>
      <c r="O23" s="200">
        <v>0</v>
      </c>
      <c r="P23" s="200">
        <v>0</v>
      </c>
      <c r="Q23" s="200">
        <v>0</v>
      </c>
      <c r="R23" s="200">
        <v>0</v>
      </c>
      <c r="S23" s="202">
        <f t="shared" si="2"/>
        <v>0</v>
      </c>
      <c r="T23" s="235"/>
      <c r="U23" s="204">
        <f t="shared" si="3"/>
        <v>0</v>
      </c>
      <c r="V23" s="236" t="s">
        <v>710</v>
      </c>
      <c r="W23" s="193">
        <f t="shared" si="4"/>
        <v>130</v>
      </c>
    </row>
    <row r="24" spans="1:24" ht="45" customHeight="1" x14ac:dyDescent="0.25">
      <c r="A24" s="232">
        <v>332</v>
      </c>
      <c r="B24" s="232"/>
      <c r="C24" s="232" t="s">
        <v>645</v>
      </c>
      <c r="D24" s="233" t="s">
        <v>735</v>
      </c>
      <c r="E24" s="234">
        <v>1028107</v>
      </c>
      <c r="F24" s="200"/>
      <c r="G24" s="198">
        <f t="shared" si="0"/>
        <v>1028107</v>
      </c>
      <c r="H24" s="199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1">
        <f t="shared" si="1"/>
        <v>0</v>
      </c>
      <c r="O24" s="200">
        <v>0</v>
      </c>
      <c r="P24" s="200">
        <v>0</v>
      </c>
      <c r="Q24" s="200">
        <v>0</v>
      </c>
      <c r="R24" s="200">
        <v>0</v>
      </c>
      <c r="S24" s="202">
        <f t="shared" si="2"/>
        <v>0</v>
      </c>
      <c r="T24" s="235"/>
      <c r="U24" s="204">
        <f t="shared" si="3"/>
        <v>0</v>
      </c>
      <c r="V24" s="236" t="s">
        <v>727</v>
      </c>
      <c r="W24" s="193">
        <f t="shared" si="4"/>
        <v>1028</v>
      </c>
    </row>
    <row r="25" spans="1:24" ht="45" customHeight="1" x14ac:dyDescent="0.25">
      <c r="A25" s="232">
        <v>333</v>
      </c>
      <c r="B25" s="232"/>
      <c r="C25" s="232" t="s">
        <v>644</v>
      </c>
      <c r="D25" s="233" t="s">
        <v>736</v>
      </c>
      <c r="E25" s="234">
        <v>53914</v>
      </c>
      <c r="F25" s="200"/>
      <c r="G25" s="198">
        <f t="shared" si="0"/>
        <v>53914</v>
      </c>
      <c r="H25" s="199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1">
        <f t="shared" si="1"/>
        <v>0</v>
      </c>
      <c r="O25" s="200">
        <v>0</v>
      </c>
      <c r="P25" s="200">
        <v>0</v>
      </c>
      <c r="Q25" s="200">
        <v>0</v>
      </c>
      <c r="R25" s="200">
        <v>0</v>
      </c>
      <c r="S25" s="202">
        <f t="shared" si="2"/>
        <v>0</v>
      </c>
      <c r="T25" s="235"/>
      <c r="U25" s="204">
        <f t="shared" si="3"/>
        <v>0</v>
      </c>
      <c r="V25" s="236" t="s">
        <v>710</v>
      </c>
      <c r="W25" s="193">
        <f t="shared" si="4"/>
        <v>53</v>
      </c>
    </row>
    <row r="26" spans="1:24" ht="45" customHeight="1" x14ac:dyDescent="0.25">
      <c r="A26" s="232">
        <v>334</v>
      </c>
      <c r="B26" s="232"/>
      <c r="C26" s="232" t="s">
        <v>643</v>
      </c>
      <c r="D26" s="233" t="s">
        <v>737</v>
      </c>
      <c r="E26" s="234">
        <v>40907</v>
      </c>
      <c r="F26" s="200"/>
      <c r="G26" s="198">
        <f t="shared" si="0"/>
        <v>40907</v>
      </c>
      <c r="H26" s="199">
        <v>0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1">
        <f t="shared" si="1"/>
        <v>0</v>
      </c>
      <c r="O26" s="200">
        <v>0</v>
      </c>
      <c r="P26" s="200">
        <v>0</v>
      </c>
      <c r="Q26" s="200">
        <v>0</v>
      </c>
      <c r="R26" s="200">
        <v>0</v>
      </c>
      <c r="S26" s="202">
        <f t="shared" si="2"/>
        <v>0</v>
      </c>
      <c r="T26" s="235"/>
      <c r="U26" s="204">
        <f t="shared" si="3"/>
        <v>0</v>
      </c>
      <c r="V26" s="236" t="s">
        <v>727</v>
      </c>
      <c r="W26" s="193">
        <f t="shared" si="4"/>
        <v>40</v>
      </c>
    </row>
    <row r="27" spans="1:24" ht="45" customHeight="1" x14ac:dyDescent="0.25">
      <c r="A27" s="232">
        <v>335</v>
      </c>
      <c r="B27" s="232"/>
      <c r="C27" s="232" t="s">
        <v>642</v>
      </c>
      <c r="D27" s="233" t="s">
        <v>738</v>
      </c>
      <c r="E27" s="234">
        <v>283838</v>
      </c>
      <c r="F27" s="200">
        <v>173040</v>
      </c>
      <c r="G27" s="198">
        <f t="shared" si="0"/>
        <v>110798</v>
      </c>
      <c r="H27" s="199">
        <v>0</v>
      </c>
      <c r="I27" s="200">
        <v>0</v>
      </c>
      <c r="J27" s="200">
        <v>0</v>
      </c>
      <c r="K27" s="200">
        <v>0</v>
      </c>
      <c r="L27" s="200">
        <v>0</v>
      </c>
      <c r="M27" s="200">
        <v>0</v>
      </c>
      <c r="N27" s="201">
        <f t="shared" si="1"/>
        <v>0</v>
      </c>
      <c r="O27" s="200">
        <v>0</v>
      </c>
      <c r="P27" s="200">
        <v>0</v>
      </c>
      <c r="Q27" s="200">
        <v>0</v>
      </c>
      <c r="R27" s="200">
        <v>0</v>
      </c>
      <c r="S27" s="202">
        <f t="shared" si="2"/>
        <v>0</v>
      </c>
      <c r="T27" s="235"/>
      <c r="U27" s="204">
        <f t="shared" si="3"/>
        <v>0</v>
      </c>
      <c r="V27" s="236" t="s">
        <v>710</v>
      </c>
      <c r="W27" s="193">
        <f t="shared" si="4"/>
        <v>110</v>
      </c>
    </row>
    <row r="28" spans="1:24" ht="45" customHeight="1" x14ac:dyDescent="0.25">
      <c r="A28" s="232">
        <v>336</v>
      </c>
      <c r="B28" s="232"/>
      <c r="C28" s="232" t="s">
        <v>641</v>
      </c>
      <c r="D28" s="233" t="s">
        <v>739</v>
      </c>
      <c r="E28" s="234">
        <v>196630</v>
      </c>
      <c r="F28" s="200"/>
      <c r="G28" s="198">
        <f t="shared" si="0"/>
        <v>196630</v>
      </c>
      <c r="H28" s="199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1">
        <f t="shared" si="1"/>
        <v>0</v>
      </c>
      <c r="O28" s="200">
        <v>0</v>
      </c>
      <c r="P28" s="200">
        <v>0</v>
      </c>
      <c r="Q28" s="200">
        <v>0</v>
      </c>
      <c r="R28" s="200">
        <v>0</v>
      </c>
      <c r="S28" s="202">
        <f t="shared" si="2"/>
        <v>0</v>
      </c>
      <c r="T28" s="235"/>
      <c r="U28" s="204">
        <f t="shared" si="3"/>
        <v>0</v>
      </c>
      <c r="V28" s="236" t="s">
        <v>721</v>
      </c>
      <c r="W28" s="193">
        <f t="shared" si="4"/>
        <v>196</v>
      </c>
    </row>
    <row r="29" spans="1:24" ht="45" customHeight="1" x14ac:dyDescent="0.25">
      <c r="A29" s="218">
        <v>337</v>
      </c>
      <c r="B29" s="218"/>
      <c r="C29" s="218" t="s">
        <v>640</v>
      </c>
      <c r="D29" s="219"/>
      <c r="E29" s="220">
        <v>104899</v>
      </c>
      <c r="F29" s="221"/>
      <c r="G29" s="222">
        <f t="shared" si="0"/>
        <v>104899</v>
      </c>
      <c r="H29" s="223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  <c r="N29" s="224">
        <f t="shared" si="1"/>
        <v>0</v>
      </c>
      <c r="O29" s="221">
        <v>0</v>
      </c>
      <c r="P29" s="221">
        <v>0</v>
      </c>
      <c r="Q29" s="221">
        <v>0</v>
      </c>
      <c r="R29" s="221">
        <v>0</v>
      </c>
      <c r="S29" s="225">
        <f t="shared" si="2"/>
        <v>0</v>
      </c>
      <c r="T29" s="226"/>
      <c r="U29" s="227">
        <f t="shared" si="3"/>
        <v>0</v>
      </c>
      <c r="V29" s="228" t="s">
        <v>718</v>
      </c>
      <c r="W29" s="193">
        <f t="shared" si="4"/>
        <v>104</v>
      </c>
    </row>
    <row r="30" spans="1:24" s="245" customFormat="1" ht="24" customHeight="1" x14ac:dyDescent="0.25">
      <c r="A30" s="496" t="s">
        <v>740</v>
      </c>
      <c r="B30" s="497"/>
      <c r="C30" s="497"/>
      <c r="D30" s="498"/>
      <c r="E30" s="237">
        <f>SUM(E6:E29)</f>
        <v>17332580</v>
      </c>
      <c r="F30" s="238">
        <f>SUM(F6:F29)</f>
        <v>2200712</v>
      </c>
      <c r="G30" s="239">
        <f t="shared" si="0"/>
        <v>15131868</v>
      </c>
      <c r="H30" s="237">
        <f t="shared" ref="H30:M30" si="5">SUM(H6:H29)</f>
        <v>200</v>
      </c>
      <c r="I30" s="240">
        <f t="shared" si="5"/>
        <v>100</v>
      </c>
      <c r="J30" s="240">
        <f t="shared" si="5"/>
        <v>120</v>
      </c>
      <c r="K30" s="240">
        <f t="shared" si="5"/>
        <v>0</v>
      </c>
      <c r="L30" s="240">
        <f t="shared" si="5"/>
        <v>14</v>
      </c>
      <c r="M30" s="240">
        <f t="shared" si="5"/>
        <v>0</v>
      </c>
      <c r="N30" s="240">
        <f t="shared" si="1"/>
        <v>434</v>
      </c>
      <c r="O30" s="240">
        <f>SUM(O6:O29)</f>
        <v>228</v>
      </c>
      <c r="P30" s="240">
        <f>SUM(P6:P29)</f>
        <v>347</v>
      </c>
      <c r="Q30" s="240">
        <f>SUM(Q6:Q29)</f>
        <v>0</v>
      </c>
      <c r="R30" s="240">
        <f>SUM(R6:R29)</f>
        <v>209</v>
      </c>
      <c r="S30" s="240">
        <f t="shared" si="2"/>
        <v>784</v>
      </c>
      <c r="T30" s="241"/>
      <c r="U30" s="242">
        <f t="shared" si="3"/>
        <v>1218</v>
      </c>
      <c r="V30" s="243"/>
      <c r="W30" s="193">
        <f t="shared" si="4"/>
        <v>13913</v>
      </c>
      <c r="X30" s="244"/>
    </row>
    <row r="31" spans="1:24" ht="66" x14ac:dyDescent="0.25">
      <c r="A31" s="181">
        <v>601</v>
      </c>
      <c r="B31" s="181" t="str">
        <f>VLOOKUP(A31,[1]學校編號!C:F,4,FALSE)</f>
        <v>601明禮國小</v>
      </c>
      <c r="C31" s="181" t="s">
        <v>639</v>
      </c>
      <c r="D31" s="182" t="s">
        <v>741</v>
      </c>
      <c r="E31" s="208">
        <v>299565</v>
      </c>
      <c r="F31" s="187"/>
      <c r="G31" s="185">
        <f t="shared" si="0"/>
        <v>299565</v>
      </c>
      <c r="H31" s="186">
        <v>0</v>
      </c>
      <c r="I31" s="187">
        <v>0</v>
      </c>
      <c r="J31" s="187">
        <v>0</v>
      </c>
      <c r="K31" s="187">
        <v>0</v>
      </c>
      <c r="L31" s="187">
        <v>72</v>
      </c>
      <c r="M31" s="187">
        <v>0</v>
      </c>
      <c r="N31" s="188">
        <f t="shared" si="1"/>
        <v>72</v>
      </c>
      <c r="O31" s="187">
        <v>80</v>
      </c>
      <c r="P31" s="187">
        <v>145</v>
      </c>
      <c r="Q31" s="187">
        <v>0</v>
      </c>
      <c r="R31" s="187">
        <v>0</v>
      </c>
      <c r="S31" s="189">
        <f t="shared" si="2"/>
        <v>225</v>
      </c>
      <c r="T31" s="190" t="s">
        <v>1162</v>
      </c>
      <c r="U31" s="191">
        <f t="shared" si="3"/>
        <v>297</v>
      </c>
      <c r="V31" s="209"/>
      <c r="W31" s="193">
        <f t="shared" si="4"/>
        <v>2</v>
      </c>
    </row>
    <row r="32" spans="1:24" ht="45" customHeight="1" x14ac:dyDescent="0.25">
      <c r="A32" s="232">
        <v>602</v>
      </c>
      <c r="B32" s="181" t="str">
        <f>VLOOKUP(A32,[1]學校編號!C:F,4,FALSE)</f>
        <v>602明義國小</v>
      </c>
      <c r="C32" s="232" t="s">
        <v>637</v>
      </c>
      <c r="D32" s="233" t="s">
        <v>742</v>
      </c>
      <c r="E32" s="234">
        <v>103562</v>
      </c>
      <c r="F32" s="200"/>
      <c r="G32" s="198">
        <f t="shared" si="0"/>
        <v>103562</v>
      </c>
      <c r="H32" s="199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1">
        <f t="shared" si="1"/>
        <v>0</v>
      </c>
      <c r="O32" s="200">
        <v>0</v>
      </c>
      <c r="P32" s="200">
        <v>0</v>
      </c>
      <c r="Q32" s="200">
        <v>0</v>
      </c>
      <c r="R32" s="200">
        <v>0</v>
      </c>
      <c r="S32" s="202">
        <f t="shared" si="2"/>
        <v>0</v>
      </c>
      <c r="T32" s="235"/>
      <c r="U32" s="204">
        <f t="shared" si="3"/>
        <v>0</v>
      </c>
      <c r="V32" s="236" t="s">
        <v>727</v>
      </c>
      <c r="W32" s="193">
        <f t="shared" si="4"/>
        <v>103</v>
      </c>
    </row>
    <row r="33" spans="1:24" ht="45" customHeight="1" x14ac:dyDescent="0.25">
      <c r="A33" s="232">
        <v>603</v>
      </c>
      <c r="B33" s="181" t="str">
        <f>VLOOKUP(A33,[1]學校編號!C:F,4,FALSE)</f>
        <v>603明廉國小</v>
      </c>
      <c r="C33" s="232" t="s">
        <v>635</v>
      </c>
      <c r="D33" s="233" t="s">
        <v>743</v>
      </c>
      <c r="E33" s="234">
        <v>48317</v>
      </c>
      <c r="F33" s="200"/>
      <c r="G33" s="198">
        <f t="shared" si="0"/>
        <v>48317</v>
      </c>
      <c r="H33" s="199">
        <v>0</v>
      </c>
      <c r="I33" s="200">
        <v>0</v>
      </c>
      <c r="J33" s="200">
        <v>0</v>
      </c>
      <c r="K33" s="200">
        <v>0</v>
      </c>
      <c r="L33" s="200">
        <v>0</v>
      </c>
      <c r="M33" s="200">
        <v>0</v>
      </c>
      <c r="N33" s="201">
        <f t="shared" si="1"/>
        <v>0</v>
      </c>
      <c r="O33" s="200">
        <v>0</v>
      </c>
      <c r="P33" s="200">
        <v>0</v>
      </c>
      <c r="Q33" s="200">
        <v>0</v>
      </c>
      <c r="R33" s="200">
        <v>0</v>
      </c>
      <c r="S33" s="202">
        <f t="shared" si="2"/>
        <v>0</v>
      </c>
      <c r="T33" s="235"/>
      <c r="U33" s="204">
        <f t="shared" si="3"/>
        <v>0</v>
      </c>
      <c r="V33" s="236" t="s">
        <v>721</v>
      </c>
      <c r="W33" s="193">
        <f t="shared" si="4"/>
        <v>48</v>
      </c>
    </row>
    <row r="34" spans="1:24" ht="45" customHeight="1" x14ac:dyDescent="0.25">
      <c r="A34" s="232">
        <v>604</v>
      </c>
      <c r="B34" s="181" t="str">
        <f>VLOOKUP(A34,[1]學校編號!C:F,4,FALSE)</f>
        <v>604明恥國小</v>
      </c>
      <c r="C34" s="232" t="s">
        <v>633</v>
      </c>
      <c r="D34" s="233" t="s">
        <v>744</v>
      </c>
      <c r="E34" s="234">
        <v>2614</v>
      </c>
      <c r="F34" s="200"/>
      <c r="G34" s="198">
        <f t="shared" si="0"/>
        <v>2614</v>
      </c>
      <c r="H34" s="199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1">
        <f t="shared" si="1"/>
        <v>0</v>
      </c>
      <c r="O34" s="200">
        <v>0</v>
      </c>
      <c r="P34" s="200">
        <v>0</v>
      </c>
      <c r="Q34" s="200">
        <v>0</v>
      </c>
      <c r="R34" s="200">
        <v>0</v>
      </c>
      <c r="S34" s="202">
        <f t="shared" si="2"/>
        <v>0</v>
      </c>
      <c r="T34" s="235"/>
      <c r="U34" s="204">
        <f t="shared" si="3"/>
        <v>0</v>
      </c>
      <c r="V34" s="246" t="s">
        <v>727</v>
      </c>
      <c r="W34" s="193">
        <f t="shared" si="4"/>
        <v>2</v>
      </c>
      <c r="X34" s="206" t="s">
        <v>745</v>
      </c>
    </row>
    <row r="35" spans="1:24" ht="45" customHeight="1" x14ac:dyDescent="0.25">
      <c r="A35" s="232">
        <v>605</v>
      </c>
      <c r="B35" s="181" t="str">
        <f>VLOOKUP(A35,[1]學校編號!C:F,4,FALSE)</f>
        <v>605中正國小</v>
      </c>
      <c r="C35" s="232" t="s">
        <v>630</v>
      </c>
      <c r="D35" s="233" t="s">
        <v>746</v>
      </c>
      <c r="E35" s="234">
        <v>236826</v>
      </c>
      <c r="F35" s="200"/>
      <c r="G35" s="198">
        <f t="shared" si="0"/>
        <v>236826</v>
      </c>
      <c r="H35" s="199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1">
        <f t="shared" si="1"/>
        <v>0</v>
      </c>
      <c r="O35" s="200">
        <v>0</v>
      </c>
      <c r="P35" s="200">
        <v>0</v>
      </c>
      <c r="Q35" s="200">
        <v>0</v>
      </c>
      <c r="R35" s="200">
        <v>0</v>
      </c>
      <c r="S35" s="202">
        <f t="shared" si="2"/>
        <v>0</v>
      </c>
      <c r="T35" s="235"/>
      <c r="U35" s="204">
        <f t="shared" si="3"/>
        <v>0</v>
      </c>
      <c r="V35" s="236" t="s">
        <v>727</v>
      </c>
      <c r="W35" s="193">
        <f t="shared" si="4"/>
        <v>236</v>
      </c>
    </row>
    <row r="36" spans="1:24" ht="45" customHeight="1" x14ac:dyDescent="0.25">
      <c r="A36" s="232">
        <v>606</v>
      </c>
      <c r="B36" s="181" t="str">
        <f>VLOOKUP(A36,[1]學校編號!C:F,4,FALSE)</f>
        <v>606信義國小</v>
      </c>
      <c r="C36" s="232" t="s">
        <v>628</v>
      </c>
      <c r="D36" s="233" t="s">
        <v>747</v>
      </c>
      <c r="E36" s="234">
        <v>101498</v>
      </c>
      <c r="F36" s="200"/>
      <c r="G36" s="198">
        <f t="shared" si="0"/>
        <v>101498</v>
      </c>
      <c r="H36" s="199">
        <v>0</v>
      </c>
      <c r="I36" s="200">
        <v>0</v>
      </c>
      <c r="J36" s="200">
        <v>0</v>
      </c>
      <c r="K36" s="200">
        <v>0</v>
      </c>
      <c r="L36" s="200">
        <v>0</v>
      </c>
      <c r="M36" s="200">
        <v>0</v>
      </c>
      <c r="N36" s="201">
        <f t="shared" si="1"/>
        <v>0</v>
      </c>
      <c r="O36" s="200">
        <v>0</v>
      </c>
      <c r="P36" s="200">
        <v>0</v>
      </c>
      <c r="Q36" s="200">
        <v>0</v>
      </c>
      <c r="R36" s="200">
        <v>0</v>
      </c>
      <c r="S36" s="202">
        <f t="shared" si="2"/>
        <v>0</v>
      </c>
      <c r="T36" s="235"/>
      <c r="U36" s="204">
        <f t="shared" si="3"/>
        <v>0</v>
      </c>
      <c r="V36" s="236" t="s">
        <v>727</v>
      </c>
      <c r="W36" s="193">
        <f t="shared" si="4"/>
        <v>101</v>
      </c>
    </row>
    <row r="37" spans="1:24" ht="45" customHeight="1" x14ac:dyDescent="0.25">
      <c r="A37" s="232">
        <v>607</v>
      </c>
      <c r="B37" s="181" t="str">
        <f>VLOOKUP(A37,[1]學校編號!C:F,4,FALSE)</f>
        <v>607復興國小</v>
      </c>
      <c r="C37" s="232" t="s">
        <v>626</v>
      </c>
      <c r="D37" s="233" t="s">
        <v>748</v>
      </c>
      <c r="E37" s="234">
        <v>121603</v>
      </c>
      <c r="F37" s="200"/>
      <c r="G37" s="198">
        <f t="shared" si="0"/>
        <v>121603</v>
      </c>
      <c r="H37" s="199">
        <v>0</v>
      </c>
      <c r="I37" s="200">
        <v>0</v>
      </c>
      <c r="J37" s="200">
        <v>0</v>
      </c>
      <c r="K37" s="200">
        <v>0</v>
      </c>
      <c r="L37" s="200">
        <v>0</v>
      </c>
      <c r="M37" s="200">
        <v>0</v>
      </c>
      <c r="N37" s="201">
        <f t="shared" si="1"/>
        <v>0</v>
      </c>
      <c r="O37" s="200">
        <v>0</v>
      </c>
      <c r="P37" s="200">
        <v>0</v>
      </c>
      <c r="Q37" s="200">
        <v>0</v>
      </c>
      <c r="R37" s="200">
        <v>0</v>
      </c>
      <c r="S37" s="202">
        <f t="shared" si="2"/>
        <v>0</v>
      </c>
      <c r="T37" s="235"/>
      <c r="U37" s="204">
        <f t="shared" si="3"/>
        <v>0</v>
      </c>
      <c r="V37" s="236" t="s">
        <v>749</v>
      </c>
      <c r="W37" s="193">
        <f t="shared" si="4"/>
        <v>121</v>
      </c>
    </row>
    <row r="38" spans="1:24" ht="45" customHeight="1" x14ac:dyDescent="0.25">
      <c r="A38" s="232">
        <v>608</v>
      </c>
      <c r="B38" s="181" t="str">
        <f>VLOOKUP(A38,[1]學校編號!C:F,4,FALSE)</f>
        <v>608中華國小</v>
      </c>
      <c r="C38" s="232" t="s">
        <v>624</v>
      </c>
      <c r="D38" s="233" t="s">
        <v>750</v>
      </c>
      <c r="E38" s="234">
        <v>281713</v>
      </c>
      <c r="F38" s="200">
        <v>54000</v>
      </c>
      <c r="G38" s="198">
        <f t="shared" si="0"/>
        <v>227713</v>
      </c>
      <c r="H38" s="199"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  <c r="N38" s="201">
        <f t="shared" ref="N38:N101" si="6">SUM(H38:M38)</f>
        <v>0</v>
      </c>
      <c r="O38" s="200">
        <v>0</v>
      </c>
      <c r="P38" s="200">
        <v>0</v>
      </c>
      <c r="Q38" s="200">
        <v>0</v>
      </c>
      <c r="R38" s="200">
        <v>0</v>
      </c>
      <c r="S38" s="202">
        <f t="shared" ref="S38:S101" si="7">SUM(O38:R38)</f>
        <v>0</v>
      </c>
      <c r="T38" s="235"/>
      <c r="U38" s="204">
        <f t="shared" si="3"/>
        <v>0</v>
      </c>
      <c r="V38" s="236" t="s">
        <v>727</v>
      </c>
      <c r="W38" s="193">
        <f t="shared" si="4"/>
        <v>227</v>
      </c>
    </row>
    <row r="39" spans="1:24" ht="45" customHeight="1" x14ac:dyDescent="0.25">
      <c r="A39" s="232">
        <v>609</v>
      </c>
      <c r="B39" s="181" t="str">
        <f>VLOOKUP(A39,[1]學校編號!C:F,4,FALSE)</f>
        <v>609忠孝國小</v>
      </c>
      <c r="C39" s="232" t="s">
        <v>620</v>
      </c>
      <c r="D39" s="233" t="s">
        <v>751</v>
      </c>
      <c r="E39" s="234">
        <v>355847</v>
      </c>
      <c r="F39" s="200"/>
      <c r="G39" s="198">
        <f t="shared" si="0"/>
        <v>355847</v>
      </c>
      <c r="H39" s="199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1">
        <f t="shared" si="6"/>
        <v>0</v>
      </c>
      <c r="O39" s="200">
        <v>0</v>
      </c>
      <c r="P39" s="200">
        <v>0</v>
      </c>
      <c r="Q39" s="200">
        <v>0</v>
      </c>
      <c r="R39" s="200">
        <v>0</v>
      </c>
      <c r="S39" s="202">
        <f t="shared" si="7"/>
        <v>0</v>
      </c>
      <c r="T39" s="235"/>
      <c r="U39" s="204">
        <f t="shared" si="3"/>
        <v>0</v>
      </c>
      <c r="V39" s="236" t="s">
        <v>727</v>
      </c>
      <c r="W39" s="193">
        <f t="shared" si="4"/>
        <v>355</v>
      </c>
    </row>
    <row r="40" spans="1:24" ht="45" customHeight="1" x14ac:dyDescent="0.25">
      <c r="A40" s="232">
        <v>610</v>
      </c>
      <c r="B40" s="181" t="str">
        <f>VLOOKUP(A40,[1]學校編號!C:F,4,FALSE)</f>
        <v>610北濱國小</v>
      </c>
      <c r="C40" s="232" t="s">
        <v>618</v>
      </c>
      <c r="D40" s="233" t="s">
        <v>752</v>
      </c>
      <c r="E40" s="234">
        <v>201554</v>
      </c>
      <c r="F40" s="200">
        <v>50885</v>
      </c>
      <c r="G40" s="198">
        <f t="shared" si="0"/>
        <v>150669</v>
      </c>
      <c r="H40" s="199">
        <v>0</v>
      </c>
      <c r="I40" s="200">
        <v>0</v>
      </c>
      <c r="J40" s="200">
        <v>0</v>
      </c>
      <c r="K40" s="200">
        <v>0</v>
      </c>
      <c r="L40" s="200">
        <v>0</v>
      </c>
      <c r="M40" s="200">
        <v>0</v>
      </c>
      <c r="N40" s="201">
        <f t="shared" si="6"/>
        <v>0</v>
      </c>
      <c r="O40" s="200">
        <v>0</v>
      </c>
      <c r="P40" s="200">
        <v>0</v>
      </c>
      <c r="Q40" s="200">
        <v>0</v>
      </c>
      <c r="R40" s="200">
        <v>0</v>
      </c>
      <c r="S40" s="202">
        <f t="shared" si="7"/>
        <v>0</v>
      </c>
      <c r="T40" s="235"/>
      <c r="U40" s="204">
        <f t="shared" si="3"/>
        <v>0</v>
      </c>
      <c r="V40" s="236" t="s">
        <v>727</v>
      </c>
      <c r="W40" s="193">
        <f t="shared" si="4"/>
        <v>150</v>
      </c>
    </row>
    <row r="41" spans="1:24" ht="45" customHeight="1" x14ac:dyDescent="0.25">
      <c r="A41" s="232">
        <v>611</v>
      </c>
      <c r="B41" s="181" t="str">
        <f>VLOOKUP(A41,[1]學校編號!C:F,4,FALSE)</f>
        <v>611鑄強國小</v>
      </c>
      <c r="C41" s="232" t="s">
        <v>616</v>
      </c>
      <c r="D41" s="233" t="s">
        <v>753</v>
      </c>
      <c r="E41" s="234">
        <v>202109</v>
      </c>
      <c r="F41" s="200"/>
      <c r="G41" s="198">
        <f t="shared" si="0"/>
        <v>202109</v>
      </c>
      <c r="H41" s="199">
        <v>0</v>
      </c>
      <c r="I41" s="200">
        <v>0</v>
      </c>
      <c r="J41" s="200">
        <v>0</v>
      </c>
      <c r="K41" s="200">
        <v>0</v>
      </c>
      <c r="L41" s="200">
        <v>0</v>
      </c>
      <c r="M41" s="200">
        <v>0</v>
      </c>
      <c r="N41" s="201">
        <f t="shared" si="6"/>
        <v>0</v>
      </c>
      <c r="O41" s="200">
        <v>0</v>
      </c>
      <c r="P41" s="200">
        <v>0</v>
      </c>
      <c r="Q41" s="200">
        <v>0</v>
      </c>
      <c r="R41" s="200">
        <v>0</v>
      </c>
      <c r="S41" s="202">
        <f t="shared" si="7"/>
        <v>0</v>
      </c>
      <c r="T41" s="235"/>
      <c r="U41" s="204">
        <f t="shared" si="3"/>
        <v>0</v>
      </c>
      <c r="V41" s="236" t="s">
        <v>727</v>
      </c>
      <c r="W41" s="193">
        <f t="shared" si="4"/>
        <v>202</v>
      </c>
    </row>
    <row r="42" spans="1:24" ht="45" customHeight="1" x14ac:dyDescent="0.25">
      <c r="A42" s="232">
        <v>612</v>
      </c>
      <c r="B42" s="181" t="str">
        <f>VLOOKUP(A42,[1]學校編號!C:F,4,FALSE)</f>
        <v>612國福國小</v>
      </c>
      <c r="C42" s="232" t="s">
        <v>614</v>
      </c>
      <c r="D42" s="233" t="s">
        <v>754</v>
      </c>
      <c r="E42" s="234">
        <v>204395</v>
      </c>
      <c r="F42" s="200"/>
      <c r="G42" s="198">
        <f t="shared" si="0"/>
        <v>204395</v>
      </c>
      <c r="H42" s="199">
        <v>0</v>
      </c>
      <c r="I42" s="200">
        <v>0</v>
      </c>
      <c r="J42" s="200">
        <v>0</v>
      </c>
      <c r="K42" s="200">
        <v>0</v>
      </c>
      <c r="L42" s="200">
        <v>0</v>
      </c>
      <c r="M42" s="200">
        <v>0</v>
      </c>
      <c r="N42" s="201">
        <f t="shared" si="6"/>
        <v>0</v>
      </c>
      <c r="O42" s="200">
        <v>0</v>
      </c>
      <c r="P42" s="200">
        <v>0</v>
      </c>
      <c r="Q42" s="200">
        <v>0</v>
      </c>
      <c r="R42" s="200">
        <v>0</v>
      </c>
      <c r="S42" s="202">
        <f t="shared" si="7"/>
        <v>0</v>
      </c>
      <c r="T42" s="235"/>
      <c r="U42" s="204">
        <f t="shared" si="3"/>
        <v>0</v>
      </c>
      <c r="V42" s="236" t="s">
        <v>727</v>
      </c>
      <c r="W42" s="193">
        <f t="shared" si="4"/>
        <v>204</v>
      </c>
    </row>
    <row r="43" spans="1:24" ht="45" customHeight="1" x14ac:dyDescent="0.25">
      <c r="A43" s="181">
        <v>613</v>
      </c>
      <c r="B43" s="181" t="str">
        <f>VLOOKUP(A43,[1]學校編號!C:F,4,FALSE)</f>
        <v>613新城國小</v>
      </c>
      <c r="C43" s="181" t="s">
        <v>612</v>
      </c>
      <c r="D43" s="182" t="s">
        <v>755</v>
      </c>
      <c r="E43" s="208">
        <v>808288</v>
      </c>
      <c r="F43" s="187">
        <v>211588</v>
      </c>
      <c r="G43" s="185">
        <f t="shared" si="0"/>
        <v>596700</v>
      </c>
      <c r="H43" s="186">
        <v>0</v>
      </c>
      <c r="I43" s="187">
        <v>0</v>
      </c>
      <c r="J43" s="187">
        <v>0</v>
      </c>
      <c r="K43" s="187">
        <v>185</v>
      </c>
      <c r="L43" s="187">
        <v>0</v>
      </c>
      <c r="M43" s="187">
        <v>0</v>
      </c>
      <c r="N43" s="188">
        <f t="shared" si="6"/>
        <v>185</v>
      </c>
      <c r="O43" s="187">
        <v>0</v>
      </c>
      <c r="P43" s="187">
        <v>0</v>
      </c>
      <c r="Q43" s="187">
        <v>0</v>
      </c>
      <c r="R43" s="187">
        <v>0</v>
      </c>
      <c r="S43" s="189">
        <f t="shared" si="7"/>
        <v>0</v>
      </c>
      <c r="T43" s="190" t="s">
        <v>756</v>
      </c>
      <c r="U43" s="191">
        <f t="shared" si="3"/>
        <v>185</v>
      </c>
      <c r="V43" s="209"/>
      <c r="W43" s="193">
        <f t="shared" si="4"/>
        <v>411</v>
      </c>
    </row>
    <row r="44" spans="1:24" ht="45" customHeight="1" x14ac:dyDescent="0.25">
      <c r="A44" s="181">
        <v>614</v>
      </c>
      <c r="B44" s="181" t="str">
        <f>VLOOKUP(A44,[1]學校編號!C:F,4,FALSE)</f>
        <v>614北埔國小</v>
      </c>
      <c r="C44" s="181" t="s">
        <v>610</v>
      </c>
      <c r="D44" s="182" t="s">
        <v>757</v>
      </c>
      <c r="E44" s="208">
        <v>401685</v>
      </c>
      <c r="F44" s="187"/>
      <c r="G44" s="185">
        <f t="shared" si="0"/>
        <v>401685</v>
      </c>
      <c r="H44" s="186">
        <v>50</v>
      </c>
      <c r="I44" s="187">
        <v>0</v>
      </c>
      <c r="J44" s="187">
        <v>23</v>
      </c>
      <c r="K44" s="187">
        <v>0</v>
      </c>
      <c r="L44" s="187">
        <v>0</v>
      </c>
      <c r="M44" s="187">
        <v>0</v>
      </c>
      <c r="N44" s="188">
        <f t="shared" si="6"/>
        <v>73</v>
      </c>
      <c r="O44" s="187">
        <v>0</v>
      </c>
      <c r="P44" s="187">
        <v>150</v>
      </c>
      <c r="Q44" s="187">
        <v>0</v>
      </c>
      <c r="R44" s="187">
        <v>100</v>
      </c>
      <c r="S44" s="189">
        <f t="shared" si="7"/>
        <v>250</v>
      </c>
      <c r="T44" s="217" t="s">
        <v>758</v>
      </c>
      <c r="U44" s="191">
        <f t="shared" si="3"/>
        <v>323</v>
      </c>
      <c r="V44" s="209"/>
      <c r="W44" s="193">
        <f t="shared" si="4"/>
        <v>78</v>
      </c>
      <c r="X44" s="206" t="s">
        <v>759</v>
      </c>
    </row>
    <row r="45" spans="1:24" ht="45" customHeight="1" x14ac:dyDescent="0.25">
      <c r="A45" s="210">
        <v>615</v>
      </c>
      <c r="B45" s="181" t="str">
        <f>VLOOKUP(A45,[1]學校編號!C:F,4,FALSE)</f>
        <v>615康樂國小</v>
      </c>
      <c r="C45" s="210" t="s">
        <v>608</v>
      </c>
      <c r="D45" s="211" t="s">
        <v>760</v>
      </c>
      <c r="E45" s="212">
        <v>43137</v>
      </c>
      <c r="F45" s="213"/>
      <c r="G45" s="185">
        <f t="shared" si="0"/>
        <v>43137</v>
      </c>
      <c r="H45" s="214">
        <v>0</v>
      </c>
      <c r="I45" s="247">
        <v>43</v>
      </c>
      <c r="J45" s="213">
        <v>0</v>
      </c>
      <c r="K45" s="213">
        <v>0</v>
      </c>
      <c r="L45" s="213">
        <v>0</v>
      </c>
      <c r="M45" s="213">
        <v>0</v>
      </c>
      <c r="N45" s="188">
        <f t="shared" si="6"/>
        <v>43</v>
      </c>
      <c r="O45" s="213">
        <v>0</v>
      </c>
      <c r="P45" s="213">
        <v>0</v>
      </c>
      <c r="Q45" s="213">
        <v>0</v>
      </c>
      <c r="R45" s="213">
        <v>0</v>
      </c>
      <c r="S45" s="189">
        <f t="shared" si="7"/>
        <v>0</v>
      </c>
      <c r="T45" s="190"/>
      <c r="U45" s="191">
        <f t="shared" si="3"/>
        <v>43</v>
      </c>
      <c r="V45" s="216"/>
      <c r="W45" s="193">
        <f t="shared" si="4"/>
        <v>0</v>
      </c>
      <c r="X45" s="206" t="s">
        <v>761</v>
      </c>
    </row>
    <row r="46" spans="1:24" ht="45" customHeight="1" x14ac:dyDescent="0.25">
      <c r="A46" s="181">
        <v>616</v>
      </c>
      <c r="B46" s="181" t="str">
        <f>VLOOKUP(A46,[1]學校編號!C:F,4,FALSE)</f>
        <v>616嘉里國小</v>
      </c>
      <c r="C46" s="181" t="s">
        <v>606</v>
      </c>
      <c r="D46" s="182" t="s">
        <v>762</v>
      </c>
      <c r="E46" s="208">
        <v>20823</v>
      </c>
      <c r="F46" s="187"/>
      <c r="G46" s="185">
        <f t="shared" si="0"/>
        <v>20823</v>
      </c>
      <c r="H46" s="186">
        <v>0</v>
      </c>
      <c r="I46" s="187">
        <v>10</v>
      </c>
      <c r="J46" s="187">
        <v>10</v>
      </c>
      <c r="K46" s="187">
        <v>0</v>
      </c>
      <c r="L46" s="187">
        <v>0</v>
      </c>
      <c r="M46" s="187">
        <v>0</v>
      </c>
      <c r="N46" s="188">
        <f t="shared" si="6"/>
        <v>20</v>
      </c>
      <c r="O46" s="213">
        <v>0</v>
      </c>
      <c r="P46" s="213">
        <v>0</v>
      </c>
      <c r="Q46" s="213">
        <v>0</v>
      </c>
      <c r="R46" s="213">
        <v>0</v>
      </c>
      <c r="S46" s="189">
        <f t="shared" si="7"/>
        <v>0</v>
      </c>
      <c r="T46" s="190"/>
      <c r="U46" s="191">
        <f t="shared" si="3"/>
        <v>20</v>
      </c>
      <c r="V46" s="209"/>
      <c r="W46" s="193">
        <f t="shared" si="4"/>
        <v>0</v>
      </c>
    </row>
    <row r="47" spans="1:24" s="207" customFormat="1" ht="45" customHeight="1" x14ac:dyDescent="0.25">
      <c r="A47" s="232">
        <v>617</v>
      </c>
      <c r="B47" s="181" t="str">
        <f>VLOOKUP(A47,[1]學校編號!C:F,4,FALSE)</f>
        <v>617吉安國小</v>
      </c>
      <c r="C47" s="232" t="s">
        <v>604</v>
      </c>
      <c r="D47" s="233" t="s">
        <v>763</v>
      </c>
      <c r="E47" s="234">
        <v>211432</v>
      </c>
      <c r="F47" s="200"/>
      <c r="G47" s="198">
        <f t="shared" si="0"/>
        <v>211432</v>
      </c>
      <c r="H47" s="199">
        <v>0</v>
      </c>
      <c r="I47" s="200">
        <v>0</v>
      </c>
      <c r="J47" s="200">
        <v>0</v>
      </c>
      <c r="K47" s="200">
        <v>0</v>
      </c>
      <c r="L47" s="200">
        <v>0</v>
      </c>
      <c r="M47" s="200">
        <v>0</v>
      </c>
      <c r="N47" s="201">
        <f t="shared" si="6"/>
        <v>0</v>
      </c>
      <c r="O47" s="200">
        <v>0</v>
      </c>
      <c r="P47" s="200">
        <v>0</v>
      </c>
      <c r="Q47" s="200">
        <v>0</v>
      </c>
      <c r="R47" s="200">
        <v>0</v>
      </c>
      <c r="S47" s="202">
        <f t="shared" si="7"/>
        <v>0</v>
      </c>
      <c r="T47" s="235"/>
      <c r="U47" s="204">
        <f t="shared" si="3"/>
        <v>0</v>
      </c>
      <c r="V47" s="236" t="s">
        <v>727</v>
      </c>
      <c r="W47" s="193">
        <f t="shared" si="4"/>
        <v>211</v>
      </c>
      <c r="X47" s="206"/>
    </row>
    <row r="48" spans="1:24" ht="45" customHeight="1" x14ac:dyDescent="0.25">
      <c r="A48" s="181">
        <v>618</v>
      </c>
      <c r="B48" s="181" t="str">
        <f>VLOOKUP(A48,[1]學校編號!C:F,4,FALSE)</f>
        <v>618宜昌國小</v>
      </c>
      <c r="C48" s="181" t="s">
        <v>602</v>
      </c>
      <c r="D48" s="182" t="s">
        <v>764</v>
      </c>
      <c r="E48" s="208">
        <v>151675</v>
      </c>
      <c r="F48" s="187"/>
      <c r="G48" s="185">
        <f t="shared" si="0"/>
        <v>151675</v>
      </c>
      <c r="H48" s="186">
        <v>95</v>
      </c>
      <c r="I48" s="187">
        <v>0</v>
      </c>
      <c r="J48" s="187">
        <v>0</v>
      </c>
      <c r="K48" s="187">
        <v>0</v>
      </c>
      <c r="L48" s="187">
        <v>0</v>
      </c>
      <c r="M48" s="187">
        <v>0</v>
      </c>
      <c r="N48" s="188">
        <f t="shared" si="6"/>
        <v>95</v>
      </c>
      <c r="O48" s="187">
        <v>0</v>
      </c>
      <c r="P48" s="187">
        <v>0</v>
      </c>
      <c r="Q48" s="187">
        <v>0</v>
      </c>
      <c r="R48" s="187">
        <v>0</v>
      </c>
      <c r="S48" s="189">
        <f t="shared" si="7"/>
        <v>0</v>
      </c>
      <c r="T48" s="190"/>
      <c r="U48" s="191">
        <f t="shared" si="3"/>
        <v>95</v>
      </c>
      <c r="V48" s="209"/>
      <c r="W48" s="193">
        <f t="shared" si="4"/>
        <v>56</v>
      </c>
    </row>
    <row r="49" spans="1:24" ht="45" customHeight="1" x14ac:dyDescent="0.25">
      <c r="A49" s="232">
        <v>619</v>
      </c>
      <c r="B49" s="181" t="str">
        <f>VLOOKUP(A49,[1]學校編號!C:F,4,FALSE)</f>
        <v>619北昌國小</v>
      </c>
      <c r="C49" s="232" t="s">
        <v>600</v>
      </c>
      <c r="D49" s="233" t="s">
        <v>765</v>
      </c>
      <c r="E49" s="234">
        <v>163337</v>
      </c>
      <c r="F49" s="200"/>
      <c r="G49" s="198">
        <f t="shared" si="0"/>
        <v>163337</v>
      </c>
      <c r="H49" s="199">
        <v>0</v>
      </c>
      <c r="I49" s="200">
        <v>0</v>
      </c>
      <c r="J49" s="200">
        <v>0</v>
      </c>
      <c r="K49" s="200">
        <v>0</v>
      </c>
      <c r="L49" s="200">
        <v>0</v>
      </c>
      <c r="M49" s="200">
        <v>0</v>
      </c>
      <c r="N49" s="201">
        <f t="shared" si="6"/>
        <v>0</v>
      </c>
      <c r="O49" s="200">
        <v>0</v>
      </c>
      <c r="P49" s="200">
        <v>0</v>
      </c>
      <c r="Q49" s="200">
        <v>0</v>
      </c>
      <c r="R49" s="200">
        <v>0</v>
      </c>
      <c r="S49" s="202">
        <f t="shared" si="7"/>
        <v>0</v>
      </c>
      <c r="T49" s="235"/>
      <c r="U49" s="204">
        <f t="shared" si="3"/>
        <v>0</v>
      </c>
      <c r="V49" s="236" t="s">
        <v>727</v>
      </c>
      <c r="W49" s="193">
        <f t="shared" si="4"/>
        <v>163</v>
      </c>
    </row>
    <row r="50" spans="1:24" ht="148.5" x14ac:dyDescent="0.25">
      <c r="A50" s="181">
        <v>620</v>
      </c>
      <c r="B50" s="181" t="str">
        <f>VLOOKUP(A50,[1]學校編號!C:F,4,FALSE)</f>
        <v>620光華國小</v>
      </c>
      <c r="C50" s="181" t="s">
        <v>598</v>
      </c>
      <c r="D50" s="182" t="s">
        <v>766</v>
      </c>
      <c r="E50" s="208">
        <v>103445</v>
      </c>
      <c r="F50" s="187"/>
      <c r="G50" s="185">
        <f t="shared" si="0"/>
        <v>103445</v>
      </c>
      <c r="H50" s="186">
        <v>20</v>
      </c>
      <c r="I50" s="187">
        <v>10</v>
      </c>
      <c r="J50" s="187">
        <v>10</v>
      </c>
      <c r="K50" s="187">
        <v>0</v>
      </c>
      <c r="L50" s="187">
        <v>0</v>
      </c>
      <c r="M50" s="187">
        <v>0</v>
      </c>
      <c r="N50" s="188">
        <f t="shared" si="6"/>
        <v>40</v>
      </c>
      <c r="O50" s="187">
        <v>20</v>
      </c>
      <c r="P50" s="187">
        <v>20</v>
      </c>
      <c r="Q50" s="187">
        <v>0</v>
      </c>
      <c r="R50" s="187">
        <v>20</v>
      </c>
      <c r="S50" s="189">
        <f t="shared" si="7"/>
        <v>60</v>
      </c>
      <c r="T50" s="190" t="s">
        <v>767</v>
      </c>
      <c r="U50" s="191">
        <f t="shared" si="3"/>
        <v>100</v>
      </c>
      <c r="V50" s="209"/>
      <c r="W50" s="193">
        <f t="shared" si="4"/>
        <v>3</v>
      </c>
    </row>
    <row r="51" spans="1:24" s="207" customFormat="1" ht="45" customHeight="1" x14ac:dyDescent="0.25">
      <c r="A51" s="210">
        <v>621</v>
      </c>
      <c r="B51" s="181" t="str">
        <f>VLOOKUP(A51,[1]學校編號!C:F,4,FALSE)</f>
        <v>621稻香國小</v>
      </c>
      <c r="C51" s="210" t="s">
        <v>596</v>
      </c>
      <c r="D51" s="211" t="s">
        <v>768</v>
      </c>
      <c r="E51" s="212">
        <v>128333</v>
      </c>
      <c r="F51" s="213"/>
      <c r="G51" s="185">
        <f t="shared" si="0"/>
        <v>128333</v>
      </c>
      <c r="H51" s="214">
        <v>0</v>
      </c>
      <c r="I51" s="213">
        <v>0</v>
      </c>
      <c r="J51" s="213">
        <v>9</v>
      </c>
      <c r="K51" s="213">
        <v>0</v>
      </c>
      <c r="L51" s="213">
        <v>10</v>
      </c>
      <c r="M51" s="213">
        <v>0</v>
      </c>
      <c r="N51" s="188">
        <f t="shared" si="6"/>
        <v>19</v>
      </c>
      <c r="O51" s="213">
        <v>0</v>
      </c>
      <c r="P51" s="213">
        <v>50</v>
      </c>
      <c r="Q51" s="213">
        <v>15</v>
      </c>
      <c r="R51" s="213">
        <v>0</v>
      </c>
      <c r="S51" s="189">
        <f t="shared" si="7"/>
        <v>65</v>
      </c>
      <c r="T51" s="215" t="s">
        <v>769</v>
      </c>
      <c r="U51" s="191">
        <f t="shared" si="3"/>
        <v>84</v>
      </c>
      <c r="V51" s="216"/>
      <c r="W51" s="193">
        <f t="shared" si="4"/>
        <v>44</v>
      </c>
      <c r="X51" s="206"/>
    </row>
    <row r="52" spans="1:24" ht="49.5" x14ac:dyDescent="0.25">
      <c r="A52" s="181">
        <v>622</v>
      </c>
      <c r="B52" s="181" t="str">
        <f>VLOOKUP(A52,[1]學校編號!C:F,4,FALSE)</f>
        <v>622南華國小</v>
      </c>
      <c r="C52" s="181" t="s">
        <v>594</v>
      </c>
      <c r="D52" s="182" t="s">
        <v>770</v>
      </c>
      <c r="E52" s="208">
        <v>167442</v>
      </c>
      <c r="F52" s="187"/>
      <c r="G52" s="185">
        <f t="shared" si="0"/>
        <v>167442</v>
      </c>
      <c r="H52" s="186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0</v>
      </c>
      <c r="N52" s="188">
        <f t="shared" si="6"/>
        <v>0</v>
      </c>
      <c r="O52" s="187">
        <v>0</v>
      </c>
      <c r="P52" s="187">
        <v>0</v>
      </c>
      <c r="Q52" s="187">
        <v>0</v>
      </c>
      <c r="R52" s="187">
        <v>55</v>
      </c>
      <c r="S52" s="189">
        <f t="shared" si="7"/>
        <v>55</v>
      </c>
      <c r="T52" s="190" t="s">
        <v>771</v>
      </c>
      <c r="U52" s="191">
        <f t="shared" si="3"/>
        <v>55</v>
      </c>
      <c r="V52" s="209"/>
      <c r="W52" s="193">
        <f t="shared" si="4"/>
        <v>112</v>
      </c>
    </row>
    <row r="53" spans="1:24" s="249" customFormat="1" ht="45" customHeight="1" x14ac:dyDescent="0.25">
      <c r="A53" s="232">
        <v>623</v>
      </c>
      <c r="B53" s="181" t="str">
        <f>VLOOKUP(A53,[1]學校編號!C:F,4,FALSE)</f>
        <v>623化仁國小</v>
      </c>
      <c r="C53" s="232" t="s">
        <v>593</v>
      </c>
      <c r="D53" s="233" t="s">
        <v>772</v>
      </c>
      <c r="E53" s="234">
        <v>107464</v>
      </c>
      <c r="F53" s="200"/>
      <c r="G53" s="198">
        <f t="shared" si="0"/>
        <v>107464</v>
      </c>
      <c r="H53" s="199">
        <v>0</v>
      </c>
      <c r="I53" s="200">
        <v>0</v>
      </c>
      <c r="J53" s="200">
        <v>0</v>
      </c>
      <c r="K53" s="200">
        <v>0</v>
      </c>
      <c r="L53" s="200">
        <v>0</v>
      </c>
      <c r="M53" s="200">
        <v>0</v>
      </c>
      <c r="N53" s="201">
        <f t="shared" si="6"/>
        <v>0</v>
      </c>
      <c r="O53" s="200">
        <v>0</v>
      </c>
      <c r="P53" s="200">
        <v>0</v>
      </c>
      <c r="Q53" s="200">
        <v>0</v>
      </c>
      <c r="R53" s="200">
        <v>0</v>
      </c>
      <c r="S53" s="202">
        <f t="shared" si="7"/>
        <v>0</v>
      </c>
      <c r="T53" s="235"/>
      <c r="U53" s="204">
        <f t="shared" si="3"/>
        <v>0</v>
      </c>
      <c r="V53" s="236" t="s">
        <v>727</v>
      </c>
      <c r="W53" s="193">
        <f t="shared" si="4"/>
        <v>107</v>
      </c>
      <c r="X53" s="248"/>
    </row>
    <row r="54" spans="1:24" ht="45" customHeight="1" x14ac:dyDescent="0.25">
      <c r="A54" s="181">
        <v>624</v>
      </c>
      <c r="B54" s="181" t="str">
        <f>VLOOKUP(A54,[1]學校編號!C:F,4,FALSE)</f>
        <v>624太昌國小</v>
      </c>
      <c r="C54" s="181" t="s">
        <v>591</v>
      </c>
      <c r="D54" s="182" t="s">
        <v>773</v>
      </c>
      <c r="E54" s="208">
        <v>313629</v>
      </c>
      <c r="F54" s="187"/>
      <c r="G54" s="185">
        <f t="shared" si="0"/>
        <v>313629</v>
      </c>
      <c r="H54" s="186">
        <v>100</v>
      </c>
      <c r="I54" s="187">
        <v>0</v>
      </c>
      <c r="J54" s="187">
        <v>0</v>
      </c>
      <c r="K54" s="187">
        <v>0</v>
      </c>
      <c r="L54" s="187">
        <v>0</v>
      </c>
      <c r="M54" s="187">
        <v>0</v>
      </c>
      <c r="N54" s="188">
        <f t="shared" si="6"/>
        <v>100</v>
      </c>
      <c r="O54" s="213">
        <v>0</v>
      </c>
      <c r="P54" s="213">
        <v>0</v>
      </c>
      <c r="Q54" s="213">
        <v>0</v>
      </c>
      <c r="R54" s="213">
        <v>0</v>
      </c>
      <c r="S54" s="189">
        <f t="shared" si="7"/>
        <v>0</v>
      </c>
      <c r="T54" s="190"/>
      <c r="U54" s="191">
        <f t="shared" si="3"/>
        <v>100</v>
      </c>
      <c r="V54" s="209"/>
      <c r="W54" s="193">
        <f t="shared" si="4"/>
        <v>213</v>
      </c>
    </row>
    <row r="55" spans="1:24" s="207" customFormat="1" ht="45" customHeight="1" x14ac:dyDescent="0.25">
      <c r="A55" s="181">
        <v>625</v>
      </c>
      <c r="B55" s="181" t="str">
        <f>VLOOKUP(A55,[1]學校編號!C:F,4,FALSE)</f>
        <v>625平和國小</v>
      </c>
      <c r="C55" s="181" t="s">
        <v>588</v>
      </c>
      <c r="D55" s="182" t="s">
        <v>774</v>
      </c>
      <c r="E55" s="208">
        <v>41755</v>
      </c>
      <c r="F55" s="187"/>
      <c r="G55" s="185">
        <f t="shared" si="0"/>
        <v>41755</v>
      </c>
      <c r="H55" s="186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0</v>
      </c>
      <c r="N55" s="188">
        <f t="shared" si="6"/>
        <v>0</v>
      </c>
      <c r="O55" s="187">
        <v>0</v>
      </c>
      <c r="P55" s="187">
        <v>41</v>
      </c>
      <c r="Q55" s="187">
        <v>0</v>
      </c>
      <c r="R55" s="187">
        <v>0</v>
      </c>
      <c r="S55" s="189">
        <f t="shared" si="7"/>
        <v>41</v>
      </c>
      <c r="T55" s="190" t="s">
        <v>775</v>
      </c>
      <c r="U55" s="191">
        <f t="shared" si="3"/>
        <v>41</v>
      </c>
      <c r="V55" s="209"/>
      <c r="W55" s="193">
        <f t="shared" si="4"/>
        <v>0</v>
      </c>
      <c r="X55" s="206"/>
    </row>
    <row r="56" spans="1:24" ht="45" customHeight="1" x14ac:dyDescent="0.25">
      <c r="A56" s="181">
        <v>626</v>
      </c>
      <c r="B56" s="181" t="str">
        <f>VLOOKUP(A56,[1]學校編號!C:F,4,FALSE)</f>
        <v>626壽豐國小</v>
      </c>
      <c r="C56" s="181" t="s">
        <v>587</v>
      </c>
      <c r="D56" s="182" t="s">
        <v>776</v>
      </c>
      <c r="E56" s="208">
        <v>482798</v>
      </c>
      <c r="F56" s="187">
        <v>237124</v>
      </c>
      <c r="G56" s="185">
        <f t="shared" si="0"/>
        <v>245674</v>
      </c>
      <c r="H56" s="186">
        <v>0</v>
      </c>
      <c r="I56" s="187">
        <v>40</v>
      </c>
      <c r="J56" s="187">
        <v>0</v>
      </c>
      <c r="K56" s="187">
        <v>20</v>
      </c>
      <c r="L56" s="187">
        <v>0</v>
      </c>
      <c r="M56" s="187">
        <v>0</v>
      </c>
      <c r="N56" s="188">
        <f t="shared" si="6"/>
        <v>60</v>
      </c>
      <c r="O56" s="187">
        <v>0</v>
      </c>
      <c r="P56" s="187">
        <v>0</v>
      </c>
      <c r="Q56" s="187">
        <v>0</v>
      </c>
      <c r="R56" s="187">
        <v>0</v>
      </c>
      <c r="S56" s="189">
        <f t="shared" si="7"/>
        <v>0</v>
      </c>
      <c r="T56" s="190"/>
      <c r="U56" s="191">
        <f t="shared" si="3"/>
        <v>60</v>
      </c>
      <c r="V56" s="209"/>
      <c r="W56" s="193">
        <f t="shared" si="4"/>
        <v>185</v>
      </c>
    </row>
    <row r="57" spans="1:24" ht="45" customHeight="1" x14ac:dyDescent="0.25">
      <c r="A57" s="232">
        <v>627</v>
      </c>
      <c r="B57" s="181" t="str">
        <f>VLOOKUP(A57,[1]學校編號!C:F,4,FALSE)</f>
        <v>627豐裡國小</v>
      </c>
      <c r="C57" s="232" t="s">
        <v>585</v>
      </c>
      <c r="D57" s="233" t="s">
        <v>777</v>
      </c>
      <c r="E57" s="234">
        <v>37814</v>
      </c>
      <c r="F57" s="200"/>
      <c r="G57" s="198">
        <f t="shared" si="0"/>
        <v>37814</v>
      </c>
      <c r="H57" s="199">
        <v>0</v>
      </c>
      <c r="I57" s="200">
        <v>0</v>
      </c>
      <c r="J57" s="200">
        <v>0</v>
      </c>
      <c r="K57" s="200">
        <v>0</v>
      </c>
      <c r="L57" s="200">
        <v>0</v>
      </c>
      <c r="M57" s="200">
        <v>0</v>
      </c>
      <c r="N57" s="201">
        <f t="shared" si="6"/>
        <v>0</v>
      </c>
      <c r="O57" s="200">
        <v>0</v>
      </c>
      <c r="P57" s="200">
        <v>0</v>
      </c>
      <c r="Q57" s="200">
        <v>0</v>
      </c>
      <c r="R57" s="200">
        <v>0</v>
      </c>
      <c r="S57" s="202">
        <f t="shared" si="7"/>
        <v>0</v>
      </c>
      <c r="T57" s="235"/>
      <c r="U57" s="204">
        <f t="shared" si="3"/>
        <v>0</v>
      </c>
      <c r="V57" s="236" t="s">
        <v>727</v>
      </c>
      <c r="W57" s="193">
        <f t="shared" si="4"/>
        <v>37</v>
      </c>
    </row>
    <row r="58" spans="1:24" ht="45" customHeight="1" x14ac:dyDescent="0.25">
      <c r="A58" s="232">
        <v>628</v>
      </c>
      <c r="B58" s="181" t="str">
        <f>VLOOKUP(A58,[1]學校編號!C:F,4,FALSE)</f>
        <v>628豐山國小</v>
      </c>
      <c r="C58" s="232" t="s">
        <v>583</v>
      </c>
      <c r="D58" s="233" t="s">
        <v>778</v>
      </c>
      <c r="E58" s="234">
        <v>164144</v>
      </c>
      <c r="F58" s="200"/>
      <c r="G58" s="198">
        <f t="shared" si="0"/>
        <v>164144</v>
      </c>
      <c r="H58" s="199">
        <v>0</v>
      </c>
      <c r="I58" s="200">
        <v>0</v>
      </c>
      <c r="J58" s="200">
        <v>0</v>
      </c>
      <c r="K58" s="200">
        <v>0</v>
      </c>
      <c r="L58" s="200">
        <v>0</v>
      </c>
      <c r="M58" s="200">
        <v>0</v>
      </c>
      <c r="N58" s="201">
        <f t="shared" si="6"/>
        <v>0</v>
      </c>
      <c r="O58" s="200">
        <v>0</v>
      </c>
      <c r="P58" s="200">
        <v>0</v>
      </c>
      <c r="Q58" s="200">
        <v>0</v>
      </c>
      <c r="R58" s="200">
        <v>0</v>
      </c>
      <c r="S58" s="202">
        <f t="shared" si="7"/>
        <v>0</v>
      </c>
      <c r="T58" s="235"/>
      <c r="U58" s="204">
        <f t="shared" si="3"/>
        <v>0</v>
      </c>
      <c r="V58" s="236" t="s">
        <v>727</v>
      </c>
      <c r="W58" s="193">
        <f t="shared" si="4"/>
        <v>164</v>
      </c>
    </row>
    <row r="59" spans="1:24" ht="45" customHeight="1" x14ac:dyDescent="0.25">
      <c r="A59" s="232">
        <v>629</v>
      </c>
      <c r="B59" s="181" t="str">
        <f>VLOOKUP(A59,[1]學校編號!C:F,4,FALSE)</f>
        <v>629志學國小</v>
      </c>
      <c r="C59" s="232" t="s">
        <v>579</v>
      </c>
      <c r="D59" s="233" t="s">
        <v>779</v>
      </c>
      <c r="E59" s="234">
        <v>118485</v>
      </c>
      <c r="F59" s="200"/>
      <c r="G59" s="198">
        <f t="shared" si="0"/>
        <v>118485</v>
      </c>
      <c r="H59" s="199">
        <v>0</v>
      </c>
      <c r="I59" s="200">
        <v>0</v>
      </c>
      <c r="J59" s="200">
        <v>0</v>
      </c>
      <c r="K59" s="200">
        <v>0</v>
      </c>
      <c r="L59" s="200">
        <v>0</v>
      </c>
      <c r="M59" s="200">
        <v>0</v>
      </c>
      <c r="N59" s="201">
        <f t="shared" si="6"/>
        <v>0</v>
      </c>
      <c r="O59" s="200">
        <v>0</v>
      </c>
      <c r="P59" s="200">
        <v>0</v>
      </c>
      <c r="Q59" s="200">
        <v>0</v>
      </c>
      <c r="R59" s="200">
        <v>0</v>
      </c>
      <c r="S59" s="202">
        <f t="shared" si="7"/>
        <v>0</v>
      </c>
      <c r="T59" s="235"/>
      <c r="U59" s="204">
        <f t="shared" si="3"/>
        <v>0</v>
      </c>
      <c r="V59" s="236" t="s">
        <v>727</v>
      </c>
      <c r="W59" s="193">
        <f t="shared" si="4"/>
        <v>118</v>
      </c>
    </row>
    <row r="60" spans="1:24" ht="45" customHeight="1" x14ac:dyDescent="0.25">
      <c r="A60" s="232">
        <v>630</v>
      </c>
      <c r="B60" s="181" t="str">
        <f>VLOOKUP(A60,[1]學校編號!C:F,4,FALSE)</f>
        <v>630月眉國小</v>
      </c>
      <c r="C60" s="232" t="s">
        <v>578</v>
      </c>
      <c r="D60" s="233" t="s">
        <v>780</v>
      </c>
      <c r="E60" s="234">
        <v>114943</v>
      </c>
      <c r="F60" s="200"/>
      <c r="G60" s="198">
        <f t="shared" si="0"/>
        <v>114943</v>
      </c>
      <c r="H60" s="199">
        <v>0</v>
      </c>
      <c r="I60" s="200">
        <v>0</v>
      </c>
      <c r="J60" s="200">
        <v>0</v>
      </c>
      <c r="K60" s="200">
        <v>0</v>
      </c>
      <c r="L60" s="200">
        <v>0</v>
      </c>
      <c r="M60" s="200">
        <v>0</v>
      </c>
      <c r="N60" s="201">
        <f t="shared" si="6"/>
        <v>0</v>
      </c>
      <c r="O60" s="200">
        <v>0</v>
      </c>
      <c r="P60" s="200">
        <v>0</v>
      </c>
      <c r="Q60" s="200">
        <v>0</v>
      </c>
      <c r="R60" s="200">
        <v>0</v>
      </c>
      <c r="S60" s="202">
        <f t="shared" si="7"/>
        <v>0</v>
      </c>
      <c r="T60" s="235"/>
      <c r="U60" s="204">
        <f t="shared" si="3"/>
        <v>0</v>
      </c>
      <c r="V60" s="236" t="s">
        <v>727</v>
      </c>
      <c r="W60" s="193">
        <f t="shared" si="4"/>
        <v>114</v>
      </c>
    </row>
    <row r="61" spans="1:24" s="207" customFormat="1" ht="45" customHeight="1" x14ac:dyDescent="0.25">
      <c r="A61" s="232">
        <v>631</v>
      </c>
      <c r="B61" s="181" t="str">
        <f>VLOOKUP(A61,[1]學校編號!C:F,4,FALSE)</f>
        <v>631水璉國小</v>
      </c>
      <c r="C61" s="232" t="s">
        <v>577</v>
      </c>
      <c r="D61" s="233" t="s">
        <v>781</v>
      </c>
      <c r="E61" s="234">
        <v>164397</v>
      </c>
      <c r="F61" s="200">
        <v>18500</v>
      </c>
      <c r="G61" s="198">
        <f t="shared" si="0"/>
        <v>145897</v>
      </c>
      <c r="H61" s="199">
        <v>0</v>
      </c>
      <c r="I61" s="200">
        <v>0</v>
      </c>
      <c r="J61" s="200">
        <v>0</v>
      </c>
      <c r="K61" s="200">
        <v>0</v>
      </c>
      <c r="L61" s="200">
        <v>0</v>
      </c>
      <c r="M61" s="200">
        <v>0</v>
      </c>
      <c r="N61" s="201">
        <f t="shared" si="6"/>
        <v>0</v>
      </c>
      <c r="O61" s="200">
        <v>0</v>
      </c>
      <c r="P61" s="200">
        <v>0</v>
      </c>
      <c r="Q61" s="200">
        <v>0</v>
      </c>
      <c r="R61" s="200">
        <v>0</v>
      </c>
      <c r="S61" s="202">
        <f t="shared" si="7"/>
        <v>0</v>
      </c>
      <c r="T61" s="235"/>
      <c r="U61" s="204">
        <f t="shared" si="3"/>
        <v>0</v>
      </c>
      <c r="V61" s="236" t="s">
        <v>727</v>
      </c>
      <c r="W61" s="193">
        <f t="shared" si="4"/>
        <v>145</v>
      </c>
      <c r="X61" s="206"/>
    </row>
    <row r="62" spans="1:24" ht="45" customHeight="1" x14ac:dyDescent="0.25">
      <c r="A62" s="232">
        <v>632</v>
      </c>
      <c r="B62" s="181" t="str">
        <f>VLOOKUP(A62,[1]學校編號!C:F,4,FALSE)</f>
        <v>632溪口國小</v>
      </c>
      <c r="C62" s="232" t="s">
        <v>576</v>
      </c>
      <c r="D62" s="233" t="s">
        <v>782</v>
      </c>
      <c r="E62" s="234">
        <v>312378</v>
      </c>
      <c r="F62" s="200"/>
      <c r="G62" s="198">
        <f t="shared" si="0"/>
        <v>312378</v>
      </c>
      <c r="H62" s="199">
        <v>0</v>
      </c>
      <c r="I62" s="200">
        <v>0</v>
      </c>
      <c r="J62" s="200">
        <v>0</v>
      </c>
      <c r="K62" s="200">
        <v>0</v>
      </c>
      <c r="L62" s="200">
        <v>0</v>
      </c>
      <c r="M62" s="200">
        <v>0</v>
      </c>
      <c r="N62" s="201">
        <f t="shared" si="6"/>
        <v>0</v>
      </c>
      <c r="O62" s="200">
        <v>0</v>
      </c>
      <c r="P62" s="200">
        <v>0</v>
      </c>
      <c r="Q62" s="200">
        <v>0</v>
      </c>
      <c r="R62" s="200">
        <v>0</v>
      </c>
      <c r="S62" s="202">
        <f t="shared" si="7"/>
        <v>0</v>
      </c>
      <c r="T62" s="235"/>
      <c r="U62" s="204">
        <f t="shared" si="3"/>
        <v>0</v>
      </c>
      <c r="V62" s="236" t="s">
        <v>727</v>
      </c>
      <c r="W62" s="193">
        <f t="shared" si="4"/>
        <v>312</v>
      </c>
    </row>
    <row r="63" spans="1:24" ht="45" customHeight="1" x14ac:dyDescent="0.25">
      <c r="A63" s="232">
        <v>633</v>
      </c>
      <c r="B63" s="181" t="str">
        <f>VLOOKUP(A63,[1]學校編號!C:F,4,FALSE)</f>
        <v>633鳳林國小</v>
      </c>
      <c r="C63" s="232" t="s">
        <v>574</v>
      </c>
      <c r="D63" s="233" t="s">
        <v>783</v>
      </c>
      <c r="E63" s="234">
        <v>530098</v>
      </c>
      <c r="F63" s="200"/>
      <c r="G63" s="198">
        <f t="shared" si="0"/>
        <v>530098</v>
      </c>
      <c r="H63" s="199">
        <v>0</v>
      </c>
      <c r="I63" s="200">
        <v>0</v>
      </c>
      <c r="J63" s="200">
        <v>0</v>
      </c>
      <c r="K63" s="200">
        <v>0</v>
      </c>
      <c r="L63" s="200">
        <v>0</v>
      </c>
      <c r="M63" s="200">
        <v>0</v>
      </c>
      <c r="N63" s="201">
        <f t="shared" si="6"/>
        <v>0</v>
      </c>
      <c r="O63" s="200">
        <v>0</v>
      </c>
      <c r="P63" s="200">
        <v>0</v>
      </c>
      <c r="Q63" s="200">
        <v>0</v>
      </c>
      <c r="R63" s="200">
        <v>0</v>
      </c>
      <c r="S63" s="202">
        <f t="shared" si="7"/>
        <v>0</v>
      </c>
      <c r="T63" s="235"/>
      <c r="U63" s="204">
        <f t="shared" si="3"/>
        <v>0</v>
      </c>
      <c r="V63" s="236" t="s">
        <v>727</v>
      </c>
      <c r="W63" s="193">
        <f t="shared" si="4"/>
        <v>530</v>
      </c>
    </row>
    <row r="64" spans="1:24" s="249" customFormat="1" ht="45" customHeight="1" x14ac:dyDescent="0.25">
      <c r="A64" s="232">
        <v>634</v>
      </c>
      <c r="B64" s="181" t="str">
        <f>VLOOKUP(A64,[1]學校編號!C:F,4,FALSE)</f>
        <v>634大榮國小</v>
      </c>
      <c r="C64" s="232" t="s">
        <v>571</v>
      </c>
      <c r="D64" s="233" t="s">
        <v>784</v>
      </c>
      <c r="E64" s="234">
        <v>120578</v>
      </c>
      <c r="F64" s="200"/>
      <c r="G64" s="198">
        <f t="shared" si="0"/>
        <v>120578</v>
      </c>
      <c r="H64" s="199">
        <v>0</v>
      </c>
      <c r="I64" s="200">
        <v>0</v>
      </c>
      <c r="J64" s="200">
        <v>0</v>
      </c>
      <c r="K64" s="200">
        <v>0</v>
      </c>
      <c r="L64" s="200">
        <v>0</v>
      </c>
      <c r="M64" s="200">
        <v>0</v>
      </c>
      <c r="N64" s="201">
        <f t="shared" si="6"/>
        <v>0</v>
      </c>
      <c r="O64" s="200">
        <v>0</v>
      </c>
      <c r="P64" s="200">
        <v>0</v>
      </c>
      <c r="Q64" s="200">
        <v>0</v>
      </c>
      <c r="R64" s="200">
        <v>0</v>
      </c>
      <c r="S64" s="202">
        <f t="shared" si="7"/>
        <v>0</v>
      </c>
      <c r="T64" s="235"/>
      <c r="U64" s="204">
        <f t="shared" si="3"/>
        <v>0</v>
      </c>
      <c r="V64" s="236" t="s">
        <v>727</v>
      </c>
      <c r="W64" s="193">
        <f t="shared" si="4"/>
        <v>120</v>
      </c>
      <c r="X64" s="248"/>
    </row>
    <row r="65" spans="1:24" ht="45" customHeight="1" x14ac:dyDescent="0.25">
      <c r="A65" s="232">
        <v>635</v>
      </c>
      <c r="B65" s="181" t="str">
        <f>VLOOKUP(A65,[1]學校編號!C:F,4,FALSE)</f>
        <v>635林榮國小</v>
      </c>
      <c r="C65" s="232" t="s">
        <v>570</v>
      </c>
      <c r="D65" s="233" t="s">
        <v>785</v>
      </c>
      <c r="E65" s="234">
        <v>226871</v>
      </c>
      <c r="F65" s="200"/>
      <c r="G65" s="198">
        <f t="shared" si="0"/>
        <v>226871</v>
      </c>
      <c r="H65" s="199">
        <v>0</v>
      </c>
      <c r="I65" s="200">
        <v>0</v>
      </c>
      <c r="J65" s="200">
        <v>0</v>
      </c>
      <c r="K65" s="200">
        <v>0</v>
      </c>
      <c r="L65" s="200">
        <v>0</v>
      </c>
      <c r="M65" s="200">
        <v>0</v>
      </c>
      <c r="N65" s="201">
        <f t="shared" si="6"/>
        <v>0</v>
      </c>
      <c r="O65" s="200">
        <v>0</v>
      </c>
      <c r="P65" s="200">
        <v>0</v>
      </c>
      <c r="Q65" s="200">
        <v>0</v>
      </c>
      <c r="R65" s="200">
        <v>0</v>
      </c>
      <c r="S65" s="202">
        <f t="shared" si="7"/>
        <v>0</v>
      </c>
      <c r="T65" s="235"/>
      <c r="U65" s="204">
        <f t="shared" si="3"/>
        <v>0</v>
      </c>
      <c r="V65" s="236" t="s">
        <v>710</v>
      </c>
      <c r="W65" s="193">
        <f t="shared" si="4"/>
        <v>226</v>
      </c>
    </row>
    <row r="66" spans="1:24" ht="45" customHeight="1" x14ac:dyDescent="0.25">
      <c r="A66" s="232">
        <v>636</v>
      </c>
      <c r="B66" s="181" t="str">
        <f>VLOOKUP(A66,[1]學校編號!C:F,4,FALSE)</f>
        <v>636長橋國小</v>
      </c>
      <c r="C66" s="232" t="s">
        <v>569</v>
      </c>
      <c r="D66" s="233" t="s">
        <v>786</v>
      </c>
      <c r="E66" s="234">
        <v>52841</v>
      </c>
      <c r="F66" s="200"/>
      <c r="G66" s="198">
        <f t="shared" si="0"/>
        <v>52841</v>
      </c>
      <c r="H66" s="199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201">
        <f t="shared" si="6"/>
        <v>0</v>
      </c>
      <c r="O66" s="200">
        <v>0</v>
      </c>
      <c r="P66" s="200">
        <v>0</v>
      </c>
      <c r="Q66" s="200">
        <v>0</v>
      </c>
      <c r="R66" s="200">
        <v>0</v>
      </c>
      <c r="S66" s="202">
        <f t="shared" si="7"/>
        <v>0</v>
      </c>
      <c r="T66" s="235"/>
      <c r="U66" s="204">
        <f t="shared" si="3"/>
        <v>0</v>
      </c>
      <c r="V66" s="236" t="s">
        <v>710</v>
      </c>
      <c r="W66" s="193">
        <f t="shared" si="4"/>
        <v>52</v>
      </c>
    </row>
    <row r="67" spans="1:24" ht="45" customHeight="1" x14ac:dyDescent="0.25">
      <c r="A67" s="181">
        <v>638</v>
      </c>
      <c r="B67" s="181" t="str">
        <f>VLOOKUP(A67,[1]學校編號!C:F,4,FALSE)</f>
        <v>638北林國小</v>
      </c>
      <c r="C67" s="181" t="s">
        <v>568</v>
      </c>
      <c r="D67" s="182" t="s">
        <v>787</v>
      </c>
      <c r="E67" s="208">
        <v>175180</v>
      </c>
      <c r="F67" s="187"/>
      <c r="G67" s="185">
        <f t="shared" si="0"/>
        <v>175180</v>
      </c>
      <c r="H67" s="186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0</v>
      </c>
      <c r="N67" s="188">
        <f t="shared" si="6"/>
        <v>0</v>
      </c>
      <c r="O67" s="187">
        <v>0</v>
      </c>
      <c r="P67" s="187">
        <v>98</v>
      </c>
      <c r="Q67" s="187">
        <v>0</v>
      </c>
      <c r="R67" s="187">
        <v>0</v>
      </c>
      <c r="S67" s="189">
        <f t="shared" si="7"/>
        <v>98</v>
      </c>
      <c r="T67" s="190" t="s">
        <v>788</v>
      </c>
      <c r="U67" s="191">
        <f t="shared" si="3"/>
        <v>98</v>
      </c>
      <c r="V67" s="209"/>
      <c r="W67" s="193">
        <f t="shared" si="4"/>
        <v>77</v>
      </c>
    </row>
    <row r="68" spans="1:24" ht="45" customHeight="1" x14ac:dyDescent="0.25">
      <c r="A68" s="232">
        <v>639</v>
      </c>
      <c r="B68" s="181" t="str">
        <f>VLOOKUP(A68,[1]學校編號!C:F,4,FALSE)</f>
        <v>639鳳仁國小</v>
      </c>
      <c r="C68" s="232" t="s">
        <v>565</v>
      </c>
      <c r="D68" s="233" t="s">
        <v>789</v>
      </c>
      <c r="E68" s="234">
        <v>51937</v>
      </c>
      <c r="F68" s="200"/>
      <c r="G68" s="198">
        <f t="shared" si="0"/>
        <v>51937</v>
      </c>
      <c r="H68" s="199">
        <v>0</v>
      </c>
      <c r="I68" s="200">
        <v>0</v>
      </c>
      <c r="J68" s="200">
        <v>0</v>
      </c>
      <c r="K68" s="200">
        <v>0</v>
      </c>
      <c r="L68" s="200">
        <v>0</v>
      </c>
      <c r="M68" s="200">
        <v>0</v>
      </c>
      <c r="N68" s="201">
        <f t="shared" si="6"/>
        <v>0</v>
      </c>
      <c r="O68" s="200">
        <v>0</v>
      </c>
      <c r="P68" s="200">
        <v>0</v>
      </c>
      <c r="Q68" s="200">
        <v>0</v>
      </c>
      <c r="R68" s="200">
        <v>0</v>
      </c>
      <c r="S68" s="202">
        <f t="shared" si="7"/>
        <v>0</v>
      </c>
      <c r="T68" s="235"/>
      <c r="U68" s="204">
        <f t="shared" si="3"/>
        <v>0</v>
      </c>
      <c r="V68" s="236" t="s">
        <v>727</v>
      </c>
      <c r="W68" s="193">
        <f t="shared" si="4"/>
        <v>51</v>
      </c>
    </row>
    <row r="69" spans="1:24" ht="45" customHeight="1" x14ac:dyDescent="0.25">
      <c r="A69" s="232">
        <v>641</v>
      </c>
      <c r="B69" s="181" t="str">
        <f>VLOOKUP(A69,[1]學校編號!C:F,4,FALSE)</f>
        <v>641光復國小</v>
      </c>
      <c r="C69" s="232" t="s">
        <v>563</v>
      </c>
      <c r="D69" s="233" t="s">
        <v>790</v>
      </c>
      <c r="E69" s="234">
        <v>156784</v>
      </c>
      <c r="F69" s="200"/>
      <c r="G69" s="198">
        <f t="shared" si="0"/>
        <v>156784</v>
      </c>
      <c r="H69" s="199">
        <v>0</v>
      </c>
      <c r="I69" s="200">
        <v>0</v>
      </c>
      <c r="J69" s="200">
        <v>0</v>
      </c>
      <c r="K69" s="200">
        <v>0</v>
      </c>
      <c r="L69" s="200">
        <v>0</v>
      </c>
      <c r="M69" s="200">
        <v>0</v>
      </c>
      <c r="N69" s="201">
        <f t="shared" si="6"/>
        <v>0</v>
      </c>
      <c r="O69" s="200">
        <v>0</v>
      </c>
      <c r="P69" s="200">
        <v>0</v>
      </c>
      <c r="Q69" s="200">
        <v>0</v>
      </c>
      <c r="R69" s="200">
        <v>0</v>
      </c>
      <c r="S69" s="202">
        <f t="shared" si="7"/>
        <v>0</v>
      </c>
      <c r="T69" s="235"/>
      <c r="U69" s="204">
        <f t="shared" si="3"/>
        <v>0</v>
      </c>
      <c r="V69" s="236" t="s">
        <v>749</v>
      </c>
      <c r="W69" s="193">
        <f t="shared" si="4"/>
        <v>156</v>
      </c>
    </row>
    <row r="70" spans="1:24" ht="45" customHeight="1" x14ac:dyDescent="0.25">
      <c r="A70" s="181">
        <v>642</v>
      </c>
      <c r="B70" s="181" t="str">
        <f>VLOOKUP(A70,[1]學校編號!C:F,4,FALSE)</f>
        <v>642太巴塱國小</v>
      </c>
      <c r="C70" s="181" t="s">
        <v>561</v>
      </c>
      <c r="D70" s="211" t="s">
        <v>791</v>
      </c>
      <c r="E70" s="212">
        <v>552962</v>
      </c>
      <c r="F70" s="213"/>
      <c r="G70" s="250">
        <f t="shared" ref="G70:G133" si="8">E70-F70</f>
        <v>552962</v>
      </c>
      <c r="H70" s="214">
        <v>30</v>
      </c>
      <c r="I70" s="213">
        <v>40</v>
      </c>
      <c r="J70" s="213">
        <v>20</v>
      </c>
      <c r="K70" s="213">
        <v>0</v>
      </c>
      <c r="L70" s="213">
        <v>60</v>
      </c>
      <c r="M70" s="213">
        <v>0</v>
      </c>
      <c r="N70" s="251">
        <f t="shared" si="6"/>
        <v>150</v>
      </c>
      <c r="O70" s="187">
        <v>0</v>
      </c>
      <c r="P70" s="187">
        <v>0</v>
      </c>
      <c r="Q70" s="187">
        <v>0</v>
      </c>
      <c r="R70" s="187">
        <v>0</v>
      </c>
      <c r="S70" s="252">
        <f t="shared" si="7"/>
        <v>0</v>
      </c>
      <c r="T70" s="215"/>
      <c r="U70" s="253">
        <f t="shared" ref="U70:U133" si="9">N70+S70</f>
        <v>150</v>
      </c>
      <c r="V70" s="216"/>
      <c r="W70" s="193">
        <f t="shared" ref="W70:W133" si="10">ROUNDDOWN(G70,-3)/1000-U70</f>
        <v>402</v>
      </c>
    </row>
    <row r="71" spans="1:24" ht="45" customHeight="1" x14ac:dyDescent="0.25">
      <c r="A71" s="232">
        <v>645</v>
      </c>
      <c r="B71" s="181" t="str">
        <f>VLOOKUP(A71,[1]學校編號!C:F,4,FALSE)</f>
        <v>645大進國小</v>
      </c>
      <c r="C71" s="232" t="s">
        <v>559</v>
      </c>
      <c r="D71" s="233" t="s">
        <v>792</v>
      </c>
      <c r="E71" s="234">
        <v>61313</v>
      </c>
      <c r="F71" s="200"/>
      <c r="G71" s="198">
        <f t="shared" si="8"/>
        <v>61313</v>
      </c>
      <c r="H71" s="199">
        <v>0</v>
      </c>
      <c r="I71" s="200">
        <v>0</v>
      </c>
      <c r="J71" s="200">
        <v>0</v>
      </c>
      <c r="K71" s="200">
        <v>0</v>
      </c>
      <c r="L71" s="200">
        <v>0</v>
      </c>
      <c r="M71" s="200">
        <v>0</v>
      </c>
      <c r="N71" s="201">
        <f t="shared" si="6"/>
        <v>0</v>
      </c>
      <c r="O71" s="200">
        <v>0</v>
      </c>
      <c r="P71" s="200">
        <v>0</v>
      </c>
      <c r="Q71" s="200">
        <v>0</v>
      </c>
      <c r="R71" s="200">
        <v>0</v>
      </c>
      <c r="S71" s="202">
        <f t="shared" si="7"/>
        <v>0</v>
      </c>
      <c r="T71" s="235"/>
      <c r="U71" s="204">
        <f t="shared" si="9"/>
        <v>0</v>
      </c>
      <c r="V71" s="236" t="s">
        <v>749</v>
      </c>
      <c r="W71" s="193">
        <f t="shared" si="10"/>
        <v>61</v>
      </c>
    </row>
    <row r="72" spans="1:24" ht="45" customHeight="1" x14ac:dyDescent="0.25">
      <c r="A72" s="218">
        <v>647</v>
      </c>
      <c r="B72" s="181" t="str">
        <f>VLOOKUP(A72,[1]學校編號!C:F,4,FALSE)</f>
        <v>647瑞穗國小</v>
      </c>
      <c r="C72" s="218" t="s">
        <v>556</v>
      </c>
      <c r="D72" s="219"/>
      <c r="E72" s="220">
        <v>187511</v>
      </c>
      <c r="F72" s="221"/>
      <c r="G72" s="222">
        <f t="shared" si="8"/>
        <v>187511</v>
      </c>
      <c r="H72" s="223">
        <v>0</v>
      </c>
      <c r="I72" s="221">
        <v>0</v>
      </c>
      <c r="J72" s="221">
        <v>0</v>
      </c>
      <c r="K72" s="221">
        <v>0</v>
      </c>
      <c r="L72" s="221">
        <v>0</v>
      </c>
      <c r="M72" s="221">
        <v>0</v>
      </c>
      <c r="N72" s="224">
        <f t="shared" si="6"/>
        <v>0</v>
      </c>
      <c r="O72" s="221">
        <v>0</v>
      </c>
      <c r="P72" s="221">
        <v>0</v>
      </c>
      <c r="Q72" s="221">
        <v>0</v>
      </c>
      <c r="R72" s="221">
        <v>0</v>
      </c>
      <c r="S72" s="225">
        <f t="shared" si="7"/>
        <v>0</v>
      </c>
      <c r="T72" s="226"/>
      <c r="U72" s="227">
        <f t="shared" si="9"/>
        <v>0</v>
      </c>
      <c r="V72" s="228" t="s">
        <v>793</v>
      </c>
      <c r="W72" s="193">
        <f t="shared" si="10"/>
        <v>187</v>
      </c>
      <c r="X72" s="206" t="s">
        <v>745</v>
      </c>
    </row>
    <row r="73" spans="1:24" ht="45" customHeight="1" x14ac:dyDescent="0.25">
      <c r="A73" s="232">
        <v>648</v>
      </c>
      <c r="B73" s="181" t="str">
        <f>VLOOKUP(A73,[1]學校編號!C:F,4,FALSE)</f>
        <v>648瑞美國小</v>
      </c>
      <c r="C73" s="232" t="s">
        <v>553</v>
      </c>
      <c r="D73" s="233" t="s">
        <v>794</v>
      </c>
      <c r="E73" s="234">
        <v>325752</v>
      </c>
      <c r="F73" s="200"/>
      <c r="G73" s="198">
        <f t="shared" si="8"/>
        <v>325752</v>
      </c>
      <c r="H73" s="199">
        <v>0</v>
      </c>
      <c r="I73" s="200">
        <v>0</v>
      </c>
      <c r="J73" s="200">
        <v>0</v>
      </c>
      <c r="K73" s="200">
        <v>0</v>
      </c>
      <c r="L73" s="200">
        <v>0</v>
      </c>
      <c r="M73" s="200">
        <v>0</v>
      </c>
      <c r="N73" s="201">
        <f t="shared" si="6"/>
        <v>0</v>
      </c>
      <c r="O73" s="200">
        <v>0</v>
      </c>
      <c r="P73" s="200">
        <v>0</v>
      </c>
      <c r="Q73" s="200">
        <v>0</v>
      </c>
      <c r="R73" s="200">
        <v>0</v>
      </c>
      <c r="S73" s="202">
        <f t="shared" si="7"/>
        <v>0</v>
      </c>
      <c r="T73" s="235"/>
      <c r="U73" s="204">
        <f t="shared" si="9"/>
        <v>0</v>
      </c>
      <c r="V73" s="236" t="s">
        <v>727</v>
      </c>
      <c r="W73" s="193">
        <f t="shared" si="10"/>
        <v>325</v>
      </c>
    </row>
    <row r="74" spans="1:24" ht="45" customHeight="1" x14ac:dyDescent="0.25">
      <c r="A74" s="232">
        <v>649</v>
      </c>
      <c r="B74" s="181" t="str">
        <f>VLOOKUP(A74,[1]學校編號!C:F,4,FALSE)</f>
        <v>649鶴岡國小</v>
      </c>
      <c r="C74" s="232" t="s">
        <v>551</v>
      </c>
      <c r="D74" s="233" t="s">
        <v>795</v>
      </c>
      <c r="E74" s="234">
        <v>223158</v>
      </c>
      <c r="F74" s="200"/>
      <c r="G74" s="198">
        <f t="shared" si="8"/>
        <v>223158</v>
      </c>
      <c r="H74" s="199">
        <v>0</v>
      </c>
      <c r="I74" s="200">
        <v>0</v>
      </c>
      <c r="J74" s="200">
        <v>0</v>
      </c>
      <c r="K74" s="200">
        <v>0</v>
      </c>
      <c r="L74" s="200">
        <v>0</v>
      </c>
      <c r="M74" s="200">
        <v>0</v>
      </c>
      <c r="N74" s="201">
        <f t="shared" si="6"/>
        <v>0</v>
      </c>
      <c r="O74" s="200">
        <v>0</v>
      </c>
      <c r="P74" s="200">
        <v>0</v>
      </c>
      <c r="Q74" s="200">
        <v>0</v>
      </c>
      <c r="R74" s="200">
        <v>0</v>
      </c>
      <c r="S74" s="202">
        <f t="shared" si="7"/>
        <v>0</v>
      </c>
      <c r="T74" s="235"/>
      <c r="U74" s="204">
        <f t="shared" si="9"/>
        <v>0</v>
      </c>
      <c r="V74" s="236" t="s">
        <v>727</v>
      </c>
      <c r="W74" s="193">
        <f t="shared" si="10"/>
        <v>223</v>
      </c>
    </row>
    <row r="75" spans="1:24" ht="45" customHeight="1" x14ac:dyDescent="0.25">
      <c r="A75" s="232">
        <v>650</v>
      </c>
      <c r="B75" s="181" t="str">
        <f>VLOOKUP(A75,[1]學校編號!C:F,4,FALSE)</f>
        <v>650舞鶴國小</v>
      </c>
      <c r="C75" s="232" t="s">
        <v>548</v>
      </c>
      <c r="D75" s="233" t="s">
        <v>796</v>
      </c>
      <c r="E75" s="234">
        <v>110343</v>
      </c>
      <c r="F75" s="200"/>
      <c r="G75" s="198">
        <f t="shared" si="8"/>
        <v>110343</v>
      </c>
      <c r="H75" s="199">
        <v>0</v>
      </c>
      <c r="I75" s="200">
        <v>0</v>
      </c>
      <c r="J75" s="200">
        <v>0</v>
      </c>
      <c r="K75" s="200">
        <v>0</v>
      </c>
      <c r="L75" s="200">
        <v>0</v>
      </c>
      <c r="M75" s="200">
        <v>0</v>
      </c>
      <c r="N75" s="201">
        <f t="shared" si="6"/>
        <v>0</v>
      </c>
      <c r="O75" s="200">
        <v>0</v>
      </c>
      <c r="P75" s="200">
        <v>0</v>
      </c>
      <c r="Q75" s="200">
        <v>0</v>
      </c>
      <c r="R75" s="200">
        <v>0</v>
      </c>
      <c r="S75" s="202">
        <f t="shared" si="7"/>
        <v>0</v>
      </c>
      <c r="T75" s="235"/>
      <c r="U75" s="204">
        <f t="shared" si="9"/>
        <v>0</v>
      </c>
      <c r="V75" s="236" t="s">
        <v>727</v>
      </c>
      <c r="W75" s="193">
        <f t="shared" si="10"/>
        <v>110</v>
      </c>
    </row>
    <row r="76" spans="1:24" ht="115.5" x14ac:dyDescent="0.25">
      <c r="A76" s="210">
        <v>651</v>
      </c>
      <c r="B76" s="181" t="str">
        <f>VLOOKUP(A76,[1]學校編號!C:F,4,FALSE)</f>
        <v>651奇美國小</v>
      </c>
      <c r="C76" s="210" t="s">
        <v>547</v>
      </c>
      <c r="D76" s="211" t="s">
        <v>797</v>
      </c>
      <c r="E76" s="212">
        <v>129414</v>
      </c>
      <c r="F76" s="213"/>
      <c r="G76" s="185">
        <f t="shared" si="8"/>
        <v>129414</v>
      </c>
      <c r="H76" s="214">
        <v>0</v>
      </c>
      <c r="I76" s="213">
        <v>0</v>
      </c>
      <c r="J76" s="213">
        <v>0</v>
      </c>
      <c r="K76" s="213">
        <v>0</v>
      </c>
      <c r="L76" s="213">
        <v>0</v>
      </c>
      <c r="M76" s="213">
        <v>0</v>
      </c>
      <c r="N76" s="188">
        <f t="shared" si="6"/>
        <v>0</v>
      </c>
      <c r="O76" s="213">
        <v>98</v>
      </c>
      <c r="P76" s="213">
        <v>0</v>
      </c>
      <c r="Q76" s="213">
        <v>0</v>
      </c>
      <c r="R76" s="213">
        <v>0</v>
      </c>
      <c r="S76" s="189">
        <f t="shared" si="7"/>
        <v>98</v>
      </c>
      <c r="T76" s="215" t="s">
        <v>798</v>
      </c>
      <c r="U76" s="191">
        <f t="shared" si="9"/>
        <v>98</v>
      </c>
      <c r="V76" s="216"/>
      <c r="W76" s="193">
        <f t="shared" si="10"/>
        <v>31</v>
      </c>
    </row>
    <row r="77" spans="1:24" s="207" customFormat="1" ht="49.5" x14ac:dyDescent="0.25">
      <c r="A77" s="210">
        <v>652</v>
      </c>
      <c r="B77" s="181" t="str">
        <f>VLOOKUP(A77,[1]學校編號!C:F,4,FALSE)</f>
        <v>652富源國小</v>
      </c>
      <c r="C77" s="210" t="s">
        <v>546</v>
      </c>
      <c r="D77" s="211" t="s">
        <v>799</v>
      </c>
      <c r="E77" s="212">
        <v>234402</v>
      </c>
      <c r="F77" s="213"/>
      <c r="G77" s="185">
        <f t="shared" si="8"/>
        <v>234402</v>
      </c>
      <c r="H77" s="214">
        <v>0</v>
      </c>
      <c r="I77" s="213">
        <v>0</v>
      </c>
      <c r="J77" s="213">
        <v>0</v>
      </c>
      <c r="K77" s="213">
        <v>0</v>
      </c>
      <c r="L77" s="213">
        <v>0</v>
      </c>
      <c r="M77" s="213">
        <v>0</v>
      </c>
      <c r="N77" s="188">
        <f t="shared" si="6"/>
        <v>0</v>
      </c>
      <c r="O77" s="213">
        <v>0</v>
      </c>
      <c r="P77" s="213">
        <v>50</v>
      </c>
      <c r="Q77" s="213">
        <v>30</v>
      </c>
      <c r="R77" s="213">
        <v>30</v>
      </c>
      <c r="S77" s="189">
        <f t="shared" si="7"/>
        <v>110</v>
      </c>
      <c r="T77" s="215" t="s">
        <v>800</v>
      </c>
      <c r="U77" s="191">
        <f t="shared" si="9"/>
        <v>110</v>
      </c>
      <c r="V77" s="216"/>
      <c r="W77" s="193">
        <f t="shared" si="10"/>
        <v>124</v>
      </c>
      <c r="X77" s="206"/>
    </row>
    <row r="78" spans="1:24" s="249" customFormat="1" ht="45" customHeight="1" x14ac:dyDescent="0.25">
      <c r="A78" s="218">
        <v>653</v>
      </c>
      <c r="B78" s="181" t="str">
        <f>VLOOKUP(A78,[1]學校編號!C:F,4,FALSE)</f>
        <v>653瑞北國小</v>
      </c>
      <c r="C78" s="218" t="s">
        <v>542</v>
      </c>
      <c r="D78" s="219"/>
      <c r="E78" s="220">
        <v>332977</v>
      </c>
      <c r="F78" s="221"/>
      <c r="G78" s="222">
        <f t="shared" si="8"/>
        <v>332977</v>
      </c>
      <c r="H78" s="223">
        <v>0</v>
      </c>
      <c r="I78" s="221">
        <v>0</v>
      </c>
      <c r="J78" s="221">
        <v>0</v>
      </c>
      <c r="K78" s="221">
        <v>0</v>
      </c>
      <c r="L78" s="221">
        <v>0</v>
      </c>
      <c r="M78" s="221">
        <v>0</v>
      </c>
      <c r="N78" s="224">
        <f t="shared" si="6"/>
        <v>0</v>
      </c>
      <c r="O78" s="221">
        <v>0</v>
      </c>
      <c r="P78" s="221">
        <v>0</v>
      </c>
      <c r="Q78" s="221">
        <v>0</v>
      </c>
      <c r="R78" s="221">
        <v>0</v>
      </c>
      <c r="S78" s="225">
        <f t="shared" si="7"/>
        <v>0</v>
      </c>
      <c r="T78" s="226"/>
      <c r="U78" s="227">
        <f t="shared" si="9"/>
        <v>0</v>
      </c>
      <c r="V78" s="228" t="s">
        <v>718</v>
      </c>
      <c r="W78" s="193">
        <f t="shared" si="10"/>
        <v>332</v>
      </c>
      <c r="X78" s="248"/>
    </row>
    <row r="79" spans="1:24" ht="45" customHeight="1" x14ac:dyDescent="0.25">
      <c r="A79" s="181">
        <v>654</v>
      </c>
      <c r="B79" s="181" t="str">
        <f>VLOOKUP(A79,[1]學校編號!C:F,4,FALSE)</f>
        <v>654豐濱國小</v>
      </c>
      <c r="C79" s="181" t="s">
        <v>541</v>
      </c>
      <c r="D79" s="182" t="s">
        <v>801</v>
      </c>
      <c r="E79" s="208">
        <v>95868</v>
      </c>
      <c r="F79" s="187"/>
      <c r="G79" s="185">
        <f t="shared" si="8"/>
        <v>95868</v>
      </c>
      <c r="H79" s="186">
        <v>24</v>
      </c>
      <c r="I79" s="187">
        <v>0</v>
      </c>
      <c r="J79" s="187">
        <v>0</v>
      </c>
      <c r="K79" s="187">
        <v>0</v>
      </c>
      <c r="L79" s="187">
        <v>0</v>
      </c>
      <c r="M79" s="187">
        <v>0</v>
      </c>
      <c r="N79" s="188">
        <f t="shared" si="6"/>
        <v>24</v>
      </c>
      <c r="O79" s="187">
        <v>0</v>
      </c>
      <c r="P79" s="187">
        <v>71</v>
      </c>
      <c r="Q79" s="187">
        <v>0</v>
      </c>
      <c r="R79" s="187">
        <v>0</v>
      </c>
      <c r="S79" s="189">
        <f t="shared" si="7"/>
        <v>71</v>
      </c>
      <c r="T79" s="217" t="s">
        <v>802</v>
      </c>
      <c r="U79" s="191">
        <f t="shared" si="9"/>
        <v>95</v>
      </c>
      <c r="V79" s="209"/>
      <c r="W79" s="193">
        <f t="shared" si="10"/>
        <v>0</v>
      </c>
      <c r="X79" s="206" t="s">
        <v>717</v>
      </c>
    </row>
    <row r="80" spans="1:24" s="207" customFormat="1" ht="45" customHeight="1" x14ac:dyDescent="0.25">
      <c r="A80" s="232">
        <v>655</v>
      </c>
      <c r="B80" s="181" t="str">
        <f>VLOOKUP(A80,[1]學校編號!C:F,4,FALSE)</f>
        <v>655港口國小</v>
      </c>
      <c r="C80" s="232" t="s">
        <v>539</v>
      </c>
      <c r="D80" s="233" t="s">
        <v>803</v>
      </c>
      <c r="E80" s="234">
        <v>226335</v>
      </c>
      <c r="F80" s="200"/>
      <c r="G80" s="198">
        <f t="shared" si="8"/>
        <v>226335</v>
      </c>
      <c r="H80" s="199">
        <v>0</v>
      </c>
      <c r="I80" s="200">
        <v>0</v>
      </c>
      <c r="J80" s="200">
        <v>0</v>
      </c>
      <c r="K80" s="200">
        <v>0</v>
      </c>
      <c r="L80" s="200">
        <v>0</v>
      </c>
      <c r="M80" s="200">
        <v>0</v>
      </c>
      <c r="N80" s="201">
        <f t="shared" si="6"/>
        <v>0</v>
      </c>
      <c r="O80" s="200">
        <v>0</v>
      </c>
      <c r="P80" s="200">
        <v>0</v>
      </c>
      <c r="Q80" s="200">
        <v>0</v>
      </c>
      <c r="R80" s="200">
        <v>0</v>
      </c>
      <c r="S80" s="202">
        <f t="shared" si="7"/>
        <v>0</v>
      </c>
      <c r="T80" s="235"/>
      <c r="U80" s="204">
        <f t="shared" si="9"/>
        <v>0</v>
      </c>
      <c r="V80" s="236" t="s">
        <v>727</v>
      </c>
      <c r="W80" s="193">
        <f t="shared" si="10"/>
        <v>226</v>
      </c>
      <c r="X80" s="206"/>
    </row>
    <row r="81" spans="1:24" ht="45" customHeight="1" x14ac:dyDescent="0.25">
      <c r="A81" s="232">
        <v>656</v>
      </c>
      <c r="B81" s="181" t="str">
        <f>VLOOKUP(A81,[1]學校編號!C:F,4,FALSE)</f>
        <v>656靜浦國小</v>
      </c>
      <c r="C81" s="232" t="s">
        <v>538</v>
      </c>
      <c r="D81" s="233" t="s">
        <v>804</v>
      </c>
      <c r="E81" s="234">
        <v>244006</v>
      </c>
      <c r="F81" s="200"/>
      <c r="G81" s="198">
        <f t="shared" si="8"/>
        <v>244006</v>
      </c>
      <c r="H81" s="199">
        <v>0</v>
      </c>
      <c r="I81" s="200">
        <v>0</v>
      </c>
      <c r="J81" s="200">
        <v>0</v>
      </c>
      <c r="K81" s="200">
        <v>0</v>
      </c>
      <c r="L81" s="200">
        <v>0</v>
      </c>
      <c r="M81" s="200">
        <v>0</v>
      </c>
      <c r="N81" s="201">
        <f t="shared" si="6"/>
        <v>0</v>
      </c>
      <c r="O81" s="200">
        <v>0</v>
      </c>
      <c r="P81" s="200">
        <v>0</v>
      </c>
      <c r="Q81" s="200">
        <v>0</v>
      </c>
      <c r="R81" s="200">
        <v>0</v>
      </c>
      <c r="S81" s="202">
        <f t="shared" si="7"/>
        <v>0</v>
      </c>
      <c r="T81" s="235"/>
      <c r="U81" s="204">
        <f t="shared" si="9"/>
        <v>0</v>
      </c>
      <c r="V81" s="236" t="s">
        <v>727</v>
      </c>
      <c r="W81" s="193">
        <f t="shared" si="10"/>
        <v>244</v>
      </c>
    </row>
    <row r="82" spans="1:24" ht="45" customHeight="1" x14ac:dyDescent="0.25">
      <c r="A82" s="232">
        <v>657</v>
      </c>
      <c r="B82" s="181" t="str">
        <f>VLOOKUP(A82,[1]學校編號!C:F,4,FALSE)</f>
        <v>657新社國小</v>
      </c>
      <c r="C82" s="232" t="s">
        <v>537</v>
      </c>
      <c r="D82" s="233" t="s">
        <v>805</v>
      </c>
      <c r="E82" s="234">
        <v>86422</v>
      </c>
      <c r="F82" s="200"/>
      <c r="G82" s="198">
        <f t="shared" si="8"/>
        <v>86422</v>
      </c>
      <c r="H82" s="199">
        <v>0</v>
      </c>
      <c r="I82" s="200">
        <v>0</v>
      </c>
      <c r="J82" s="200">
        <v>0</v>
      </c>
      <c r="K82" s="200">
        <v>0</v>
      </c>
      <c r="L82" s="200">
        <v>0</v>
      </c>
      <c r="M82" s="200">
        <v>0</v>
      </c>
      <c r="N82" s="201">
        <f t="shared" si="6"/>
        <v>0</v>
      </c>
      <c r="O82" s="200">
        <v>0</v>
      </c>
      <c r="P82" s="200">
        <v>0</v>
      </c>
      <c r="Q82" s="200">
        <v>0</v>
      </c>
      <c r="R82" s="200">
        <v>0</v>
      </c>
      <c r="S82" s="202">
        <f t="shared" si="7"/>
        <v>0</v>
      </c>
      <c r="T82" s="235"/>
      <c r="U82" s="204">
        <f t="shared" si="9"/>
        <v>0</v>
      </c>
      <c r="V82" s="236" t="s">
        <v>727</v>
      </c>
      <c r="W82" s="193">
        <f t="shared" si="10"/>
        <v>86</v>
      </c>
    </row>
    <row r="83" spans="1:24" s="207" customFormat="1" ht="45" customHeight="1" x14ac:dyDescent="0.25">
      <c r="A83" s="210">
        <v>658</v>
      </c>
      <c r="B83" s="181" t="str">
        <f>VLOOKUP(A83,[1]學校編號!C:F,4,FALSE)</f>
        <v>658玉里國小</v>
      </c>
      <c r="C83" s="210" t="s">
        <v>536</v>
      </c>
      <c r="D83" s="211" t="s">
        <v>806</v>
      </c>
      <c r="E83" s="212">
        <v>352617</v>
      </c>
      <c r="F83" s="254">
        <v>103340</v>
      </c>
      <c r="G83" s="185">
        <f t="shared" si="8"/>
        <v>249277</v>
      </c>
      <c r="H83" s="214">
        <v>0</v>
      </c>
      <c r="I83" s="213">
        <v>30</v>
      </c>
      <c r="J83" s="213">
        <v>0</v>
      </c>
      <c r="K83" s="213">
        <v>0</v>
      </c>
      <c r="L83" s="213">
        <v>70</v>
      </c>
      <c r="M83" s="213">
        <v>0</v>
      </c>
      <c r="N83" s="188">
        <f t="shared" si="6"/>
        <v>100</v>
      </c>
      <c r="O83" s="213">
        <v>0</v>
      </c>
      <c r="P83" s="213">
        <v>0</v>
      </c>
      <c r="Q83" s="213">
        <v>0</v>
      </c>
      <c r="R83" s="213">
        <v>0</v>
      </c>
      <c r="S83" s="189">
        <f t="shared" si="7"/>
        <v>0</v>
      </c>
      <c r="T83" s="215"/>
      <c r="U83" s="191">
        <f t="shared" si="9"/>
        <v>100</v>
      </c>
      <c r="V83" s="216"/>
      <c r="W83" s="193">
        <f t="shared" si="10"/>
        <v>149</v>
      </c>
      <c r="X83" s="206"/>
    </row>
    <row r="84" spans="1:24" ht="45" customHeight="1" x14ac:dyDescent="0.25">
      <c r="A84" s="181">
        <v>659</v>
      </c>
      <c r="B84" s="181" t="str">
        <f>VLOOKUP(A84,[1]學校編號!C:F,4,FALSE)</f>
        <v>659源城國小</v>
      </c>
      <c r="C84" s="181" t="s">
        <v>534</v>
      </c>
      <c r="D84" s="182" t="s">
        <v>807</v>
      </c>
      <c r="E84" s="208">
        <v>53280</v>
      </c>
      <c r="F84" s="187"/>
      <c r="G84" s="185">
        <f t="shared" si="8"/>
        <v>53280</v>
      </c>
      <c r="H84" s="186">
        <v>0</v>
      </c>
      <c r="I84" s="187">
        <v>0</v>
      </c>
      <c r="J84" s="187">
        <v>0</v>
      </c>
      <c r="K84" s="187">
        <v>0</v>
      </c>
      <c r="L84" s="187">
        <v>53</v>
      </c>
      <c r="M84" s="187">
        <v>0</v>
      </c>
      <c r="N84" s="188">
        <f t="shared" si="6"/>
        <v>53</v>
      </c>
      <c r="O84" s="187">
        <v>0</v>
      </c>
      <c r="P84" s="187">
        <v>0</v>
      </c>
      <c r="Q84" s="187">
        <v>0</v>
      </c>
      <c r="R84" s="187">
        <v>0</v>
      </c>
      <c r="S84" s="189">
        <f t="shared" si="7"/>
        <v>0</v>
      </c>
      <c r="T84" s="190"/>
      <c r="U84" s="191">
        <f t="shared" si="9"/>
        <v>53</v>
      </c>
      <c r="V84" s="209"/>
      <c r="W84" s="193">
        <f t="shared" si="10"/>
        <v>0</v>
      </c>
    </row>
    <row r="85" spans="1:24" ht="45" customHeight="1" x14ac:dyDescent="0.25">
      <c r="A85" s="232">
        <v>660</v>
      </c>
      <c r="B85" s="181" t="str">
        <f>VLOOKUP(A85,[1]學校編號!C:F,4,FALSE)</f>
        <v>660樂合國小</v>
      </c>
      <c r="C85" s="232" t="s">
        <v>533</v>
      </c>
      <c r="D85" s="233" t="s">
        <v>808</v>
      </c>
      <c r="E85" s="234">
        <v>518694</v>
      </c>
      <c r="F85" s="200"/>
      <c r="G85" s="198">
        <f t="shared" si="8"/>
        <v>518694</v>
      </c>
      <c r="H85" s="199">
        <v>0</v>
      </c>
      <c r="I85" s="200">
        <v>0</v>
      </c>
      <c r="J85" s="200">
        <v>0</v>
      </c>
      <c r="K85" s="200">
        <v>0</v>
      </c>
      <c r="L85" s="200">
        <v>0</v>
      </c>
      <c r="M85" s="200">
        <v>0</v>
      </c>
      <c r="N85" s="201">
        <f t="shared" si="6"/>
        <v>0</v>
      </c>
      <c r="O85" s="200">
        <v>0</v>
      </c>
      <c r="P85" s="200">
        <v>0</v>
      </c>
      <c r="Q85" s="200">
        <v>0</v>
      </c>
      <c r="R85" s="200">
        <v>0</v>
      </c>
      <c r="S85" s="202">
        <f t="shared" si="7"/>
        <v>0</v>
      </c>
      <c r="T85" s="235"/>
      <c r="U85" s="204">
        <f t="shared" si="9"/>
        <v>0</v>
      </c>
      <c r="V85" s="236" t="s">
        <v>727</v>
      </c>
      <c r="W85" s="193">
        <f t="shared" si="10"/>
        <v>518</v>
      </c>
    </row>
    <row r="86" spans="1:24" ht="45" customHeight="1" x14ac:dyDescent="0.25">
      <c r="A86" s="232">
        <v>661</v>
      </c>
      <c r="B86" s="181" t="str">
        <f>VLOOKUP(A86,[1]學校編號!C:F,4,FALSE)</f>
        <v>661觀音國小</v>
      </c>
      <c r="C86" s="232" t="s">
        <v>531</v>
      </c>
      <c r="D86" s="233" t="s">
        <v>809</v>
      </c>
      <c r="E86" s="234">
        <v>156990</v>
      </c>
      <c r="F86" s="200"/>
      <c r="G86" s="198">
        <f t="shared" si="8"/>
        <v>156990</v>
      </c>
      <c r="H86" s="199">
        <v>0</v>
      </c>
      <c r="I86" s="200">
        <v>0</v>
      </c>
      <c r="J86" s="200">
        <v>0</v>
      </c>
      <c r="K86" s="200">
        <v>0</v>
      </c>
      <c r="L86" s="200">
        <v>0</v>
      </c>
      <c r="M86" s="200">
        <v>0</v>
      </c>
      <c r="N86" s="201">
        <f t="shared" si="6"/>
        <v>0</v>
      </c>
      <c r="O86" s="200">
        <v>0</v>
      </c>
      <c r="P86" s="200">
        <v>0</v>
      </c>
      <c r="Q86" s="200">
        <v>0</v>
      </c>
      <c r="R86" s="200">
        <v>0</v>
      </c>
      <c r="S86" s="202">
        <f t="shared" si="7"/>
        <v>0</v>
      </c>
      <c r="T86" s="235"/>
      <c r="U86" s="204">
        <f t="shared" si="9"/>
        <v>0</v>
      </c>
      <c r="V86" s="236" t="s">
        <v>727</v>
      </c>
      <c r="W86" s="193">
        <f t="shared" si="10"/>
        <v>156</v>
      </c>
    </row>
    <row r="87" spans="1:24" ht="66" x14ac:dyDescent="0.25">
      <c r="A87" s="181">
        <v>662</v>
      </c>
      <c r="B87" s="181" t="str">
        <f>VLOOKUP(A87,[1]學校編號!C:F,4,FALSE)</f>
        <v>662三民國小</v>
      </c>
      <c r="C87" s="181" t="s">
        <v>529</v>
      </c>
      <c r="D87" s="182" t="s">
        <v>810</v>
      </c>
      <c r="E87" s="208">
        <v>134926</v>
      </c>
      <c r="F87" s="187"/>
      <c r="G87" s="185">
        <f t="shared" si="8"/>
        <v>134926</v>
      </c>
      <c r="H87" s="186">
        <v>0</v>
      </c>
      <c r="I87" s="187">
        <v>0</v>
      </c>
      <c r="J87" s="187">
        <v>0</v>
      </c>
      <c r="K87" s="187">
        <v>20</v>
      </c>
      <c r="L87" s="187">
        <v>0</v>
      </c>
      <c r="M87" s="187">
        <v>0</v>
      </c>
      <c r="N87" s="188">
        <f t="shared" si="6"/>
        <v>20</v>
      </c>
      <c r="O87" s="187">
        <v>0</v>
      </c>
      <c r="P87" s="187">
        <v>108</v>
      </c>
      <c r="Q87" s="187">
        <v>0</v>
      </c>
      <c r="R87" s="187">
        <v>0</v>
      </c>
      <c r="S87" s="189">
        <f t="shared" si="7"/>
        <v>108</v>
      </c>
      <c r="T87" s="190" t="s">
        <v>811</v>
      </c>
      <c r="U87" s="191">
        <f t="shared" si="9"/>
        <v>128</v>
      </c>
      <c r="V87" s="209"/>
      <c r="W87" s="193">
        <f t="shared" si="10"/>
        <v>6</v>
      </c>
    </row>
    <row r="88" spans="1:24" ht="45" customHeight="1" x14ac:dyDescent="0.25">
      <c r="A88" s="232">
        <v>663</v>
      </c>
      <c r="B88" s="181" t="str">
        <f>VLOOKUP(A88,[1]學校編號!C:F,4,FALSE)</f>
        <v>663春日國小</v>
      </c>
      <c r="C88" s="232" t="s">
        <v>528</v>
      </c>
      <c r="D88" s="233" t="s">
        <v>812</v>
      </c>
      <c r="E88" s="234">
        <v>228785</v>
      </c>
      <c r="F88" s="200"/>
      <c r="G88" s="198">
        <f t="shared" si="8"/>
        <v>228785</v>
      </c>
      <c r="H88" s="199">
        <v>0</v>
      </c>
      <c r="I88" s="200">
        <v>0</v>
      </c>
      <c r="J88" s="200">
        <v>0</v>
      </c>
      <c r="K88" s="200">
        <v>0</v>
      </c>
      <c r="L88" s="200">
        <v>0</v>
      </c>
      <c r="M88" s="200">
        <v>0</v>
      </c>
      <c r="N88" s="201">
        <f t="shared" si="6"/>
        <v>0</v>
      </c>
      <c r="O88" s="200">
        <v>0</v>
      </c>
      <c r="P88" s="200">
        <v>0</v>
      </c>
      <c r="Q88" s="200">
        <v>0</v>
      </c>
      <c r="R88" s="200">
        <v>0</v>
      </c>
      <c r="S88" s="202">
        <f t="shared" si="7"/>
        <v>0</v>
      </c>
      <c r="T88" s="235"/>
      <c r="U88" s="204">
        <f t="shared" si="9"/>
        <v>0</v>
      </c>
      <c r="V88" s="236" t="s">
        <v>727</v>
      </c>
      <c r="W88" s="193">
        <f t="shared" si="10"/>
        <v>228</v>
      </c>
    </row>
    <row r="89" spans="1:24" ht="45" customHeight="1" x14ac:dyDescent="0.25">
      <c r="A89" s="232">
        <v>664</v>
      </c>
      <c r="B89" s="181" t="str">
        <f>VLOOKUP(A89,[1]學校編號!C:F,4,FALSE)</f>
        <v>664德武國小</v>
      </c>
      <c r="C89" s="232" t="s">
        <v>527</v>
      </c>
      <c r="D89" s="233" t="s">
        <v>813</v>
      </c>
      <c r="E89" s="234">
        <v>226068</v>
      </c>
      <c r="F89" s="200"/>
      <c r="G89" s="198">
        <f t="shared" si="8"/>
        <v>226068</v>
      </c>
      <c r="H89" s="199">
        <v>0</v>
      </c>
      <c r="I89" s="200">
        <v>0</v>
      </c>
      <c r="J89" s="200">
        <v>0</v>
      </c>
      <c r="K89" s="200">
        <v>0</v>
      </c>
      <c r="L89" s="200">
        <v>0</v>
      </c>
      <c r="M89" s="200">
        <v>0</v>
      </c>
      <c r="N89" s="201">
        <f t="shared" si="6"/>
        <v>0</v>
      </c>
      <c r="O89" s="200">
        <v>0</v>
      </c>
      <c r="P89" s="200">
        <v>0</v>
      </c>
      <c r="Q89" s="200">
        <v>0</v>
      </c>
      <c r="R89" s="200">
        <v>0</v>
      </c>
      <c r="S89" s="202">
        <f t="shared" si="7"/>
        <v>0</v>
      </c>
      <c r="T89" s="235"/>
      <c r="U89" s="204">
        <f t="shared" si="9"/>
        <v>0</v>
      </c>
      <c r="V89" s="236" t="s">
        <v>727</v>
      </c>
      <c r="W89" s="193">
        <f t="shared" si="10"/>
        <v>226</v>
      </c>
    </row>
    <row r="90" spans="1:24" ht="45" customHeight="1" x14ac:dyDescent="0.25">
      <c r="A90" s="181">
        <v>665</v>
      </c>
      <c r="B90" s="181" t="str">
        <f>VLOOKUP(A90,[1]學校編號!C:F,4,FALSE)</f>
        <v>665中城國小</v>
      </c>
      <c r="C90" s="181" t="s">
        <v>525</v>
      </c>
      <c r="D90" s="182" t="s">
        <v>814</v>
      </c>
      <c r="E90" s="208">
        <v>179251</v>
      </c>
      <c r="F90" s="187"/>
      <c r="G90" s="185">
        <f t="shared" si="8"/>
        <v>179251</v>
      </c>
      <c r="H90" s="186">
        <v>0</v>
      </c>
      <c r="I90" s="187">
        <v>70</v>
      </c>
      <c r="J90" s="187">
        <v>0</v>
      </c>
      <c r="K90" s="187">
        <v>0</v>
      </c>
      <c r="L90" s="187">
        <v>30</v>
      </c>
      <c r="M90" s="187">
        <v>0</v>
      </c>
      <c r="N90" s="188">
        <f t="shared" si="6"/>
        <v>100</v>
      </c>
      <c r="O90" s="187">
        <v>0</v>
      </c>
      <c r="P90" s="187">
        <v>0</v>
      </c>
      <c r="Q90" s="187">
        <v>0</v>
      </c>
      <c r="R90" s="187">
        <v>0</v>
      </c>
      <c r="S90" s="189">
        <f t="shared" si="7"/>
        <v>0</v>
      </c>
      <c r="T90" s="190"/>
      <c r="U90" s="191">
        <f t="shared" si="9"/>
        <v>100</v>
      </c>
      <c r="V90" s="209"/>
      <c r="W90" s="193">
        <f t="shared" si="10"/>
        <v>79</v>
      </c>
    </row>
    <row r="91" spans="1:24" ht="45" customHeight="1" x14ac:dyDescent="0.25">
      <c r="A91" s="232">
        <v>666</v>
      </c>
      <c r="B91" s="181" t="str">
        <f>VLOOKUP(A91,[1]學校編號!C:F,4,FALSE)</f>
        <v>666長良國小</v>
      </c>
      <c r="C91" s="232" t="s">
        <v>523</v>
      </c>
      <c r="D91" s="233" t="s">
        <v>815</v>
      </c>
      <c r="E91" s="234">
        <v>176936</v>
      </c>
      <c r="F91" s="200"/>
      <c r="G91" s="198">
        <f t="shared" si="8"/>
        <v>176936</v>
      </c>
      <c r="H91" s="199">
        <v>0</v>
      </c>
      <c r="I91" s="200">
        <v>0</v>
      </c>
      <c r="J91" s="200">
        <v>0</v>
      </c>
      <c r="K91" s="200">
        <v>0</v>
      </c>
      <c r="L91" s="200">
        <v>0</v>
      </c>
      <c r="M91" s="200">
        <v>0</v>
      </c>
      <c r="N91" s="201">
        <f t="shared" si="6"/>
        <v>0</v>
      </c>
      <c r="O91" s="200">
        <v>0</v>
      </c>
      <c r="P91" s="200">
        <v>0</v>
      </c>
      <c r="Q91" s="200">
        <v>0</v>
      </c>
      <c r="R91" s="200">
        <v>0</v>
      </c>
      <c r="S91" s="202">
        <f t="shared" si="7"/>
        <v>0</v>
      </c>
      <c r="T91" s="235"/>
      <c r="U91" s="204">
        <f t="shared" si="9"/>
        <v>0</v>
      </c>
      <c r="V91" s="236" t="s">
        <v>721</v>
      </c>
      <c r="W91" s="193">
        <f t="shared" si="10"/>
        <v>176</v>
      </c>
    </row>
    <row r="92" spans="1:24" ht="45" customHeight="1" x14ac:dyDescent="0.25">
      <c r="A92" s="218">
        <v>667</v>
      </c>
      <c r="B92" s="181" t="str">
        <f>VLOOKUP(A92,[1]學校編號!C:F,4,FALSE)</f>
        <v>667大禹國小</v>
      </c>
      <c r="C92" s="218" t="s">
        <v>522</v>
      </c>
      <c r="D92" s="219"/>
      <c r="E92" s="220">
        <v>118457</v>
      </c>
      <c r="F92" s="221"/>
      <c r="G92" s="222">
        <f t="shared" si="8"/>
        <v>118457</v>
      </c>
      <c r="H92" s="223">
        <v>0</v>
      </c>
      <c r="I92" s="221">
        <v>0</v>
      </c>
      <c r="J92" s="221">
        <v>0</v>
      </c>
      <c r="K92" s="221">
        <v>0</v>
      </c>
      <c r="L92" s="221">
        <v>0</v>
      </c>
      <c r="M92" s="221">
        <v>0</v>
      </c>
      <c r="N92" s="224">
        <f t="shared" si="6"/>
        <v>0</v>
      </c>
      <c r="O92" s="221">
        <v>0</v>
      </c>
      <c r="P92" s="221">
        <v>0</v>
      </c>
      <c r="Q92" s="221">
        <v>0</v>
      </c>
      <c r="R92" s="221">
        <v>0</v>
      </c>
      <c r="S92" s="225">
        <f t="shared" si="7"/>
        <v>0</v>
      </c>
      <c r="T92" s="226"/>
      <c r="U92" s="227">
        <f t="shared" si="9"/>
        <v>0</v>
      </c>
      <c r="V92" s="228" t="s">
        <v>718</v>
      </c>
      <c r="W92" s="193">
        <f t="shared" si="10"/>
        <v>118</v>
      </c>
    </row>
    <row r="93" spans="1:24" ht="45" customHeight="1" x14ac:dyDescent="0.25">
      <c r="A93" s="232">
        <v>668</v>
      </c>
      <c r="B93" s="181" t="str">
        <f>VLOOKUP(A93,[1]學校編號!C:F,4,FALSE)</f>
        <v>668松浦國小</v>
      </c>
      <c r="C93" s="232" t="s">
        <v>520</v>
      </c>
      <c r="D93" s="233" t="s">
        <v>816</v>
      </c>
      <c r="E93" s="234">
        <v>117420</v>
      </c>
      <c r="F93" s="200"/>
      <c r="G93" s="198">
        <f t="shared" si="8"/>
        <v>117420</v>
      </c>
      <c r="H93" s="199">
        <v>0</v>
      </c>
      <c r="I93" s="200">
        <v>0</v>
      </c>
      <c r="J93" s="200">
        <v>0</v>
      </c>
      <c r="K93" s="200">
        <v>0</v>
      </c>
      <c r="L93" s="200">
        <v>0</v>
      </c>
      <c r="M93" s="200">
        <v>0</v>
      </c>
      <c r="N93" s="201">
        <f t="shared" si="6"/>
        <v>0</v>
      </c>
      <c r="O93" s="200">
        <v>0</v>
      </c>
      <c r="P93" s="200">
        <v>0</v>
      </c>
      <c r="Q93" s="200">
        <v>0</v>
      </c>
      <c r="R93" s="200">
        <v>0</v>
      </c>
      <c r="S93" s="202">
        <f t="shared" si="7"/>
        <v>0</v>
      </c>
      <c r="T93" s="235"/>
      <c r="U93" s="204">
        <f t="shared" si="9"/>
        <v>0</v>
      </c>
      <c r="V93" s="236" t="s">
        <v>727</v>
      </c>
      <c r="W93" s="193">
        <f t="shared" si="10"/>
        <v>117</v>
      </c>
    </row>
    <row r="94" spans="1:24" ht="45" customHeight="1" x14ac:dyDescent="0.25">
      <c r="A94" s="232">
        <v>669</v>
      </c>
      <c r="B94" s="181" t="str">
        <f>VLOOKUP(A94,[1]學校編號!C:F,4,FALSE)</f>
        <v>669高寮國小</v>
      </c>
      <c r="C94" s="232" t="s">
        <v>518</v>
      </c>
      <c r="D94" s="233" t="s">
        <v>817</v>
      </c>
      <c r="E94" s="234">
        <v>214520</v>
      </c>
      <c r="F94" s="200">
        <v>36400</v>
      </c>
      <c r="G94" s="198">
        <f t="shared" si="8"/>
        <v>178120</v>
      </c>
      <c r="H94" s="199">
        <v>0</v>
      </c>
      <c r="I94" s="200">
        <v>0</v>
      </c>
      <c r="J94" s="200">
        <v>0</v>
      </c>
      <c r="K94" s="200">
        <v>0</v>
      </c>
      <c r="L94" s="200">
        <v>0</v>
      </c>
      <c r="M94" s="200">
        <v>0</v>
      </c>
      <c r="N94" s="201">
        <f t="shared" si="6"/>
        <v>0</v>
      </c>
      <c r="O94" s="200">
        <v>0</v>
      </c>
      <c r="P94" s="200">
        <v>0</v>
      </c>
      <c r="Q94" s="200">
        <v>0</v>
      </c>
      <c r="R94" s="200">
        <v>0</v>
      </c>
      <c r="S94" s="202">
        <f t="shared" si="7"/>
        <v>0</v>
      </c>
      <c r="T94" s="235"/>
      <c r="U94" s="204">
        <f t="shared" si="9"/>
        <v>0</v>
      </c>
      <c r="V94" s="236" t="s">
        <v>727</v>
      </c>
      <c r="W94" s="193">
        <f t="shared" si="10"/>
        <v>178</v>
      </c>
    </row>
    <row r="95" spans="1:24" ht="45" customHeight="1" x14ac:dyDescent="0.25">
      <c r="A95" s="232">
        <v>670</v>
      </c>
      <c r="B95" s="181" t="str">
        <f>VLOOKUP(A95,[1]學校編號!C:F,4,FALSE)</f>
        <v>670富里國小</v>
      </c>
      <c r="C95" s="232" t="s">
        <v>515</v>
      </c>
      <c r="D95" s="233" t="s">
        <v>818</v>
      </c>
      <c r="E95" s="234">
        <v>98351</v>
      </c>
      <c r="F95" s="200"/>
      <c r="G95" s="198">
        <f t="shared" si="8"/>
        <v>98351</v>
      </c>
      <c r="H95" s="199">
        <v>0</v>
      </c>
      <c r="I95" s="200">
        <v>0</v>
      </c>
      <c r="J95" s="200">
        <v>0</v>
      </c>
      <c r="K95" s="200">
        <v>0</v>
      </c>
      <c r="L95" s="200">
        <v>0</v>
      </c>
      <c r="M95" s="200">
        <v>0</v>
      </c>
      <c r="N95" s="201">
        <f t="shared" si="6"/>
        <v>0</v>
      </c>
      <c r="O95" s="200">
        <v>0</v>
      </c>
      <c r="P95" s="200">
        <v>0</v>
      </c>
      <c r="Q95" s="200">
        <v>0</v>
      </c>
      <c r="R95" s="200">
        <v>0</v>
      </c>
      <c r="S95" s="202">
        <f t="shared" si="7"/>
        <v>0</v>
      </c>
      <c r="T95" s="235"/>
      <c r="U95" s="204">
        <f t="shared" si="9"/>
        <v>0</v>
      </c>
      <c r="V95" s="236" t="s">
        <v>727</v>
      </c>
      <c r="W95" s="193">
        <f t="shared" si="10"/>
        <v>98</v>
      </c>
    </row>
    <row r="96" spans="1:24" ht="45" customHeight="1" x14ac:dyDescent="0.25">
      <c r="A96" s="181">
        <v>671</v>
      </c>
      <c r="B96" s="181" t="str">
        <f>VLOOKUP(A96,[1]學校編號!C:F,4,FALSE)</f>
        <v>671萬寧國小</v>
      </c>
      <c r="C96" s="181" t="s">
        <v>513</v>
      </c>
      <c r="D96" s="182" t="s">
        <v>819</v>
      </c>
      <c r="E96" s="208">
        <v>86172</v>
      </c>
      <c r="F96" s="187"/>
      <c r="G96" s="185">
        <f t="shared" si="8"/>
        <v>86172</v>
      </c>
      <c r="H96" s="186">
        <v>0</v>
      </c>
      <c r="I96" s="187">
        <v>0</v>
      </c>
      <c r="J96" s="187">
        <v>0</v>
      </c>
      <c r="K96" s="187">
        <v>0</v>
      </c>
      <c r="L96" s="187">
        <v>0</v>
      </c>
      <c r="M96" s="187">
        <v>0</v>
      </c>
      <c r="N96" s="188">
        <f t="shared" si="6"/>
        <v>0</v>
      </c>
      <c r="O96" s="187">
        <v>0</v>
      </c>
      <c r="P96" s="187">
        <v>0</v>
      </c>
      <c r="Q96" s="187">
        <v>0</v>
      </c>
      <c r="R96" s="187">
        <v>60</v>
      </c>
      <c r="S96" s="189">
        <f t="shared" si="7"/>
        <v>60</v>
      </c>
      <c r="T96" s="190" t="s">
        <v>820</v>
      </c>
      <c r="U96" s="191">
        <f t="shared" si="9"/>
        <v>60</v>
      </c>
      <c r="V96" s="209"/>
      <c r="W96" s="193">
        <f t="shared" si="10"/>
        <v>26</v>
      </c>
    </row>
    <row r="97" spans="1:24" ht="45" customHeight="1" x14ac:dyDescent="0.25">
      <c r="A97" s="232">
        <v>672</v>
      </c>
      <c r="B97" s="181" t="str">
        <f>VLOOKUP(A97,[1]學校編號!C:F,4,FALSE)</f>
        <v>672永豐國小</v>
      </c>
      <c r="C97" s="232" t="s">
        <v>511</v>
      </c>
      <c r="D97" s="233" t="s">
        <v>821</v>
      </c>
      <c r="E97" s="234">
        <v>183698</v>
      </c>
      <c r="F97" s="200"/>
      <c r="G97" s="198">
        <f t="shared" si="8"/>
        <v>183698</v>
      </c>
      <c r="H97" s="199">
        <v>0</v>
      </c>
      <c r="I97" s="200">
        <v>0</v>
      </c>
      <c r="J97" s="200">
        <v>0</v>
      </c>
      <c r="K97" s="200">
        <v>0</v>
      </c>
      <c r="L97" s="200">
        <v>0</v>
      </c>
      <c r="M97" s="200">
        <v>0</v>
      </c>
      <c r="N97" s="201">
        <f t="shared" si="6"/>
        <v>0</v>
      </c>
      <c r="O97" s="200">
        <v>0</v>
      </c>
      <c r="P97" s="200">
        <v>0</v>
      </c>
      <c r="Q97" s="200">
        <v>0</v>
      </c>
      <c r="R97" s="200">
        <v>0</v>
      </c>
      <c r="S97" s="202">
        <f t="shared" si="7"/>
        <v>0</v>
      </c>
      <c r="T97" s="235"/>
      <c r="U97" s="204">
        <f t="shared" si="9"/>
        <v>0</v>
      </c>
      <c r="V97" s="236" t="s">
        <v>727</v>
      </c>
      <c r="W97" s="193">
        <f t="shared" si="10"/>
        <v>183</v>
      </c>
    </row>
    <row r="98" spans="1:24" ht="45" customHeight="1" x14ac:dyDescent="0.25">
      <c r="A98" s="181">
        <v>673</v>
      </c>
      <c r="B98" s="181" t="str">
        <f>VLOOKUP(A98,[1]學校編號!C:F,4,FALSE)</f>
        <v>673學田國小</v>
      </c>
      <c r="C98" s="181" t="s">
        <v>510</v>
      </c>
      <c r="D98" s="182" t="s">
        <v>822</v>
      </c>
      <c r="E98" s="208">
        <v>361613</v>
      </c>
      <c r="F98" s="187"/>
      <c r="G98" s="185">
        <f t="shared" si="8"/>
        <v>361613</v>
      </c>
      <c r="H98" s="186">
        <v>0</v>
      </c>
      <c r="I98" s="187">
        <v>0</v>
      </c>
      <c r="J98" s="187">
        <v>0</v>
      </c>
      <c r="K98" s="187">
        <v>29</v>
      </c>
      <c r="L98" s="187">
        <v>0</v>
      </c>
      <c r="M98" s="187">
        <v>0</v>
      </c>
      <c r="N98" s="188">
        <f t="shared" si="6"/>
        <v>29</v>
      </c>
      <c r="O98" s="187">
        <v>0</v>
      </c>
      <c r="P98" s="187">
        <v>0</v>
      </c>
      <c r="Q98" s="187">
        <v>0</v>
      </c>
      <c r="R98" s="187">
        <v>0</v>
      </c>
      <c r="S98" s="189">
        <f t="shared" si="7"/>
        <v>0</v>
      </c>
      <c r="T98" s="190" t="s">
        <v>823</v>
      </c>
      <c r="U98" s="191">
        <f t="shared" si="9"/>
        <v>29</v>
      </c>
      <c r="V98" s="209"/>
      <c r="W98" s="193">
        <f t="shared" si="10"/>
        <v>332</v>
      </c>
    </row>
    <row r="99" spans="1:24" ht="45" customHeight="1" x14ac:dyDescent="0.25">
      <c r="A99" s="232">
        <v>674</v>
      </c>
      <c r="B99" s="181" t="str">
        <f>VLOOKUP(A99,[1]學校編號!C:F,4,FALSE)</f>
        <v>674東竹國小</v>
      </c>
      <c r="C99" s="232" t="s">
        <v>508</v>
      </c>
      <c r="D99" s="233" t="s">
        <v>824</v>
      </c>
      <c r="E99" s="234">
        <v>132780</v>
      </c>
      <c r="F99" s="200"/>
      <c r="G99" s="198">
        <f t="shared" si="8"/>
        <v>132780</v>
      </c>
      <c r="H99" s="199">
        <v>0</v>
      </c>
      <c r="I99" s="200">
        <v>0</v>
      </c>
      <c r="J99" s="200">
        <v>0</v>
      </c>
      <c r="K99" s="200">
        <v>0</v>
      </c>
      <c r="L99" s="200">
        <v>0</v>
      </c>
      <c r="M99" s="200">
        <v>0</v>
      </c>
      <c r="N99" s="201">
        <f t="shared" si="6"/>
        <v>0</v>
      </c>
      <c r="O99" s="200">
        <v>0</v>
      </c>
      <c r="P99" s="200">
        <v>0</v>
      </c>
      <c r="Q99" s="200">
        <v>0</v>
      </c>
      <c r="R99" s="200">
        <v>0</v>
      </c>
      <c r="S99" s="202">
        <f t="shared" si="7"/>
        <v>0</v>
      </c>
      <c r="T99" s="235"/>
      <c r="U99" s="204">
        <f t="shared" si="9"/>
        <v>0</v>
      </c>
      <c r="V99" s="236"/>
      <c r="W99" s="193">
        <f t="shared" si="10"/>
        <v>132</v>
      </c>
    </row>
    <row r="100" spans="1:24" ht="47.25" x14ac:dyDescent="0.25">
      <c r="A100" s="232">
        <v>675</v>
      </c>
      <c r="B100" s="181" t="str">
        <f>VLOOKUP(A100,[1]學校編號!C:F,4,FALSE)</f>
        <v>675東里國小</v>
      </c>
      <c r="C100" s="232" t="s">
        <v>506</v>
      </c>
      <c r="D100" s="233" t="s">
        <v>825</v>
      </c>
      <c r="E100" s="234">
        <v>158777</v>
      </c>
      <c r="F100" s="200"/>
      <c r="G100" s="198">
        <f t="shared" si="8"/>
        <v>158777</v>
      </c>
      <c r="H100" s="199">
        <v>0</v>
      </c>
      <c r="I100" s="199">
        <v>0</v>
      </c>
      <c r="J100" s="199">
        <v>0</v>
      </c>
      <c r="K100" s="199">
        <v>0</v>
      </c>
      <c r="L100" s="199">
        <v>0</v>
      </c>
      <c r="M100" s="199">
        <v>0</v>
      </c>
      <c r="N100" s="201">
        <f t="shared" si="6"/>
        <v>0</v>
      </c>
      <c r="O100" s="199">
        <v>0</v>
      </c>
      <c r="P100" s="199">
        <v>0</v>
      </c>
      <c r="Q100" s="199">
        <v>0</v>
      </c>
      <c r="R100" s="199">
        <v>0</v>
      </c>
      <c r="S100" s="202">
        <f t="shared" si="7"/>
        <v>0</v>
      </c>
      <c r="T100" s="385"/>
      <c r="U100" s="204">
        <f t="shared" si="9"/>
        <v>0</v>
      </c>
      <c r="V100" s="236" t="s">
        <v>710</v>
      </c>
      <c r="W100" s="193"/>
      <c r="X100" s="206"/>
    </row>
    <row r="101" spans="1:24" ht="45" customHeight="1" x14ac:dyDescent="0.25">
      <c r="A101" s="232">
        <v>676</v>
      </c>
      <c r="B101" s="181" t="str">
        <f>VLOOKUP(A101,[1]學校編號!C:F,4,FALSE)</f>
        <v>676明里國小</v>
      </c>
      <c r="C101" s="232" t="s">
        <v>505</v>
      </c>
      <c r="D101" s="233" t="s">
        <v>826</v>
      </c>
      <c r="E101" s="234">
        <v>123930</v>
      </c>
      <c r="F101" s="200">
        <v>70000</v>
      </c>
      <c r="G101" s="198">
        <f t="shared" si="8"/>
        <v>53930</v>
      </c>
      <c r="H101" s="199">
        <v>0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1">
        <f t="shared" si="6"/>
        <v>0</v>
      </c>
      <c r="O101" s="200">
        <v>0</v>
      </c>
      <c r="P101" s="200">
        <v>0</v>
      </c>
      <c r="Q101" s="200">
        <v>0</v>
      </c>
      <c r="R101" s="200">
        <v>0</v>
      </c>
      <c r="S101" s="202">
        <f t="shared" si="7"/>
        <v>0</v>
      </c>
      <c r="T101" s="235"/>
      <c r="U101" s="204">
        <f t="shared" si="9"/>
        <v>0</v>
      </c>
      <c r="V101" s="236" t="s">
        <v>727</v>
      </c>
      <c r="W101" s="193">
        <f t="shared" si="10"/>
        <v>53</v>
      </c>
    </row>
    <row r="102" spans="1:24" ht="45" customHeight="1" x14ac:dyDescent="0.25">
      <c r="A102" s="232">
        <v>678</v>
      </c>
      <c r="B102" s="181" t="str">
        <f>VLOOKUP(A102,[1]學校編號!C:F,4,FALSE)</f>
        <v>678吳江國小</v>
      </c>
      <c r="C102" s="232" t="s">
        <v>504</v>
      </c>
      <c r="D102" s="233" t="s">
        <v>827</v>
      </c>
      <c r="E102" s="234">
        <v>173734</v>
      </c>
      <c r="F102" s="200"/>
      <c r="G102" s="198">
        <f t="shared" si="8"/>
        <v>173734</v>
      </c>
      <c r="H102" s="199">
        <v>0</v>
      </c>
      <c r="I102" s="200">
        <v>0</v>
      </c>
      <c r="J102" s="200">
        <v>0</v>
      </c>
      <c r="K102" s="200">
        <v>0</v>
      </c>
      <c r="L102" s="200">
        <v>0</v>
      </c>
      <c r="M102" s="200">
        <v>0</v>
      </c>
      <c r="N102" s="201">
        <f t="shared" ref="N102:N133" si="11">SUM(H102:M102)</f>
        <v>0</v>
      </c>
      <c r="O102" s="200">
        <v>0</v>
      </c>
      <c r="P102" s="200">
        <v>0</v>
      </c>
      <c r="Q102" s="200">
        <v>0</v>
      </c>
      <c r="R102" s="200">
        <v>0</v>
      </c>
      <c r="S102" s="202">
        <f t="shared" ref="S102:S133" si="12">SUM(O102:R102)</f>
        <v>0</v>
      </c>
      <c r="T102" s="235"/>
      <c r="U102" s="204">
        <f t="shared" si="9"/>
        <v>0</v>
      </c>
      <c r="V102" s="236" t="s">
        <v>727</v>
      </c>
      <c r="W102" s="193">
        <f t="shared" si="10"/>
        <v>173</v>
      </c>
    </row>
    <row r="103" spans="1:24" ht="45" customHeight="1" x14ac:dyDescent="0.25">
      <c r="A103" s="232">
        <v>679</v>
      </c>
      <c r="B103" s="181" t="str">
        <f>VLOOKUP(A103,[1]學校編號!C:F,4,FALSE)</f>
        <v>679秀林國小</v>
      </c>
      <c r="C103" s="232" t="s">
        <v>503</v>
      </c>
      <c r="D103" s="233" t="s">
        <v>828</v>
      </c>
      <c r="E103" s="234">
        <v>28083</v>
      </c>
      <c r="F103" s="200"/>
      <c r="G103" s="198">
        <f t="shared" si="8"/>
        <v>28083</v>
      </c>
      <c r="H103" s="199">
        <v>0</v>
      </c>
      <c r="I103" s="200">
        <v>0</v>
      </c>
      <c r="J103" s="200">
        <v>0</v>
      </c>
      <c r="K103" s="200">
        <v>0</v>
      </c>
      <c r="L103" s="200">
        <v>0</v>
      </c>
      <c r="M103" s="200">
        <v>0</v>
      </c>
      <c r="N103" s="201">
        <f t="shared" si="11"/>
        <v>0</v>
      </c>
      <c r="O103" s="200">
        <v>0</v>
      </c>
      <c r="P103" s="200">
        <v>0</v>
      </c>
      <c r="Q103" s="200">
        <v>0</v>
      </c>
      <c r="R103" s="200">
        <v>0</v>
      </c>
      <c r="S103" s="202">
        <f t="shared" si="12"/>
        <v>0</v>
      </c>
      <c r="T103" s="235"/>
      <c r="U103" s="204">
        <f t="shared" si="9"/>
        <v>0</v>
      </c>
      <c r="V103" s="236" t="s">
        <v>727</v>
      </c>
      <c r="W103" s="193">
        <f t="shared" si="10"/>
        <v>28</v>
      </c>
    </row>
    <row r="104" spans="1:24" ht="45" customHeight="1" x14ac:dyDescent="0.25">
      <c r="A104" s="181">
        <v>680</v>
      </c>
      <c r="B104" s="181" t="str">
        <f>VLOOKUP(A104,[1]學校編號!C:F,4,FALSE)</f>
        <v>680富世國小</v>
      </c>
      <c r="C104" s="181" t="s">
        <v>501</v>
      </c>
      <c r="D104" s="182" t="s">
        <v>829</v>
      </c>
      <c r="E104" s="208">
        <v>61467</v>
      </c>
      <c r="F104" s="187"/>
      <c r="G104" s="185">
        <f t="shared" si="8"/>
        <v>61467</v>
      </c>
      <c r="H104" s="186">
        <v>0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8">
        <f t="shared" si="11"/>
        <v>0</v>
      </c>
      <c r="O104" s="187">
        <v>0</v>
      </c>
      <c r="P104" s="187">
        <v>35</v>
      </c>
      <c r="Q104" s="187">
        <v>0</v>
      </c>
      <c r="R104" s="187">
        <v>0</v>
      </c>
      <c r="S104" s="189">
        <f t="shared" si="12"/>
        <v>35</v>
      </c>
      <c r="T104" s="190" t="s">
        <v>830</v>
      </c>
      <c r="U104" s="191">
        <f t="shared" si="9"/>
        <v>35</v>
      </c>
      <c r="V104" s="209"/>
      <c r="W104" s="193">
        <f t="shared" si="10"/>
        <v>26</v>
      </c>
    </row>
    <row r="105" spans="1:24" ht="45" customHeight="1" x14ac:dyDescent="0.25">
      <c r="A105" s="181">
        <v>681</v>
      </c>
      <c r="B105" s="181" t="str">
        <f>VLOOKUP(A105,[1]學校編號!C:F,4,FALSE)</f>
        <v>681和平國小</v>
      </c>
      <c r="C105" s="181" t="s">
        <v>499</v>
      </c>
      <c r="D105" s="182" t="s">
        <v>831</v>
      </c>
      <c r="E105" s="208">
        <v>127231</v>
      </c>
      <c r="F105" s="187"/>
      <c r="G105" s="185">
        <f t="shared" si="8"/>
        <v>127231</v>
      </c>
      <c r="H105" s="186">
        <v>0</v>
      </c>
      <c r="I105" s="187">
        <v>50</v>
      </c>
      <c r="J105" s="187">
        <v>0</v>
      </c>
      <c r="K105" s="187">
        <v>0</v>
      </c>
      <c r="L105" s="187">
        <v>0</v>
      </c>
      <c r="M105" s="187">
        <v>0</v>
      </c>
      <c r="N105" s="188">
        <f t="shared" si="11"/>
        <v>50</v>
      </c>
      <c r="O105" s="187">
        <v>0</v>
      </c>
      <c r="P105" s="187">
        <v>0</v>
      </c>
      <c r="Q105" s="187">
        <v>0</v>
      </c>
      <c r="R105" s="187">
        <v>0</v>
      </c>
      <c r="S105" s="189">
        <f t="shared" si="12"/>
        <v>0</v>
      </c>
      <c r="T105" s="190"/>
      <c r="U105" s="191">
        <f t="shared" si="9"/>
        <v>50</v>
      </c>
      <c r="V105" s="209"/>
      <c r="W105" s="193">
        <f t="shared" si="10"/>
        <v>77</v>
      </c>
    </row>
    <row r="106" spans="1:24" ht="45" customHeight="1" x14ac:dyDescent="0.25">
      <c r="A106" s="181">
        <v>682</v>
      </c>
      <c r="B106" s="181" t="str">
        <f>VLOOKUP(A106,[1]學校編號!C:F,4,FALSE)</f>
        <v>682佳民國小</v>
      </c>
      <c r="C106" s="181" t="s">
        <v>497</v>
      </c>
      <c r="D106" s="182" t="s">
        <v>832</v>
      </c>
      <c r="E106" s="208">
        <v>121714</v>
      </c>
      <c r="F106" s="187"/>
      <c r="G106" s="185">
        <f t="shared" si="8"/>
        <v>121714</v>
      </c>
      <c r="H106" s="186">
        <v>25</v>
      </c>
      <c r="I106" s="187">
        <v>0</v>
      </c>
      <c r="J106" s="187">
        <v>0</v>
      </c>
      <c r="K106" s="187">
        <v>0</v>
      </c>
      <c r="L106" s="187">
        <v>0</v>
      </c>
      <c r="M106" s="187">
        <v>6</v>
      </c>
      <c r="N106" s="188">
        <f t="shared" si="11"/>
        <v>31</v>
      </c>
      <c r="O106" s="187">
        <v>0</v>
      </c>
      <c r="P106" s="187">
        <v>0</v>
      </c>
      <c r="Q106" s="187">
        <v>0</v>
      </c>
      <c r="R106" s="187">
        <v>0</v>
      </c>
      <c r="S106" s="189">
        <f t="shared" si="12"/>
        <v>0</v>
      </c>
      <c r="T106" s="190"/>
      <c r="U106" s="191">
        <f t="shared" si="9"/>
        <v>31</v>
      </c>
      <c r="V106" s="209"/>
      <c r="W106" s="193">
        <f t="shared" si="10"/>
        <v>90</v>
      </c>
    </row>
    <row r="107" spans="1:24" ht="45" customHeight="1" x14ac:dyDescent="0.25">
      <c r="A107" s="218">
        <v>683</v>
      </c>
      <c r="B107" s="181" t="str">
        <f>VLOOKUP(A107,[1]學校編號!C:F,4,FALSE)</f>
        <v>683銅門國小</v>
      </c>
      <c r="C107" s="218" t="s">
        <v>495</v>
      </c>
      <c r="D107" s="219"/>
      <c r="E107" s="220">
        <v>34366</v>
      </c>
      <c r="F107" s="221"/>
      <c r="G107" s="222">
        <f t="shared" si="8"/>
        <v>34366</v>
      </c>
      <c r="H107" s="223">
        <v>0</v>
      </c>
      <c r="I107" s="221">
        <v>0</v>
      </c>
      <c r="J107" s="221">
        <v>0</v>
      </c>
      <c r="K107" s="221">
        <v>0</v>
      </c>
      <c r="L107" s="221">
        <v>0</v>
      </c>
      <c r="M107" s="221">
        <v>0</v>
      </c>
      <c r="N107" s="224">
        <f t="shared" si="11"/>
        <v>0</v>
      </c>
      <c r="O107" s="221">
        <v>0</v>
      </c>
      <c r="P107" s="221">
        <v>0</v>
      </c>
      <c r="Q107" s="221">
        <v>0</v>
      </c>
      <c r="R107" s="221">
        <v>0</v>
      </c>
      <c r="S107" s="225">
        <f t="shared" si="12"/>
        <v>0</v>
      </c>
      <c r="T107" s="226"/>
      <c r="U107" s="227">
        <f t="shared" si="9"/>
        <v>0</v>
      </c>
      <c r="V107" s="228" t="s">
        <v>718</v>
      </c>
      <c r="W107" s="193">
        <f t="shared" si="10"/>
        <v>34</v>
      </c>
    </row>
    <row r="108" spans="1:24" ht="45" customHeight="1" x14ac:dyDescent="0.25">
      <c r="A108" s="181">
        <v>684</v>
      </c>
      <c r="B108" s="181" t="str">
        <f>VLOOKUP(A108,[1]學校編號!C:F,4,FALSE)</f>
        <v>684水源國小</v>
      </c>
      <c r="C108" s="181" t="s">
        <v>493</v>
      </c>
      <c r="D108" s="182" t="s">
        <v>833</v>
      </c>
      <c r="E108" s="208">
        <v>428723</v>
      </c>
      <c r="F108" s="187"/>
      <c r="G108" s="185">
        <f t="shared" si="8"/>
        <v>428723</v>
      </c>
      <c r="H108" s="186">
        <v>20</v>
      </c>
      <c r="I108" s="187">
        <v>50</v>
      </c>
      <c r="J108" s="187">
        <v>50</v>
      </c>
      <c r="K108" s="187">
        <v>15</v>
      </c>
      <c r="L108" s="187">
        <v>10</v>
      </c>
      <c r="M108" s="187">
        <v>144</v>
      </c>
      <c r="N108" s="188">
        <f t="shared" si="11"/>
        <v>289</v>
      </c>
      <c r="O108" s="187">
        <v>0</v>
      </c>
      <c r="P108" s="187">
        <v>0</v>
      </c>
      <c r="Q108" s="187">
        <v>0</v>
      </c>
      <c r="R108" s="187">
        <v>116</v>
      </c>
      <c r="S108" s="189">
        <f t="shared" si="12"/>
        <v>116</v>
      </c>
      <c r="T108" s="190" t="s">
        <v>834</v>
      </c>
      <c r="U108" s="191">
        <f t="shared" si="9"/>
        <v>405</v>
      </c>
      <c r="V108" s="209"/>
      <c r="W108" s="193">
        <f t="shared" si="10"/>
        <v>23</v>
      </c>
    </row>
    <row r="109" spans="1:24" ht="45" customHeight="1" x14ac:dyDescent="0.25">
      <c r="A109" s="232">
        <v>685</v>
      </c>
      <c r="B109" s="181" t="str">
        <f>VLOOKUP(A109,[1]學校編號!C:F,4,FALSE)</f>
        <v>685崇德國小</v>
      </c>
      <c r="C109" s="232" t="s">
        <v>491</v>
      </c>
      <c r="D109" s="233" t="s">
        <v>835</v>
      </c>
      <c r="E109" s="234">
        <v>72383</v>
      </c>
      <c r="F109" s="200"/>
      <c r="G109" s="198">
        <f t="shared" si="8"/>
        <v>72383</v>
      </c>
      <c r="H109" s="199">
        <v>0</v>
      </c>
      <c r="I109" s="200">
        <v>0</v>
      </c>
      <c r="J109" s="200">
        <v>0</v>
      </c>
      <c r="K109" s="200">
        <v>0</v>
      </c>
      <c r="L109" s="200">
        <v>0</v>
      </c>
      <c r="M109" s="200">
        <v>0</v>
      </c>
      <c r="N109" s="201">
        <f t="shared" si="11"/>
        <v>0</v>
      </c>
      <c r="O109" s="200">
        <v>0</v>
      </c>
      <c r="P109" s="200">
        <v>0</v>
      </c>
      <c r="Q109" s="200">
        <v>0</v>
      </c>
      <c r="R109" s="200">
        <v>0</v>
      </c>
      <c r="S109" s="202">
        <f t="shared" si="12"/>
        <v>0</v>
      </c>
      <c r="T109" s="235"/>
      <c r="U109" s="204">
        <f t="shared" si="9"/>
        <v>0</v>
      </c>
      <c r="V109" s="236" t="s">
        <v>727</v>
      </c>
      <c r="W109" s="193">
        <f t="shared" si="10"/>
        <v>72</v>
      </c>
    </row>
    <row r="110" spans="1:24" s="207" customFormat="1" ht="45" customHeight="1" x14ac:dyDescent="0.25">
      <c r="A110" s="218">
        <v>686</v>
      </c>
      <c r="B110" s="181" t="str">
        <f>VLOOKUP(A110,[1]學校編號!C:F,4,FALSE)</f>
        <v>686文蘭國小</v>
      </c>
      <c r="C110" s="218" t="s">
        <v>489</v>
      </c>
      <c r="D110" s="219"/>
      <c r="E110" s="220">
        <v>76312</v>
      </c>
      <c r="F110" s="221">
        <v>8746</v>
      </c>
      <c r="G110" s="222">
        <f t="shared" si="8"/>
        <v>67566</v>
      </c>
      <c r="H110" s="223">
        <v>0</v>
      </c>
      <c r="I110" s="221">
        <v>0</v>
      </c>
      <c r="J110" s="221">
        <v>0</v>
      </c>
      <c r="K110" s="221">
        <v>0</v>
      </c>
      <c r="L110" s="221">
        <v>0</v>
      </c>
      <c r="M110" s="221">
        <v>0</v>
      </c>
      <c r="N110" s="224">
        <f t="shared" si="11"/>
        <v>0</v>
      </c>
      <c r="O110" s="221">
        <v>0</v>
      </c>
      <c r="P110" s="221">
        <v>0</v>
      </c>
      <c r="Q110" s="221">
        <v>0</v>
      </c>
      <c r="R110" s="221">
        <v>0</v>
      </c>
      <c r="S110" s="225">
        <f t="shared" si="12"/>
        <v>0</v>
      </c>
      <c r="T110" s="226"/>
      <c r="U110" s="227">
        <f t="shared" si="9"/>
        <v>0</v>
      </c>
      <c r="V110" s="228" t="s">
        <v>718</v>
      </c>
      <c r="W110" s="193">
        <f t="shared" si="10"/>
        <v>67</v>
      </c>
      <c r="X110" s="206"/>
    </row>
    <row r="111" spans="1:24" ht="45" customHeight="1" x14ac:dyDescent="0.25">
      <c r="A111" s="232">
        <v>687</v>
      </c>
      <c r="B111" s="181" t="str">
        <f>VLOOKUP(A111,[1]學校編號!C:F,4,FALSE)</f>
        <v>687景美國小</v>
      </c>
      <c r="C111" s="232" t="s">
        <v>486</v>
      </c>
      <c r="D111" s="233" t="s">
        <v>836</v>
      </c>
      <c r="E111" s="234">
        <v>54872</v>
      </c>
      <c r="F111" s="200"/>
      <c r="G111" s="198">
        <f t="shared" si="8"/>
        <v>54872</v>
      </c>
      <c r="H111" s="199">
        <v>0</v>
      </c>
      <c r="I111" s="200">
        <v>0</v>
      </c>
      <c r="J111" s="200">
        <v>0</v>
      </c>
      <c r="K111" s="200">
        <v>0</v>
      </c>
      <c r="L111" s="200">
        <v>0</v>
      </c>
      <c r="M111" s="200">
        <v>0</v>
      </c>
      <c r="N111" s="201">
        <f t="shared" si="11"/>
        <v>0</v>
      </c>
      <c r="O111" s="200">
        <v>0</v>
      </c>
      <c r="P111" s="200">
        <v>0</v>
      </c>
      <c r="Q111" s="200">
        <v>0</v>
      </c>
      <c r="R111" s="200">
        <v>0</v>
      </c>
      <c r="S111" s="202">
        <f t="shared" si="12"/>
        <v>0</v>
      </c>
      <c r="T111" s="235"/>
      <c r="U111" s="204">
        <f t="shared" si="9"/>
        <v>0</v>
      </c>
      <c r="V111" s="236" t="s">
        <v>727</v>
      </c>
      <c r="W111" s="193">
        <f t="shared" si="10"/>
        <v>54</v>
      </c>
    </row>
    <row r="112" spans="1:24" ht="45" customHeight="1" x14ac:dyDescent="0.25">
      <c r="A112" s="218">
        <v>688</v>
      </c>
      <c r="B112" s="181" t="str">
        <f>VLOOKUP(A112,[1]學校編號!C:F,4,FALSE)</f>
        <v>688三棧國小</v>
      </c>
      <c r="C112" s="218" t="s">
        <v>482</v>
      </c>
      <c r="D112" s="219"/>
      <c r="E112" s="220">
        <v>262428</v>
      </c>
      <c r="F112" s="221"/>
      <c r="G112" s="222">
        <f t="shared" si="8"/>
        <v>262428</v>
      </c>
      <c r="H112" s="223">
        <v>0</v>
      </c>
      <c r="I112" s="221">
        <v>0</v>
      </c>
      <c r="J112" s="221">
        <v>0</v>
      </c>
      <c r="K112" s="221">
        <v>0</v>
      </c>
      <c r="L112" s="221">
        <v>0</v>
      </c>
      <c r="M112" s="221">
        <v>0</v>
      </c>
      <c r="N112" s="224">
        <f t="shared" si="11"/>
        <v>0</v>
      </c>
      <c r="O112" s="221">
        <v>0</v>
      </c>
      <c r="P112" s="221">
        <v>0</v>
      </c>
      <c r="Q112" s="221">
        <v>0</v>
      </c>
      <c r="R112" s="221">
        <v>0</v>
      </c>
      <c r="S112" s="225">
        <f t="shared" si="12"/>
        <v>0</v>
      </c>
      <c r="T112" s="226"/>
      <c r="U112" s="227">
        <f t="shared" si="9"/>
        <v>0</v>
      </c>
      <c r="V112" s="228" t="s">
        <v>837</v>
      </c>
      <c r="W112" s="193">
        <f t="shared" si="10"/>
        <v>262</v>
      </c>
    </row>
    <row r="113" spans="1:24" ht="99" x14ac:dyDescent="0.25">
      <c r="A113" s="181">
        <v>689</v>
      </c>
      <c r="B113" s="181" t="str">
        <f>VLOOKUP(A113,[1]學校編號!C:F,4,FALSE)</f>
        <v>689銅蘭國小</v>
      </c>
      <c r="C113" s="181" t="s">
        <v>480</v>
      </c>
      <c r="D113" s="182" t="s">
        <v>838</v>
      </c>
      <c r="E113" s="208">
        <v>81723</v>
      </c>
      <c r="F113" s="187"/>
      <c r="G113" s="185">
        <f t="shared" si="8"/>
        <v>81723</v>
      </c>
      <c r="H113" s="186">
        <v>0</v>
      </c>
      <c r="I113" s="187">
        <v>0</v>
      </c>
      <c r="J113" s="187">
        <v>0</v>
      </c>
      <c r="K113" s="187">
        <v>0</v>
      </c>
      <c r="L113" s="247">
        <v>0</v>
      </c>
      <c r="M113" s="187">
        <v>0</v>
      </c>
      <c r="N113" s="188">
        <f t="shared" si="11"/>
        <v>0</v>
      </c>
      <c r="O113" s="187">
        <v>0</v>
      </c>
      <c r="P113" s="187">
        <v>0</v>
      </c>
      <c r="Q113" s="187">
        <v>0</v>
      </c>
      <c r="R113" s="187">
        <v>81</v>
      </c>
      <c r="S113" s="189">
        <f t="shared" si="12"/>
        <v>81</v>
      </c>
      <c r="T113" s="190" t="s">
        <v>839</v>
      </c>
      <c r="U113" s="191">
        <f t="shared" si="9"/>
        <v>81</v>
      </c>
      <c r="V113" s="209"/>
      <c r="W113" s="193">
        <f t="shared" si="10"/>
        <v>0</v>
      </c>
      <c r="X113" s="206" t="s">
        <v>840</v>
      </c>
    </row>
    <row r="114" spans="1:24" ht="49.5" x14ac:dyDescent="0.25">
      <c r="A114" s="181">
        <v>690</v>
      </c>
      <c r="B114" s="181" t="str">
        <f>VLOOKUP(A114,[1]學校編號!C:F,4,FALSE)</f>
        <v>690萬榮國小</v>
      </c>
      <c r="C114" s="181" t="s">
        <v>478</v>
      </c>
      <c r="D114" s="182" t="s">
        <v>841</v>
      </c>
      <c r="E114" s="208">
        <v>545499</v>
      </c>
      <c r="F114" s="187"/>
      <c r="G114" s="185">
        <f t="shared" si="8"/>
        <v>545499</v>
      </c>
      <c r="H114" s="186">
        <v>40</v>
      </c>
      <c r="I114" s="187">
        <v>0</v>
      </c>
      <c r="J114" s="187">
        <v>7</v>
      </c>
      <c r="K114" s="187">
        <v>0</v>
      </c>
      <c r="L114" s="187">
        <v>0</v>
      </c>
      <c r="M114" s="187">
        <v>0</v>
      </c>
      <c r="N114" s="188">
        <f t="shared" si="11"/>
        <v>47</v>
      </c>
      <c r="O114" s="187">
        <v>44</v>
      </c>
      <c r="P114" s="187">
        <v>0</v>
      </c>
      <c r="Q114" s="187">
        <v>0</v>
      </c>
      <c r="R114" s="187">
        <v>75</v>
      </c>
      <c r="S114" s="189">
        <f t="shared" si="12"/>
        <v>119</v>
      </c>
      <c r="T114" s="190" t="s">
        <v>842</v>
      </c>
      <c r="U114" s="191">
        <f t="shared" si="9"/>
        <v>166</v>
      </c>
      <c r="V114" s="209"/>
      <c r="W114" s="193">
        <f t="shared" si="10"/>
        <v>379</v>
      </c>
    </row>
    <row r="115" spans="1:24" ht="45" customHeight="1" x14ac:dyDescent="0.25">
      <c r="A115" s="232">
        <v>691</v>
      </c>
      <c r="B115" s="181" t="str">
        <f>VLOOKUP(A115,[1]學校編號!C:F,4,FALSE)</f>
        <v>691西林國小</v>
      </c>
      <c r="C115" s="232" t="s">
        <v>477</v>
      </c>
      <c r="D115" s="233" t="s">
        <v>843</v>
      </c>
      <c r="E115" s="234">
        <v>208852</v>
      </c>
      <c r="F115" s="200"/>
      <c r="G115" s="198">
        <f t="shared" si="8"/>
        <v>208852</v>
      </c>
      <c r="H115" s="199">
        <v>0</v>
      </c>
      <c r="I115" s="200">
        <v>0</v>
      </c>
      <c r="J115" s="200">
        <v>0</v>
      </c>
      <c r="K115" s="200">
        <v>0</v>
      </c>
      <c r="L115" s="200">
        <v>0</v>
      </c>
      <c r="M115" s="200">
        <v>0</v>
      </c>
      <c r="N115" s="201">
        <f t="shared" si="11"/>
        <v>0</v>
      </c>
      <c r="O115" s="200">
        <v>0</v>
      </c>
      <c r="P115" s="200">
        <v>0</v>
      </c>
      <c r="Q115" s="200">
        <v>0</v>
      </c>
      <c r="R115" s="200">
        <v>0</v>
      </c>
      <c r="S115" s="202">
        <f t="shared" si="12"/>
        <v>0</v>
      </c>
      <c r="T115" s="235"/>
      <c r="U115" s="204">
        <f t="shared" si="9"/>
        <v>0</v>
      </c>
      <c r="V115" s="236" t="s">
        <v>727</v>
      </c>
      <c r="W115" s="193">
        <f t="shared" si="10"/>
        <v>208</v>
      </c>
    </row>
    <row r="116" spans="1:24" s="207" customFormat="1" ht="45" customHeight="1" x14ac:dyDescent="0.25">
      <c r="A116" s="232">
        <v>692</v>
      </c>
      <c r="B116" s="181" t="str">
        <f>VLOOKUP(A116,[1]學校編號!C:F,4,FALSE)</f>
        <v>692見晴國小</v>
      </c>
      <c r="C116" s="232" t="s">
        <v>476</v>
      </c>
      <c r="D116" s="233" t="s">
        <v>844</v>
      </c>
      <c r="E116" s="234">
        <v>194195</v>
      </c>
      <c r="F116" s="200"/>
      <c r="G116" s="198">
        <f t="shared" si="8"/>
        <v>194195</v>
      </c>
      <c r="H116" s="199">
        <v>0</v>
      </c>
      <c r="I116" s="200">
        <v>0</v>
      </c>
      <c r="J116" s="200">
        <v>0</v>
      </c>
      <c r="K116" s="200">
        <v>0</v>
      </c>
      <c r="L116" s="200">
        <v>0</v>
      </c>
      <c r="M116" s="200">
        <v>0</v>
      </c>
      <c r="N116" s="201">
        <f t="shared" si="11"/>
        <v>0</v>
      </c>
      <c r="O116" s="200">
        <v>0</v>
      </c>
      <c r="P116" s="200">
        <v>0</v>
      </c>
      <c r="Q116" s="200">
        <v>0</v>
      </c>
      <c r="R116" s="200">
        <v>0</v>
      </c>
      <c r="S116" s="202">
        <f t="shared" si="12"/>
        <v>0</v>
      </c>
      <c r="T116" s="235"/>
      <c r="U116" s="204">
        <f t="shared" si="9"/>
        <v>0</v>
      </c>
      <c r="V116" s="236" t="s">
        <v>727</v>
      </c>
      <c r="W116" s="193">
        <f t="shared" si="10"/>
        <v>194</v>
      </c>
      <c r="X116" s="206"/>
    </row>
    <row r="117" spans="1:24" s="207" customFormat="1" ht="45" customHeight="1" x14ac:dyDescent="0.25">
      <c r="A117" s="181">
        <v>693</v>
      </c>
      <c r="B117" s="181" t="str">
        <f>VLOOKUP(A117,[1]學校編號!C:F,4,FALSE)</f>
        <v>693馬遠國小</v>
      </c>
      <c r="C117" s="181" t="s">
        <v>474</v>
      </c>
      <c r="D117" s="182" t="s">
        <v>845</v>
      </c>
      <c r="E117" s="208">
        <v>651979</v>
      </c>
      <c r="F117" s="187">
        <v>23500</v>
      </c>
      <c r="G117" s="185">
        <f t="shared" si="8"/>
        <v>628479</v>
      </c>
      <c r="H117" s="186">
        <v>0</v>
      </c>
      <c r="I117" s="187">
        <v>0</v>
      </c>
      <c r="J117" s="187">
        <v>0</v>
      </c>
      <c r="K117" s="187">
        <v>0</v>
      </c>
      <c r="L117" s="187">
        <v>7</v>
      </c>
      <c r="M117" s="187">
        <v>0</v>
      </c>
      <c r="N117" s="188">
        <f t="shared" si="11"/>
        <v>7</v>
      </c>
      <c r="O117" s="187">
        <v>0</v>
      </c>
      <c r="P117" s="187">
        <v>0</v>
      </c>
      <c r="Q117" s="187">
        <v>0</v>
      </c>
      <c r="R117" s="187">
        <v>15</v>
      </c>
      <c r="S117" s="189">
        <f t="shared" si="12"/>
        <v>15</v>
      </c>
      <c r="T117" s="217" t="s">
        <v>846</v>
      </c>
      <c r="U117" s="191">
        <f t="shared" si="9"/>
        <v>22</v>
      </c>
      <c r="V117" s="209"/>
      <c r="W117" s="193">
        <f t="shared" si="10"/>
        <v>606</v>
      </c>
      <c r="X117" s="206" t="s">
        <v>717</v>
      </c>
    </row>
    <row r="118" spans="1:24" ht="66" x14ac:dyDescent="0.25">
      <c r="A118" s="210">
        <v>694</v>
      </c>
      <c r="B118" s="181" t="str">
        <f>VLOOKUP(A118,[1]學校編號!C:F,4,FALSE)</f>
        <v>694紅葉國小</v>
      </c>
      <c r="C118" s="210" t="s">
        <v>472</v>
      </c>
      <c r="D118" s="211" t="s">
        <v>847</v>
      </c>
      <c r="E118" s="212">
        <v>293215</v>
      </c>
      <c r="F118" s="213"/>
      <c r="G118" s="185">
        <f t="shared" si="8"/>
        <v>293215</v>
      </c>
      <c r="H118" s="214">
        <v>0</v>
      </c>
      <c r="I118" s="213">
        <v>0</v>
      </c>
      <c r="J118" s="213">
        <v>70</v>
      </c>
      <c r="K118" s="213">
        <v>20</v>
      </c>
      <c r="L118" s="213">
        <v>0</v>
      </c>
      <c r="M118" s="213">
        <v>0</v>
      </c>
      <c r="N118" s="188">
        <f t="shared" si="11"/>
        <v>90</v>
      </c>
      <c r="O118" s="213">
        <v>0</v>
      </c>
      <c r="P118" s="213">
        <v>0</v>
      </c>
      <c r="Q118" s="213">
        <v>0</v>
      </c>
      <c r="R118" s="213">
        <v>85</v>
      </c>
      <c r="S118" s="189">
        <f t="shared" si="12"/>
        <v>85</v>
      </c>
      <c r="T118" s="215" t="s">
        <v>848</v>
      </c>
      <c r="U118" s="191">
        <f t="shared" si="9"/>
        <v>175</v>
      </c>
      <c r="V118" s="216"/>
      <c r="W118" s="193">
        <f t="shared" si="10"/>
        <v>118</v>
      </c>
      <c r="X118" s="206" t="s">
        <v>849</v>
      </c>
    </row>
    <row r="119" spans="1:24" s="207" customFormat="1" ht="45" customHeight="1" x14ac:dyDescent="0.25">
      <c r="A119" s="210">
        <v>695</v>
      </c>
      <c r="B119" s="181" t="str">
        <f>VLOOKUP(A119,[1]學校編號!C:F,4,FALSE)</f>
        <v>695明利國小</v>
      </c>
      <c r="C119" s="210" t="s">
        <v>471</v>
      </c>
      <c r="D119" s="211" t="s">
        <v>850</v>
      </c>
      <c r="E119" s="212">
        <v>181165</v>
      </c>
      <c r="F119" s="213"/>
      <c r="G119" s="185">
        <f t="shared" si="8"/>
        <v>181165</v>
      </c>
      <c r="H119" s="214">
        <v>100</v>
      </c>
      <c r="I119" s="213">
        <v>0</v>
      </c>
      <c r="J119" s="213">
        <v>0</v>
      </c>
      <c r="K119" s="213">
        <v>0</v>
      </c>
      <c r="L119" s="213">
        <v>40</v>
      </c>
      <c r="M119" s="213">
        <v>0</v>
      </c>
      <c r="N119" s="188">
        <f t="shared" si="11"/>
        <v>140</v>
      </c>
      <c r="O119" s="213">
        <v>0</v>
      </c>
      <c r="P119" s="213">
        <v>0</v>
      </c>
      <c r="Q119" s="213">
        <v>40</v>
      </c>
      <c r="R119" s="213">
        <v>0</v>
      </c>
      <c r="S119" s="189">
        <f t="shared" si="12"/>
        <v>40</v>
      </c>
      <c r="T119" s="215" t="s">
        <v>851</v>
      </c>
      <c r="U119" s="191">
        <f t="shared" si="9"/>
        <v>180</v>
      </c>
      <c r="V119" s="216"/>
      <c r="W119" s="193">
        <f t="shared" si="10"/>
        <v>1</v>
      </c>
      <c r="X119" s="206"/>
    </row>
    <row r="120" spans="1:24" ht="45" customHeight="1" x14ac:dyDescent="0.25">
      <c r="A120" s="181">
        <v>696</v>
      </c>
      <c r="B120" s="181" t="str">
        <f>VLOOKUP(A120,[1]學校編號!C:F,4,FALSE)</f>
        <v>696卓溪國小</v>
      </c>
      <c r="C120" s="181" t="s">
        <v>468</v>
      </c>
      <c r="D120" s="182" t="s">
        <v>852</v>
      </c>
      <c r="E120" s="208">
        <v>291364</v>
      </c>
      <c r="F120" s="187"/>
      <c r="G120" s="185">
        <f t="shared" si="8"/>
        <v>291364</v>
      </c>
      <c r="H120" s="186">
        <v>0</v>
      </c>
      <c r="I120" s="187">
        <v>0</v>
      </c>
      <c r="J120" s="187">
        <v>0</v>
      </c>
      <c r="K120" s="187">
        <v>0</v>
      </c>
      <c r="L120" s="187">
        <v>0</v>
      </c>
      <c r="M120" s="187">
        <v>0</v>
      </c>
      <c r="N120" s="188">
        <f t="shared" si="11"/>
        <v>0</v>
      </c>
      <c r="O120" s="187">
        <v>100</v>
      </c>
      <c r="P120" s="187">
        <v>0</v>
      </c>
      <c r="Q120" s="187">
        <v>0</v>
      </c>
      <c r="R120" s="187">
        <v>0</v>
      </c>
      <c r="S120" s="189">
        <f t="shared" si="12"/>
        <v>100</v>
      </c>
      <c r="T120" s="190" t="s">
        <v>853</v>
      </c>
      <c r="U120" s="191">
        <f t="shared" si="9"/>
        <v>100</v>
      </c>
      <c r="V120" s="209"/>
      <c r="W120" s="193">
        <f t="shared" si="10"/>
        <v>191</v>
      </c>
    </row>
    <row r="121" spans="1:24" ht="45" customHeight="1" x14ac:dyDescent="0.25">
      <c r="A121" s="181">
        <v>697</v>
      </c>
      <c r="B121" s="181" t="str">
        <f>VLOOKUP(A121,[1]學校編號!C:F,4,FALSE)</f>
        <v>697崙山國小</v>
      </c>
      <c r="C121" s="181" t="s">
        <v>466</v>
      </c>
      <c r="D121" s="182" t="s">
        <v>854</v>
      </c>
      <c r="E121" s="208">
        <v>83043</v>
      </c>
      <c r="F121" s="187"/>
      <c r="G121" s="185">
        <f t="shared" si="8"/>
        <v>83043</v>
      </c>
      <c r="H121" s="186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0</v>
      </c>
      <c r="N121" s="188">
        <f t="shared" si="11"/>
        <v>0</v>
      </c>
      <c r="O121" s="187">
        <v>0</v>
      </c>
      <c r="P121" s="187">
        <v>83</v>
      </c>
      <c r="Q121" s="187">
        <v>0</v>
      </c>
      <c r="R121" s="187">
        <v>0</v>
      </c>
      <c r="S121" s="189">
        <f t="shared" si="12"/>
        <v>83</v>
      </c>
      <c r="T121" s="190" t="s">
        <v>855</v>
      </c>
      <c r="U121" s="191">
        <f t="shared" si="9"/>
        <v>83</v>
      </c>
      <c r="V121" s="209"/>
      <c r="W121" s="193">
        <f t="shared" si="10"/>
        <v>0</v>
      </c>
    </row>
    <row r="122" spans="1:24" ht="66" x14ac:dyDescent="0.25">
      <c r="A122" s="255">
        <v>698</v>
      </c>
      <c r="B122" s="181" t="str">
        <f>VLOOKUP(A122,[1]學校編號!C:F,4,FALSE)</f>
        <v>698太平國小</v>
      </c>
      <c r="C122" s="181" t="s">
        <v>464</v>
      </c>
      <c r="D122" s="182" t="s">
        <v>856</v>
      </c>
      <c r="E122" s="208">
        <v>838893</v>
      </c>
      <c r="F122" s="187"/>
      <c r="G122" s="185">
        <f t="shared" si="8"/>
        <v>838893</v>
      </c>
      <c r="H122" s="186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0</v>
      </c>
      <c r="N122" s="188">
        <f t="shared" si="11"/>
        <v>0</v>
      </c>
      <c r="O122" s="187">
        <v>0</v>
      </c>
      <c r="P122" s="187">
        <v>0</v>
      </c>
      <c r="Q122" s="187">
        <v>100</v>
      </c>
      <c r="R122" s="187">
        <v>50</v>
      </c>
      <c r="S122" s="189">
        <f t="shared" si="12"/>
        <v>150</v>
      </c>
      <c r="T122" s="190" t="s">
        <v>857</v>
      </c>
      <c r="U122" s="191">
        <f t="shared" si="9"/>
        <v>150</v>
      </c>
      <c r="V122" s="209"/>
      <c r="W122" s="193">
        <f t="shared" si="10"/>
        <v>688</v>
      </c>
    </row>
    <row r="123" spans="1:24" ht="45" customHeight="1" x14ac:dyDescent="0.25">
      <c r="A123" s="232">
        <v>699</v>
      </c>
      <c r="B123" s="181" t="str">
        <f>VLOOKUP(A123,[1]學校編號!C:F,4,FALSE)</f>
        <v>699卓清國小</v>
      </c>
      <c r="C123" s="232" t="s">
        <v>462</v>
      </c>
      <c r="D123" s="233" t="s">
        <v>858</v>
      </c>
      <c r="E123" s="234">
        <v>205115</v>
      </c>
      <c r="F123" s="200"/>
      <c r="G123" s="198">
        <f t="shared" si="8"/>
        <v>205115</v>
      </c>
      <c r="H123" s="199">
        <v>0</v>
      </c>
      <c r="I123" s="200">
        <v>0</v>
      </c>
      <c r="J123" s="200">
        <v>0</v>
      </c>
      <c r="K123" s="200">
        <v>0</v>
      </c>
      <c r="L123" s="200">
        <v>0</v>
      </c>
      <c r="M123" s="200">
        <v>0</v>
      </c>
      <c r="N123" s="201">
        <f t="shared" si="11"/>
        <v>0</v>
      </c>
      <c r="O123" s="200">
        <v>0</v>
      </c>
      <c r="P123" s="200">
        <v>0</v>
      </c>
      <c r="Q123" s="200">
        <v>0</v>
      </c>
      <c r="R123" s="200">
        <v>0</v>
      </c>
      <c r="S123" s="202">
        <f t="shared" si="12"/>
        <v>0</v>
      </c>
      <c r="T123" s="235"/>
      <c r="U123" s="204">
        <f t="shared" si="9"/>
        <v>0</v>
      </c>
      <c r="V123" s="236" t="s">
        <v>727</v>
      </c>
      <c r="W123" s="193">
        <f t="shared" si="10"/>
        <v>205</v>
      </c>
    </row>
    <row r="124" spans="1:24" ht="45" customHeight="1" x14ac:dyDescent="0.25">
      <c r="A124" s="232">
        <v>700</v>
      </c>
      <c r="B124" s="181" t="str">
        <f>VLOOKUP(A124,[1]學校編號!C:F,4,FALSE)</f>
        <v>700古風國小</v>
      </c>
      <c r="C124" s="232" t="s">
        <v>460</v>
      </c>
      <c r="D124" s="233" t="s">
        <v>859</v>
      </c>
      <c r="E124" s="234">
        <v>461652</v>
      </c>
      <c r="F124" s="200">
        <v>268000</v>
      </c>
      <c r="G124" s="198">
        <f t="shared" si="8"/>
        <v>193652</v>
      </c>
      <c r="H124" s="199">
        <v>0</v>
      </c>
      <c r="I124" s="200">
        <v>0</v>
      </c>
      <c r="J124" s="200">
        <v>0</v>
      </c>
      <c r="K124" s="200">
        <v>0</v>
      </c>
      <c r="L124" s="200">
        <v>0</v>
      </c>
      <c r="M124" s="200">
        <v>0</v>
      </c>
      <c r="N124" s="201">
        <f t="shared" si="11"/>
        <v>0</v>
      </c>
      <c r="O124" s="200">
        <v>0</v>
      </c>
      <c r="P124" s="200">
        <v>0</v>
      </c>
      <c r="Q124" s="200">
        <v>0</v>
      </c>
      <c r="R124" s="200">
        <v>0</v>
      </c>
      <c r="S124" s="202">
        <f t="shared" si="12"/>
        <v>0</v>
      </c>
      <c r="T124" s="235"/>
      <c r="U124" s="204">
        <f t="shared" si="9"/>
        <v>0</v>
      </c>
      <c r="V124" s="236" t="s">
        <v>727</v>
      </c>
      <c r="W124" s="193">
        <f t="shared" si="10"/>
        <v>193</v>
      </c>
    </row>
    <row r="125" spans="1:24" ht="66" x14ac:dyDescent="0.25">
      <c r="A125" s="181">
        <v>701</v>
      </c>
      <c r="B125" s="181" t="str">
        <f>VLOOKUP(A125,[1]學校編號!C:F,4,FALSE)</f>
        <v>701立山國小</v>
      </c>
      <c r="C125" s="181" t="s">
        <v>459</v>
      </c>
      <c r="D125" s="182" t="s">
        <v>860</v>
      </c>
      <c r="E125" s="208">
        <v>272574</v>
      </c>
      <c r="F125" s="187"/>
      <c r="G125" s="185">
        <f t="shared" si="8"/>
        <v>272574</v>
      </c>
      <c r="H125" s="186">
        <v>0</v>
      </c>
      <c r="I125" s="187">
        <v>0</v>
      </c>
      <c r="J125" s="187">
        <v>105</v>
      </c>
      <c r="K125" s="187">
        <v>0</v>
      </c>
      <c r="L125" s="187">
        <v>0</v>
      </c>
      <c r="M125" s="187">
        <v>0</v>
      </c>
      <c r="N125" s="188">
        <f t="shared" si="11"/>
        <v>105</v>
      </c>
      <c r="O125" s="187">
        <v>0</v>
      </c>
      <c r="P125" s="187">
        <v>44</v>
      </c>
      <c r="Q125" s="187">
        <v>0</v>
      </c>
      <c r="R125" s="187">
        <v>0</v>
      </c>
      <c r="S125" s="189">
        <f t="shared" si="12"/>
        <v>44</v>
      </c>
      <c r="T125" s="190" t="s">
        <v>861</v>
      </c>
      <c r="U125" s="191">
        <f t="shared" si="9"/>
        <v>149</v>
      </c>
      <c r="V125" s="209" t="s">
        <v>862</v>
      </c>
      <c r="W125" s="193">
        <f t="shared" si="10"/>
        <v>123</v>
      </c>
    </row>
    <row r="126" spans="1:24" ht="49.5" x14ac:dyDescent="0.25">
      <c r="A126" s="181">
        <v>702</v>
      </c>
      <c r="B126" s="181" t="str">
        <f>VLOOKUP(A126,[1]學校編號!C:F,4,FALSE)</f>
        <v>702卓樂國小</v>
      </c>
      <c r="C126" s="181" t="s">
        <v>456</v>
      </c>
      <c r="D126" s="182" t="s">
        <v>863</v>
      </c>
      <c r="E126" s="208">
        <v>296081</v>
      </c>
      <c r="F126" s="187"/>
      <c r="G126" s="185">
        <f t="shared" si="8"/>
        <v>296081</v>
      </c>
      <c r="H126" s="186">
        <v>90</v>
      </c>
      <c r="I126" s="187">
        <v>0</v>
      </c>
      <c r="J126" s="187">
        <v>0</v>
      </c>
      <c r="K126" s="187">
        <v>0</v>
      </c>
      <c r="L126" s="187">
        <v>0</v>
      </c>
      <c r="M126" s="187">
        <v>0</v>
      </c>
      <c r="N126" s="188">
        <f t="shared" si="11"/>
        <v>90</v>
      </c>
      <c r="O126" s="187">
        <v>0</v>
      </c>
      <c r="P126" s="187">
        <v>100</v>
      </c>
      <c r="Q126" s="187">
        <v>0</v>
      </c>
      <c r="R126" s="187">
        <v>100</v>
      </c>
      <c r="S126" s="189">
        <f t="shared" si="12"/>
        <v>200</v>
      </c>
      <c r="T126" s="190" t="s">
        <v>864</v>
      </c>
      <c r="U126" s="191">
        <f t="shared" si="9"/>
        <v>290</v>
      </c>
      <c r="V126" s="209"/>
      <c r="W126" s="193">
        <f t="shared" si="10"/>
        <v>6</v>
      </c>
    </row>
    <row r="127" spans="1:24" ht="165" x14ac:dyDescent="0.25">
      <c r="A127" s="181">
        <v>703</v>
      </c>
      <c r="B127" s="181" t="str">
        <f>VLOOKUP(A127,[1]學校編號!C:F,4,FALSE)</f>
        <v>703卓楓國小</v>
      </c>
      <c r="C127" s="181" t="s">
        <v>454</v>
      </c>
      <c r="D127" s="182" t="s">
        <v>865</v>
      </c>
      <c r="E127" s="208">
        <v>394904</v>
      </c>
      <c r="F127" s="187"/>
      <c r="G127" s="185">
        <f t="shared" si="8"/>
        <v>394904</v>
      </c>
      <c r="H127" s="186">
        <v>30</v>
      </c>
      <c r="I127" s="187">
        <v>10</v>
      </c>
      <c r="J127" s="187">
        <v>0</v>
      </c>
      <c r="K127" s="187">
        <v>0</v>
      </c>
      <c r="L127" s="187">
        <v>58</v>
      </c>
      <c r="M127" s="187">
        <v>0</v>
      </c>
      <c r="N127" s="188">
        <f t="shared" si="11"/>
        <v>98</v>
      </c>
      <c r="O127" s="187">
        <v>0</v>
      </c>
      <c r="P127" s="187">
        <v>120</v>
      </c>
      <c r="Q127" s="187">
        <v>0</v>
      </c>
      <c r="R127" s="187">
        <v>176</v>
      </c>
      <c r="S127" s="189">
        <f t="shared" si="12"/>
        <v>296</v>
      </c>
      <c r="T127" s="190" t="s">
        <v>866</v>
      </c>
      <c r="U127" s="191">
        <f t="shared" si="9"/>
        <v>394</v>
      </c>
      <c r="V127" s="209"/>
      <c r="W127" s="193">
        <f t="shared" si="10"/>
        <v>0</v>
      </c>
    </row>
    <row r="128" spans="1:24" ht="45" customHeight="1" x14ac:dyDescent="0.25">
      <c r="A128" s="181">
        <v>705</v>
      </c>
      <c r="B128" s="181" t="str">
        <f>VLOOKUP(A128,[1]學校編號!C:F,4,FALSE)</f>
        <v>705西富國小</v>
      </c>
      <c r="C128" s="181" t="s">
        <v>452</v>
      </c>
      <c r="D128" s="182" t="s">
        <v>867</v>
      </c>
      <c r="E128" s="208">
        <v>53895</v>
      </c>
      <c r="F128" s="187"/>
      <c r="G128" s="185">
        <f t="shared" si="8"/>
        <v>53895</v>
      </c>
      <c r="H128" s="186">
        <v>0</v>
      </c>
      <c r="I128" s="187">
        <v>0</v>
      </c>
      <c r="J128" s="187">
        <v>0</v>
      </c>
      <c r="K128" s="187">
        <v>12</v>
      </c>
      <c r="L128" s="187">
        <v>0</v>
      </c>
      <c r="M128" s="187">
        <v>0</v>
      </c>
      <c r="N128" s="188">
        <f t="shared" si="11"/>
        <v>12</v>
      </c>
      <c r="O128" s="187">
        <v>0</v>
      </c>
      <c r="P128" s="187">
        <v>0</v>
      </c>
      <c r="Q128" s="187">
        <v>0</v>
      </c>
      <c r="R128" s="187">
        <v>0</v>
      </c>
      <c r="S128" s="189">
        <f t="shared" si="12"/>
        <v>0</v>
      </c>
      <c r="T128" s="190"/>
      <c r="U128" s="191">
        <f t="shared" si="9"/>
        <v>12</v>
      </c>
      <c r="V128" s="209"/>
      <c r="W128" s="193">
        <f t="shared" si="10"/>
        <v>41</v>
      </c>
    </row>
    <row r="129" spans="1:24" ht="45" customHeight="1" x14ac:dyDescent="0.25">
      <c r="A129" s="232">
        <v>706</v>
      </c>
      <c r="B129" s="181" t="str">
        <f>VLOOKUP(A129,[1]學校編號!C:F,4,FALSE)</f>
        <v>706大興國小</v>
      </c>
      <c r="C129" s="232" t="s">
        <v>449</v>
      </c>
      <c r="D129" s="233" t="s">
        <v>868</v>
      </c>
      <c r="E129" s="234">
        <v>89302</v>
      </c>
      <c r="F129" s="200">
        <v>36000</v>
      </c>
      <c r="G129" s="198">
        <f t="shared" si="8"/>
        <v>53302</v>
      </c>
      <c r="H129" s="199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1">
        <f t="shared" si="11"/>
        <v>0</v>
      </c>
      <c r="O129" s="200">
        <v>0</v>
      </c>
      <c r="P129" s="200">
        <v>0</v>
      </c>
      <c r="Q129" s="200">
        <v>0</v>
      </c>
      <c r="R129" s="200">
        <v>0</v>
      </c>
      <c r="S129" s="202">
        <f t="shared" si="12"/>
        <v>0</v>
      </c>
      <c r="T129" s="235"/>
      <c r="U129" s="204">
        <f t="shared" si="9"/>
        <v>0</v>
      </c>
      <c r="V129" s="236" t="s">
        <v>727</v>
      </c>
      <c r="W129" s="193">
        <f t="shared" si="10"/>
        <v>53</v>
      </c>
    </row>
    <row r="130" spans="1:24" ht="45" customHeight="1" x14ac:dyDescent="0.25">
      <c r="A130" s="181">
        <v>707</v>
      </c>
      <c r="B130" s="181" t="str">
        <f>VLOOKUP(A130,[1]學校編號!C:F,4,FALSE)</f>
        <v>707中原國小</v>
      </c>
      <c r="C130" s="181" t="s">
        <v>447</v>
      </c>
      <c r="D130" s="182" t="s">
        <v>869</v>
      </c>
      <c r="E130" s="208">
        <v>178907</v>
      </c>
      <c r="F130" s="187"/>
      <c r="G130" s="185">
        <f t="shared" si="8"/>
        <v>178907</v>
      </c>
      <c r="H130" s="186">
        <v>100</v>
      </c>
      <c r="I130" s="187">
        <v>0</v>
      </c>
      <c r="J130" s="187">
        <v>0</v>
      </c>
      <c r="K130" s="187">
        <v>0</v>
      </c>
      <c r="L130" s="187">
        <v>0</v>
      </c>
      <c r="M130" s="187">
        <v>0</v>
      </c>
      <c r="N130" s="188">
        <f t="shared" si="11"/>
        <v>100</v>
      </c>
      <c r="O130" s="187">
        <v>0</v>
      </c>
      <c r="P130" s="187">
        <v>0</v>
      </c>
      <c r="Q130" s="187">
        <v>0</v>
      </c>
      <c r="R130" s="187">
        <v>0</v>
      </c>
      <c r="S130" s="189">
        <f t="shared" si="12"/>
        <v>0</v>
      </c>
      <c r="T130" s="190"/>
      <c r="U130" s="191">
        <f t="shared" si="9"/>
        <v>100</v>
      </c>
      <c r="V130" s="209"/>
      <c r="W130" s="193">
        <f t="shared" si="10"/>
        <v>78</v>
      </c>
    </row>
    <row r="131" spans="1:24" ht="132" x14ac:dyDescent="0.25">
      <c r="A131" s="181">
        <v>708</v>
      </c>
      <c r="B131" s="181" t="str">
        <f>VLOOKUP(A131,[1]學校編號!C:F,4,FALSE)</f>
        <v>708西寶國小</v>
      </c>
      <c r="C131" s="181" t="s">
        <v>445</v>
      </c>
      <c r="D131" s="182" t="s">
        <v>870</v>
      </c>
      <c r="E131" s="208">
        <v>172906</v>
      </c>
      <c r="F131" s="187"/>
      <c r="G131" s="185">
        <f t="shared" si="8"/>
        <v>172906</v>
      </c>
      <c r="H131" s="186">
        <v>0</v>
      </c>
      <c r="I131" s="187">
        <v>0</v>
      </c>
      <c r="J131" s="187">
        <v>0</v>
      </c>
      <c r="K131" s="187">
        <v>0</v>
      </c>
      <c r="L131" s="247">
        <v>10</v>
      </c>
      <c r="M131" s="187">
        <v>0</v>
      </c>
      <c r="N131" s="188">
        <f t="shared" si="11"/>
        <v>10</v>
      </c>
      <c r="O131" s="187">
        <v>0</v>
      </c>
      <c r="P131" s="187">
        <v>78</v>
      </c>
      <c r="Q131" s="187">
        <v>0</v>
      </c>
      <c r="R131" s="187">
        <v>12</v>
      </c>
      <c r="S131" s="189">
        <f t="shared" si="12"/>
        <v>90</v>
      </c>
      <c r="T131" s="190" t="s">
        <v>871</v>
      </c>
      <c r="U131" s="191">
        <f t="shared" si="9"/>
        <v>100</v>
      </c>
      <c r="V131" s="209"/>
      <c r="W131" s="193">
        <f t="shared" si="10"/>
        <v>72</v>
      </c>
      <c r="X131" s="206" t="s">
        <v>872</v>
      </c>
    </row>
    <row r="132" spans="1:24" s="261" customFormat="1" ht="24" customHeight="1" x14ac:dyDescent="0.25">
      <c r="A132" s="496" t="s">
        <v>873</v>
      </c>
      <c r="B132" s="497"/>
      <c r="C132" s="497"/>
      <c r="D132" s="497"/>
      <c r="E132" s="237">
        <f>SUM(E31:E131)</f>
        <v>20901601</v>
      </c>
      <c r="F132" s="238">
        <f>SUM(F31:F131)</f>
        <v>1118083</v>
      </c>
      <c r="G132" s="256">
        <f t="shared" si="8"/>
        <v>19783518</v>
      </c>
      <c r="H132" s="257">
        <f t="shared" ref="H132:M132" si="13">SUM(H31:H131)</f>
        <v>724</v>
      </c>
      <c r="I132" s="258">
        <f t="shared" si="13"/>
        <v>353</v>
      </c>
      <c r="J132" s="258">
        <f t="shared" si="13"/>
        <v>304</v>
      </c>
      <c r="K132" s="258">
        <f t="shared" si="13"/>
        <v>301</v>
      </c>
      <c r="L132" s="258">
        <f t="shared" si="13"/>
        <v>420</v>
      </c>
      <c r="M132" s="259">
        <f t="shared" si="13"/>
        <v>150</v>
      </c>
      <c r="N132" s="240">
        <f t="shared" si="11"/>
        <v>2252</v>
      </c>
      <c r="O132" s="240">
        <f>SUM(O31:O131)</f>
        <v>342</v>
      </c>
      <c r="P132" s="240">
        <f>SUM(P31:P131)</f>
        <v>1193</v>
      </c>
      <c r="Q132" s="240">
        <f>SUM(Q31:Q131)</f>
        <v>185</v>
      </c>
      <c r="R132" s="240">
        <f>SUM(R31:R131)</f>
        <v>975</v>
      </c>
      <c r="S132" s="240">
        <f t="shared" si="12"/>
        <v>2695</v>
      </c>
      <c r="T132" s="241"/>
      <c r="U132" s="242">
        <f t="shared" si="9"/>
        <v>4947</v>
      </c>
      <c r="V132" s="243"/>
      <c r="W132" s="193">
        <f t="shared" si="10"/>
        <v>14836</v>
      </c>
      <c r="X132" s="260"/>
    </row>
    <row r="133" spans="1:24" s="272" customFormat="1" ht="24" customHeight="1" x14ac:dyDescent="0.25">
      <c r="A133" s="499" t="s">
        <v>874</v>
      </c>
      <c r="B133" s="500"/>
      <c r="C133" s="500"/>
      <c r="D133" s="500"/>
      <c r="E133" s="262">
        <f>E30+E132</f>
        <v>38234181</v>
      </c>
      <c r="F133" s="263">
        <f>F30+F132</f>
        <v>3318795</v>
      </c>
      <c r="G133" s="264">
        <f t="shared" si="8"/>
        <v>34915386</v>
      </c>
      <c r="H133" s="265">
        <f t="shared" ref="H133:M133" si="14">H30+H132</f>
        <v>924</v>
      </c>
      <c r="I133" s="266">
        <f t="shared" si="14"/>
        <v>453</v>
      </c>
      <c r="J133" s="266">
        <f t="shared" si="14"/>
        <v>424</v>
      </c>
      <c r="K133" s="266">
        <f t="shared" si="14"/>
        <v>301</v>
      </c>
      <c r="L133" s="266">
        <f t="shared" si="14"/>
        <v>434</v>
      </c>
      <c r="M133" s="267">
        <f t="shared" si="14"/>
        <v>150</v>
      </c>
      <c r="N133" s="263">
        <f t="shared" si="11"/>
        <v>2686</v>
      </c>
      <c r="O133" s="263">
        <f>O30+O132</f>
        <v>570</v>
      </c>
      <c r="P133" s="263">
        <f>P30+P132</f>
        <v>1540</v>
      </c>
      <c r="Q133" s="263">
        <f>Q30+Q132</f>
        <v>185</v>
      </c>
      <c r="R133" s="263">
        <f>R30+R132</f>
        <v>1184</v>
      </c>
      <c r="S133" s="263">
        <f t="shared" si="12"/>
        <v>3479</v>
      </c>
      <c r="T133" s="268"/>
      <c r="U133" s="269">
        <f t="shared" si="9"/>
        <v>6165</v>
      </c>
      <c r="V133" s="270"/>
      <c r="W133" s="193">
        <f t="shared" si="10"/>
        <v>28750</v>
      </c>
      <c r="X133" s="271"/>
    </row>
  </sheetData>
  <mergeCells count="17">
    <mergeCell ref="A30:D30"/>
    <mergeCell ref="A132:D132"/>
    <mergeCell ref="A133:D133"/>
    <mergeCell ref="A3:A5"/>
    <mergeCell ref="C3:C5"/>
    <mergeCell ref="D3:D5"/>
    <mergeCell ref="W3:W5"/>
    <mergeCell ref="E4:E5"/>
    <mergeCell ref="F4:F5"/>
    <mergeCell ref="G4:G5"/>
    <mergeCell ref="H4:N4"/>
    <mergeCell ref="O4:S4"/>
    <mergeCell ref="T4:T5"/>
    <mergeCell ref="U4:U5"/>
    <mergeCell ref="E3:G3"/>
    <mergeCell ref="H3:U3"/>
    <mergeCell ref="V3:V5"/>
  </mergeCells>
  <phoneticPr fontId="4" type="noConversion"/>
  <pageMargins left="0.39370078740157483" right="0.39370078740157483" top="0.39370078740157483" bottom="0.39370078740157483" header="0.19685039370078741" footer="0.19685039370078741"/>
  <pageSetup paperSize="8" scale="64" fitToHeight="0" orientation="landscape" horizontalDpi="300" verticalDpi="300" r:id="rId1"/>
  <headerFooter alignWithMargins="0">
    <oddFooter>第 &amp;P 頁，共 &amp;N 頁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workbookViewId="0">
      <pane xSplit="1" ySplit="3" topLeftCell="C4" activePane="bottomRight" state="frozen"/>
      <selection pane="topRight" activeCell="B1" sqref="B1"/>
      <selection pane="bottomLeft" activeCell="A2" sqref="A2"/>
      <selection pane="bottomRight" activeCell="I2" sqref="I2:I3"/>
    </sheetView>
  </sheetViews>
  <sheetFormatPr defaultColWidth="8.75" defaultRowHeight="19.5" x14ac:dyDescent="0.25"/>
  <cols>
    <col min="1" max="1" width="13.375" style="371" customWidth="1"/>
    <col min="2" max="2" width="16.125" style="342" customWidth="1"/>
    <col min="3" max="3" width="15.875" style="342" customWidth="1"/>
    <col min="4" max="4" width="14.875" style="373" customWidth="1"/>
    <col min="5" max="5" width="13.125" style="342" customWidth="1"/>
    <col min="6" max="6" width="12" style="342" customWidth="1"/>
    <col min="7" max="7" width="13.5" style="342" customWidth="1"/>
    <col min="8" max="8" width="14" style="373" customWidth="1"/>
    <col min="9" max="9" width="15.125" style="373" customWidth="1"/>
    <col min="10" max="256" width="8.75" style="342"/>
    <col min="257" max="257" width="13.375" style="342" customWidth="1"/>
    <col min="258" max="258" width="16.125" style="342" customWidth="1"/>
    <col min="259" max="259" width="15.875" style="342" customWidth="1"/>
    <col min="260" max="260" width="14.875" style="342" customWidth="1"/>
    <col min="261" max="261" width="13.125" style="342" customWidth="1"/>
    <col min="262" max="262" width="12" style="342" customWidth="1"/>
    <col min="263" max="263" width="13.5" style="342" customWidth="1"/>
    <col min="264" max="264" width="14" style="342" customWidth="1"/>
    <col min="265" max="265" width="15.125" style="342" customWidth="1"/>
    <col min="266" max="512" width="8.75" style="342"/>
    <col min="513" max="513" width="13.375" style="342" customWidth="1"/>
    <col min="514" max="514" width="16.125" style="342" customWidth="1"/>
    <col min="515" max="515" width="15.875" style="342" customWidth="1"/>
    <col min="516" max="516" width="14.875" style="342" customWidth="1"/>
    <col min="517" max="517" width="13.125" style="342" customWidth="1"/>
    <col min="518" max="518" width="12" style="342" customWidth="1"/>
    <col min="519" max="519" width="13.5" style="342" customWidth="1"/>
    <col min="520" max="520" width="14" style="342" customWidth="1"/>
    <col min="521" max="521" width="15.125" style="342" customWidth="1"/>
    <col min="522" max="768" width="8.75" style="342"/>
    <col min="769" max="769" width="13.375" style="342" customWidth="1"/>
    <col min="770" max="770" width="16.125" style="342" customWidth="1"/>
    <col min="771" max="771" width="15.875" style="342" customWidth="1"/>
    <col min="772" max="772" width="14.875" style="342" customWidth="1"/>
    <col min="773" max="773" width="13.125" style="342" customWidth="1"/>
    <col min="774" max="774" width="12" style="342" customWidth="1"/>
    <col min="775" max="775" width="13.5" style="342" customWidth="1"/>
    <col min="776" max="776" width="14" style="342" customWidth="1"/>
    <col min="777" max="777" width="15.125" style="342" customWidth="1"/>
    <col min="778" max="1024" width="8.75" style="342"/>
    <col min="1025" max="1025" width="13.375" style="342" customWidth="1"/>
    <col min="1026" max="1026" width="16.125" style="342" customWidth="1"/>
    <col min="1027" max="1027" width="15.875" style="342" customWidth="1"/>
    <col min="1028" max="1028" width="14.875" style="342" customWidth="1"/>
    <col min="1029" max="1029" width="13.125" style="342" customWidth="1"/>
    <col min="1030" max="1030" width="12" style="342" customWidth="1"/>
    <col min="1031" max="1031" width="13.5" style="342" customWidth="1"/>
    <col min="1032" max="1032" width="14" style="342" customWidth="1"/>
    <col min="1033" max="1033" width="15.125" style="342" customWidth="1"/>
    <col min="1034" max="1280" width="8.75" style="342"/>
    <col min="1281" max="1281" width="13.375" style="342" customWidth="1"/>
    <col min="1282" max="1282" width="16.125" style="342" customWidth="1"/>
    <col min="1283" max="1283" width="15.875" style="342" customWidth="1"/>
    <col min="1284" max="1284" width="14.875" style="342" customWidth="1"/>
    <col min="1285" max="1285" width="13.125" style="342" customWidth="1"/>
    <col min="1286" max="1286" width="12" style="342" customWidth="1"/>
    <col min="1287" max="1287" width="13.5" style="342" customWidth="1"/>
    <col min="1288" max="1288" width="14" style="342" customWidth="1"/>
    <col min="1289" max="1289" width="15.125" style="342" customWidth="1"/>
    <col min="1290" max="1536" width="8.75" style="342"/>
    <col min="1537" max="1537" width="13.375" style="342" customWidth="1"/>
    <col min="1538" max="1538" width="16.125" style="342" customWidth="1"/>
    <col min="1539" max="1539" width="15.875" style="342" customWidth="1"/>
    <col min="1540" max="1540" width="14.875" style="342" customWidth="1"/>
    <col min="1541" max="1541" width="13.125" style="342" customWidth="1"/>
    <col min="1542" max="1542" width="12" style="342" customWidth="1"/>
    <col min="1543" max="1543" width="13.5" style="342" customWidth="1"/>
    <col min="1544" max="1544" width="14" style="342" customWidth="1"/>
    <col min="1545" max="1545" width="15.125" style="342" customWidth="1"/>
    <col min="1546" max="1792" width="8.75" style="342"/>
    <col min="1793" max="1793" width="13.375" style="342" customWidth="1"/>
    <col min="1794" max="1794" width="16.125" style="342" customWidth="1"/>
    <col min="1795" max="1795" width="15.875" style="342" customWidth="1"/>
    <col min="1796" max="1796" width="14.875" style="342" customWidth="1"/>
    <col min="1797" max="1797" width="13.125" style="342" customWidth="1"/>
    <col min="1798" max="1798" width="12" style="342" customWidth="1"/>
    <col min="1799" max="1799" width="13.5" style="342" customWidth="1"/>
    <col min="1800" max="1800" width="14" style="342" customWidth="1"/>
    <col min="1801" max="1801" width="15.125" style="342" customWidth="1"/>
    <col min="1802" max="2048" width="8.75" style="342"/>
    <col min="2049" max="2049" width="13.375" style="342" customWidth="1"/>
    <col min="2050" max="2050" width="16.125" style="342" customWidth="1"/>
    <col min="2051" max="2051" width="15.875" style="342" customWidth="1"/>
    <col min="2052" max="2052" width="14.875" style="342" customWidth="1"/>
    <col min="2053" max="2053" width="13.125" style="342" customWidth="1"/>
    <col min="2054" max="2054" width="12" style="342" customWidth="1"/>
    <col min="2055" max="2055" width="13.5" style="342" customWidth="1"/>
    <col min="2056" max="2056" width="14" style="342" customWidth="1"/>
    <col min="2057" max="2057" width="15.125" style="342" customWidth="1"/>
    <col min="2058" max="2304" width="8.75" style="342"/>
    <col min="2305" max="2305" width="13.375" style="342" customWidth="1"/>
    <col min="2306" max="2306" width="16.125" style="342" customWidth="1"/>
    <col min="2307" max="2307" width="15.875" style="342" customWidth="1"/>
    <col min="2308" max="2308" width="14.875" style="342" customWidth="1"/>
    <col min="2309" max="2309" width="13.125" style="342" customWidth="1"/>
    <col min="2310" max="2310" width="12" style="342" customWidth="1"/>
    <col min="2311" max="2311" width="13.5" style="342" customWidth="1"/>
    <col min="2312" max="2312" width="14" style="342" customWidth="1"/>
    <col min="2313" max="2313" width="15.125" style="342" customWidth="1"/>
    <col min="2314" max="2560" width="8.75" style="342"/>
    <col min="2561" max="2561" width="13.375" style="342" customWidth="1"/>
    <col min="2562" max="2562" width="16.125" style="342" customWidth="1"/>
    <col min="2563" max="2563" width="15.875" style="342" customWidth="1"/>
    <col min="2564" max="2564" width="14.875" style="342" customWidth="1"/>
    <col min="2565" max="2565" width="13.125" style="342" customWidth="1"/>
    <col min="2566" max="2566" width="12" style="342" customWidth="1"/>
    <col min="2567" max="2567" width="13.5" style="342" customWidth="1"/>
    <col min="2568" max="2568" width="14" style="342" customWidth="1"/>
    <col min="2569" max="2569" width="15.125" style="342" customWidth="1"/>
    <col min="2570" max="2816" width="8.75" style="342"/>
    <col min="2817" max="2817" width="13.375" style="342" customWidth="1"/>
    <col min="2818" max="2818" width="16.125" style="342" customWidth="1"/>
    <col min="2819" max="2819" width="15.875" style="342" customWidth="1"/>
    <col min="2820" max="2820" width="14.875" style="342" customWidth="1"/>
    <col min="2821" max="2821" width="13.125" style="342" customWidth="1"/>
    <col min="2822" max="2822" width="12" style="342" customWidth="1"/>
    <col min="2823" max="2823" width="13.5" style="342" customWidth="1"/>
    <col min="2824" max="2824" width="14" style="342" customWidth="1"/>
    <col min="2825" max="2825" width="15.125" style="342" customWidth="1"/>
    <col min="2826" max="3072" width="8.75" style="342"/>
    <col min="3073" max="3073" width="13.375" style="342" customWidth="1"/>
    <col min="3074" max="3074" width="16.125" style="342" customWidth="1"/>
    <col min="3075" max="3075" width="15.875" style="342" customWidth="1"/>
    <col min="3076" max="3076" width="14.875" style="342" customWidth="1"/>
    <col min="3077" max="3077" width="13.125" style="342" customWidth="1"/>
    <col min="3078" max="3078" width="12" style="342" customWidth="1"/>
    <col min="3079" max="3079" width="13.5" style="342" customWidth="1"/>
    <col min="3080" max="3080" width="14" style="342" customWidth="1"/>
    <col min="3081" max="3081" width="15.125" style="342" customWidth="1"/>
    <col min="3082" max="3328" width="8.75" style="342"/>
    <col min="3329" max="3329" width="13.375" style="342" customWidth="1"/>
    <col min="3330" max="3330" width="16.125" style="342" customWidth="1"/>
    <col min="3331" max="3331" width="15.875" style="342" customWidth="1"/>
    <col min="3332" max="3332" width="14.875" style="342" customWidth="1"/>
    <col min="3333" max="3333" width="13.125" style="342" customWidth="1"/>
    <col min="3334" max="3334" width="12" style="342" customWidth="1"/>
    <col min="3335" max="3335" width="13.5" style="342" customWidth="1"/>
    <col min="3336" max="3336" width="14" style="342" customWidth="1"/>
    <col min="3337" max="3337" width="15.125" style="342" customWidth="1"/>
    <col min="3338" max="3584" width="8.75" style="342"/>
    <col min="3585" max="3585" width="13.375" style="342" customWidth="1"/>
    <col min="3586" max="3586" width="16.125" style="342" customWidth="1"/>
    <col min="3587" max="3587" width="15.875" style="342" customWidth="1"/>
    <col min="3588" max="3588" width="14.875" style="342" customWidth="1"/>
    <col min="3589" max="3589" width="13.125" style="342" customWidth="1"/>
    <col min="3590" max="3590" width="12" style="342" customWidth="1"/>
    <col min="3591" max="3591" width="13.5" style="342" customWidth="1"/>
    <col min="3592" max="3592" width="14" style="342" customWidth="1"/>
    <col min="3593" max="3593" width="15.125" style="342" customWidth="1"/>
    <col min="3594" max="3840" width="8.75" style="342"/>
    <col min="3841" max="3841" width="13.375" style="342" customWidth="1"/>
    <col min="3842" max="3842" width="16.125" style="342" customWidth="1"/>
    <col min="3843" max="3843" width="15.875" style="342" customWidth="1"/>
    <col min="3844" max="3844" width="14.875" style="342" customWidth="1"/>
    <col min="3845" max="3845" width="13.125" style="342" customWidth="1"/>
    <col min="3846" max="3846" width="12" style="342" customWidth="1"/>
    <col min="3847" max="3847" width="13.5" style="342" customWidth="1"/>
    <col min="3848" max="3848" width="14" style="342" customWidth="1"/>
    <col min="3849" max="3849" width="15.125" style="342" customWidth="1"/>
    <col min="3850" max="4096" width="8.75" style="342"/>
    <col min="4097" max="4097" width="13.375" style="342" customWidth="1"/>
    <col min="4098" max="4098" width="16.125" style="342" customWidth="1"/>
    <col min="4099" max="4099" width="15.875" style="342" customWidth="1"/>
    <col min="4100" max="4100" width="14.875" style="342" customWidth="1"/>
    <col min="4101" max="4101" width="13.125" style="342" customWidth="1"/>
    <col min="4102" max="4102" width="12" style="342" customWidth="1"/>
    <col min="4103" max="4103" width="13.5" style="342" customWidth="1"/>
    <col min="4104" max="4104" width="14" style="342" customWidth="1"/>
    <col min="4105" max="4105" width="15.125" style="342" customWidth="1"/>
    <col min="4106" max="4352" width="8.75" style="342"/>
    <col min="4353" max="4353" width="13.375" style="342" customWidth="1"/>
    <col min="4354" max="4354" width="16.125" style="342" customWidth="1"/>
    <col min="4355" max="4355" width="15.875" style="342" customWidth="1"/>
    <col min="4356" max="4356" width="14.875" style="342" customWidth="1"/>
    <col min="4357" max="4357" width="13.125" style="342" customWidth="1"/>
    <col min="4358" max="4358" width="12" style="342" customWidth="1"/>
    <col min="4359" max="4359" width="13.5" style="342" customWidth="1"/>
    <col min="4360" max="4360" width="14" style="342" customWidth="1"/>
    <col min="4361" max="4361" width="15.125" style="342" customWidth="1"/>
    <col min="4362" max="4608" width="8.75" style="342"/>
    <col min="4609" max="4609" width="13.375" style="342" customWidth="1"/>
    <col min="4610" max="4610" width="16.125" style="342" customWidth="1"/>
    <col min="4611" max="4611" width="15.875" style="342" customWidth="1"/>
    <col min="4612" max="4612" width="14.875" style="342" customWidth="1"/>
    <col min="4613" max="4613" width="13.125" style="342" customWidth="1"/>
    <col min="4614" max="4614" width="12" style="342" customWidth="1"/>
    <col min="4615" max="4615" width="13.5" style="342" customWidth="1"/>
    <col min="4616" max="4616" width="14" style="342" customWidth="1"/>
    <col min="4617" max="4617" width="15.125" style="342" customWidth="1"/>
    <col min="4618" max="4864" width="8.75" style="342"/>
    <col min="4865" max="4865" width="13.375" style="342" customWidth="1"/>
    <col min="4866" max="4866" width="16.125" style="342" customWidth="1"/>
    <col min="4867" max="4867" width="15.875" style="342" customWidth="1"/>
    <col min="4868" max="4868" width="14.875" style="342" customWidth="1"/>
    <col min="4869" max="4869" width="13.125" style="342" customWidth="1"/>
    <col min="4870" max="4870" width="12" style="342" customWidth="1"/>
    <col min="4871" max="4871" width="13.5" style="342" customWidth="1"/>
    <col min="4872" max="4872" width="14" style="342" customWidth="1"/>
    <col min="4873" max="4873" width="15.125" style="342" customWidth="1"/>
    <col min="4874" max="5120" width="8.75" style="342"/>
    <col min="5121" max="5121" width="13.375" style="342" customWidth="1"/>
    <col min="5122" max="5122" width="16.125" style="342" customWidth="1"/>
    <col min="5123" max="5123" width="15.875" style="342" customWidth="1"/>
    <col min="5124" max="5124" width="14.875" style="342" customWidth="1"/>
    <col min="5125" max="5125" width="13.125" style="342" customWidth="1"/>
    <col min="5126" max="5126" width="12" style="342" customWidth="1"/>
    <col min="5127" max="5127" width="13.5" style="342" customWidth="1"/>
    <col min="5128" max="5128" width="14" style="342" customWidth="1"/>
    <col min="5129" max="5129" width="15.125" style="342" customWidth="1"/>
    <col min="5130" max="5376" width="8.75" style="342"/>
    <col min="5377" max="5377" width="13.375" style="342" customWidth="1"/>
    <col min="5378" max="5378" width="16.125" style="342" customWidth="1"/>
    <col min="5379" max="5379" width="15.875" style="342" customWidth="1"/>
    <col min="5380" max="5380" width="14.875" style="342" customWidth="1"/>
    <col min="5381" max="5381" width="13.125" style="342" customWidth="1"/>
    <col min="5382" max="5382" width="12" style="342" customWidth="1"/>
    <col min="5383" max="5383" width="13.5" style="342" customWidth="1"/>
    <col min="5384" max="5384" width="14" style="342" customWidth="1"/>
    <col min="5385" max="5385" width="15.125" style="342" customWidth="1"/>
    <col min="5386" max="5632" width="8.75" style="342"/>
    <col min="5633" max="5633" width="13.375" style="342" customWidth="1"/>
    <col min="5634" max="5634" width="16.125" style="342" customWidth="1"/>
    <col min="5635" max="5635" width="15.875" style="342" customWidth="1"/>
    <col min="5636" max="5636" width="14.875" style="342" customWidth="1"/>
    <col min="5637" max="5637" width="13.125" style="342" customWidth="1"/>
    <col min="5638" max="5638" width="12" style="342" customWidth="1"/>
    <col min="5639" max="5639" width="13.5" style="342" customWidth="1"/>
    <col min="5640" max="5640" width="14" style="342" customWidth="1"/>
    <col min="5641" max="5641" width="15.125" style="342" customWidth="1"/>
    <col min="5642" max="5888" width="8.75" style="342"/>
    <col min="5889" max="5889" width="13.375" style="342" customWidth="1"/>
    <col min="5890" max="5890" width="16.125" style="342" customWidth="1"/>
    <col min="5891" max="5891" width="15.875" style="342" customWidth="1"/>
    <col min="5892" max="5892" width="14.875" style="342" customWidth="1"/>
    <col min="5893" max="5893" width="13.125" style="342" customWidth="1"/>
    <col min="5894" max="5894" width="12" style="342" customWidth="1"/>
    <col min="5895" max="5895" width="13.5" style="342" customWidth="1"/>
    <col min="5896" max="5896" width="14" style="342" customWidth="1"/>
    <col min="5897" max="5897" width="15.125" style="342" customWidth="1"/>
    <col min="5898" max="6144" width="8.75" style="342"/>
    <col min="6145" max="6145" width="13.375" style="342" customWidth="1"/>
    <col min="6146" max="6146" width="16.125" style="342" customWidth="1"/>
    <col min="6147" max="6147" width="15.875" style="342" customWidth="1"/>
    <col min="6148" max="6148" width="14.875" style="342" customWidth="1"/>
    <col min="6149" max="6149" width="13.125" style="342" customWidth="1"/>
    <col min="6150" max="6150" width="12" style="342" customWidth="1"/>
    <col min="6151" max="6151" width="13.5" style="342" customWidth="1"/>
    <col min="6152" max="6152" width="14" style="342" customWidth="1"/>
    <col min="6153" max="6153" width="15.125" style="342" customWidth="1"/>
    <col min="6154" max="6400" width="8.75" style="342"/>
    <col min="6401" max="6401" width="13.375" style="342" customWidth="1"/>
    <col min="6402" max="6402" width="16.125" style="342" customWidth="1"/>
    <col min="6403" max="6403" width="15.875" style="342" customWidth="1"/>
    <col min="6404" max="6404" width="14.875" style="342" customWidth="1"/>
    <col min="6405" max="6405" width="13.125" style="342" customWidth="1"/>
    <col min="6406" max="6406" width="12" style="342" customWidth="1"/>
    <col min="6407" max="6407" width="13.5" style="342" customWidth="1"/>
    <col min="6408" max="6408" width="14" style="342" customWidth="1"/>
    <col min="6409" max="6409" width="15.125" style="342" customWidth="1"/>
    <col min="6410" max="6656" width="8.75" style="342"/>
    <col min="6657" max="6657" width="13.375" style="342" customWidth="1"/>
    <col min="6658" max="6658" width="16.125" style="342" customWidth="1"/>
    <col min="6659" max="6659" width="15.875" style="342" customWidth="1"/>
    <col min="6660" max="6660" width="14.875" style="342" customWidth="1"/>
    <col min="6661" max="6661" width="13.125" style="342" customWidth="1"/>
    <col min="6662" max="6662" width="12" style="342" customWidth="1"/>
    <col min="6663" max="6663" width="13.5" style="342" customWidth="1"/>
    <col min="6664" max="6664" width="14" style="342" customWidth="1"/>
    <col min="6665" max="6665" width="15.125" style="342" customWidth="1"/>
    <col min="6666" max="6912" width="8.75" style="342"/>
    <col min="6913" max="6913" width="13.375" style="342" customWidth="1"/>
    <col min="6914" max="6914" width="16.125" style="342" customWidth="1"/>
    <col min="6915" max="6915" width="15.875" style="342" customWidth="1"/>
    <col min="6916" max="6916" width="14.875" style="342" customWidth="1"/>
    <col min="6917" max="6917" width="13.125" style="342" customWidth="1"/>
    <col min="6918" max="6918" width="12" style="342" customWidth="1"/>
    <col min="6919" max="6919" width="13.5" style="342" customWidth="1"/>
    <col min="6920" max="6920" width="14" style="342" customWidth="1"/>
    <col min="6921" max="6921" width="15.125" style="342" customWidth="1"/>
    <col min="6922" max="7168" width="8.75" style="342"/>
    <col min="7169" max="7169" width="13.375" style="342" customWidth="1"/>
    <col min="7170" max="7170" width="16.125" style="342" customWidth="1"/>
    <col min="7171" max="7171" width="15.875" style="342" customWidth="1"/>
    <col min="7172" max="7172" width="14.875" style="342" customWidth="1"/>
    <col min="7173" max="7173" width="13.125" style="342" customWidth="1"/>
    <col min="7174" max="7174" width="12" style="342" customWidth="1"/>
    <col min="7175" max="7175" width="13.5" style="342" customWidth="1"/>
    <col min="7176" max="7176" width="14" style="342" customWidth="1"/>
    <col min="7177" max="7177" width="15.125" style="342" customWidth="1"/>
    <col min="7178" max="7424" width="8.75" style="342"/>
    <col min="7425" max="7425" width="13.375" style="342" customWidth="1"/>
    <col min="7426" max="7426" width="16.125" style="342" customWidth="1"/>
    <col min="7427" max="7427" width="15.875" style="342" customWidth="1"/>
    <col min="7428" max="7428" width="14.875" style="342" customWidth="1"/>
    <col min="7429" max="7429" width="13.125" style="342" customWidth="1"/>
    <col min="7430" max="7430" width="12" style="342" customWidth="1"/>
    <col min="7431" max="7431" width="13.5" style="342" customWidth="1"/>
    <col min="7432" max="7432" width="14" style="342" customWidth="1"/>
    <col min="7433" max="7433" width="15.125" style="342" customWidth="1"/>
    <col min="7434" max="7680" width="8.75" style="342"/>
    <col min="7681" max="7681" width="13.375" style="342" customWidth="1"/>
    <col min="7682" max="7682" width="16.125" style="342" customWidth="1"/>
    <col min="7683" max="7683" width="15.875" style="342" customWidth="1"/>
    <col min="7684" max="7684" width="14.875" style="342" customWidth="1"/>
    <col min="7685" max="7685" width="13.125" style="342" customWidth="1"/>
    <col min="7686" max="7686" width="12" style="342" customWidth="1"/>
    <col min="7687" max="7687" width="13.5" style="342" customWidth="1"/>
    <col min="7688" max="7688" width="14" style="342" customWidth="1"/>
    <col min="7689" max="7689" width="15.125" style="342" customWidth="1"/>
    <col min="7690" max="7936" width="8.75" style="342"/>
    <col min="7937" max="7937" width="13.375" style="342" customWidth="1"/>
    <col min="7938" max="7938" width="16.125" style="342" customWidth="1"/>
    <col min="7939" max="7939" width="15.875" style="342" customWidth="1"/>
    <col min="7940" max="7940" width="14.875" style="342" customWidth="1"/>
    <col min="7941" max="7941" width="13.125" style="342" customWidth="1"/>
    <col min="7942" max="7942" width="12" style="342" customWidth="1"/>
    <col min="7943" max="7943" width="13.5" style="342" customWidth="1"/>
    <col min="7944" max="7944" width="14" style="342" customWidth="1"/>
    <col min="7945" max="7945" width="15.125" style="342" customWidth="1"/>
    <col min="7946" max="8192" width="8.75" style="342"/>
    <col min="8193" max="8193" width="13.375" style="342" customWidth="1"/>
    <col min="8194" max="8194" width="16.125" style="342" customWidth="1"/>
    <col min="8195" max="8195" width="15.875" style="342" customWidth="1"/>
    <col min="8196" max="8196" width="14.875" style="342" customWidth="1"/>
    <col min="8197" max="8197" width="13.125" style="342" customWidth="1"/>
    <col min="8198" max="8198" width="12" style="342" customWidth="1"/>
    <col min="8199" max="8199" width="13.5" style="342" customWidth="1"/>
    <col min="8200" max="8200" width="14" style="342" customWidth="1"/>
    <col min="8201" max="8201" width="15.125" style="342" customWidth="1"/>
    <col min="8202" max="8448" width="8.75" style="342"/>
    <col min="8449" max="8449" width="13.375" style="342" customWidth="1"/>
    <col min="8450" max="8450" width="16.125" style="342" customWidth="1"/>
    <col min="8451" max="8451" width="15.875" style="342" customWidth="1"/>
    <col min="8452" max="8452" width="14.875" style="342" customWidth="1"/>
    <col min="8453" max="8453" width="13.125" style="342" customWidth="1"/>
    <col min="8454" max="8454" width="12" style="342" customWidth="1"/>
    <col min="8455" max="8455" width="13.5" style="342" customWidth="1"/>
    <col min="8456" max="8456" width="14" style="342" customWidth="1"/>
    <col min="8457" max="8457" width="15.125" style="342" customWidth="1"/>
    <col min="8458" max="8704" width="8.75" style="342"/>
    <col min="8705" max="8705" width="13.375" style="342" customWidth="1"/>
    <col min="8706" max="8706" width="16.125" style="342" customWidth="1"/>
    <col min="8707" max="8707" width="15.875" style="342" customWidth="1"/>
    <col min="8708" max="8708" width="14.875" style="342" customWidth="1"/>
    <col min="8709" max="8709" width="13.125" style="342" customWidth="1"/>
    <col min="8710" max="8710" width="12" style="342" customWidth="1"/>
    <col min="8711" max="8711" width="13.5" style="342" customWidth="1"/>
    <col min="8712" max="8712" width="14" style="342" customWidth="1"/>
    <col min="8713" max="8713" width="15.125" style="342" customWidth="1"/>
    <col min="8714" max="8960" width="8.75" style="342"/>
    <col min="8961" max="8961" width="13.375" style="342" customWidth="1"/>
    <col min="8962" max="8962" width="16.125" style="342" customWidth="1"/>
    <col min="8963" max="8963" width="15.875" style="342" customWidth="1"/>
    <col min="8964" max="8964" width="14.875" style="342" customWidth="1"/>
    <col min="8965" max="8965" width="13.125" style="342" customWidth="1"/>
    <col min="8966" max="8966" width="12" style="342" customWidth="1"/>
    <col min="8967" max="8967" width="13.5" style="342" customWidth="1"/>
    <col min="8968" max="8968" width="14" style="342" customWidth="1"/>
    <col min="8969" max="8969" width="15.125" style="342" customWidth="1"/>
    <col min="8970" max="9216" width="8.75" style="342"/>
    <col min="9217" max="9217" width="13.375" style="342" customWidth="1"/>
    <col min="9218" max="9218" width="16.125" style="342" customWidth="1"/>
    <col min="9219" max="9219" width="15.875" style="342" customWidth="1"/>
    <col min="9220" max="9220" width="14.875" style="342" customWidth="1"/>
    <col min="9221" max="9221" width="13.125" style="342" customWidth="1"/>
    <col min="9222" max="9222" width="12" style="342" customWidth="1"/>
    <col min="9223" max="9223" width="13.5" style="342" customWidth="1"/>
    <col min="9224" max="9224" width="14" style="342" customWidth="1"/>
    <col min="9225" max="9225" width="15.125" style="342" customWidth="1"/>
    <col min="9226" max="9472" width="8.75" style="342"/>
    <col min="9473" max="9473" width="13.375" style="342" customWidth="1"/>
    <col min="9474" max="9474" width="16.125" style="342" customWidth="1"/>
    <col min="9475" max="9475" width="15.875" style="342" customWidth="1"/>
    <col min="9476" max="9476" width="14.875" style="342" customWidth="1"/>
    <col min="9477" max="9477" width="13.125" style="342" customWidth="1"/>
    <col min="9478" max="9478" width="12" style="342" customWidth="1"/>
    <col min="9479" max="9479" width="13.5" style="342" customWidth="1"/>
    <col min="9480" max="9480" width="14" style="342" customWidth="1"/>
    <col min="9481" max="9481" width="15.125" style="342" customWidth="1"/>
    <col min="9482" max="9728" width="8.75" style="342"/>
    <col min="9729" max="9729" width="13.375" style="342" customWidth="1"/>
    <col min="9730" max="9730" width="16.125" style="342" customWidth="1"/>
    <col min="9731" max="9731" width="15.875" style="342" customWidth="1"/>
    <col min="9732" max="9732" width="14.875" style="342" customWidth="1"/>
    <col min="9733" max="9733" width="13.125" style="342" customWidth="1"/>
    <col min="9734" max="9734" width="12" style="342" customWidth="1"/>
    <col min="9735" max="9735" width="13.5" style="342" customWidth="1"/>
    <col min="9736" max="9736" width="14" style="342" customWidth="1"/>
    <col min="9737" max="9737" width="15.125" style="342" customWidth="1"/>
    <col min="9738" max="9984" width="8.75" style="342"/>
    <col min="9985" max="9985" width="13.375" style="342" customWidth="1"/>
    <col min="9986" max="9986" width="16.125" style="342" customWidth="1"/>
    <col min="9987" max="9987" width="15.875" style="342" customWidth="1"/>
    <col min="9988" max="9988" width="14.875" style="342" customWidth="1"/>
    <col min="9989" max="9989" width="13.125" style="342" customWidth="1"/>
    <col min="9990" max="9990" width="12" style="342" customWidth="1"/>
    <col min="9991" max="9991" width="13.5" style="342" customWidth="1"/>
    <col min="9992" max="9992" width="14" style="342" customWidth="1"/>
    <col min="9993" max="9993" width="15.125" style="342" customWidth="1"/>
    <col min="9994" max="10240" width="8.75" style="342"/>
    <col min="10241" max="10241" width="13.375" style="342" customWidth="1"/>
    <col min="10242" max="10242" width="16.125" style="342" customWidth="1"/>
    <col min="10243" max="10243" width="15.875" style="342" customWidth="1"/>
    <col min="10244" max="10244" width="14.875" style="342" customWidth="1"/>
    <col min="10245" max="10245" width="13.125" style="342" customWidth="1"/>
    <col min="10246" max="10246" width="12" style="342" customWidth="1"/>
    <col min="10247" max="10247" width="13.5" style="342" customWidth="1"/>
    <col min="10248" max="10248" width="14" style="342" customWidth="1"/>
    <col min="10249" max="10249" width="15.125" style="342" customWidth="1"/>
    <col min="10250" max="10496" width="8.75" style="342"/>
    <col min="10497" max="10497" width="13.375" style="342" customWidth="1"/>
    <col min="10498" max="10498" width="16.125" style="342" customWidth="1"/>
    <col min="10499" max="10499" width="15.875" style="342" customWidth="1"/>
    <col min="10500" max="10500" width="14.875" style="342" customWidth="1"/>
    <col min="10501" max="10501" width="13.125" style="342" customWidth="1"/>
    <col min="10502" max="10502" width="12" style="342" customWidth="1"/>
    <col min="10503" max="10503" width="13.5" style="342" customWidth="1"/>
    <col min="10504" max="10504" width="14" style="342" customWidth="1"/>
    <col min="10505" max="10505" width="15.125" style="342" customWidth="1"/>
    <col min="10506" max="10752" width="8.75" style="342"/>
    <col min="10753" max="10753" width="13.375" style="342" customWidth="1"/>
    <col min="10754" max="10754" width="16.125" style="342" customWidth="1"/>
    <col min="10755" max="10755" width="15.875" style="342" customWidth="1"/>
    <col min="10756" max="10756" width="14.875" style="342" customWidth="1"/>
    <col min="10757" max="10757" width="13.125" style="342" customWidth="1"/>
    <col min="10758" max="10758" width="12" style="342" customWidth="1"/>
    <col min="10759" max="10759" width="13.5" style="342" customWidth="1"/>
    <col min="10760" max="10760" width="14" style="342" customWidth="1"/>
    <col min="10761" max="10761" width="15.125" style="342" customWidth="1"/>
    <col min="10762" max="11008" width="8.75" style="342"/>
    <col min="11009" max="11009" width="13.375" style="342" customWidth="1"/>
    <col min="11010" max="11010" width="16.125" style="342" customWidth="1"/>
    <col min="11011" max="11011" width="15.875" style="342" customWidth="1"/>
    <col min="11012" max="11012" width="14.875" style="342" customWidth="1"/>
    <col min="11013" max="11013" width="13.125" style="342" customWidth="1"/>
    <col min="11014" max="11014" width="12" style="342" customWidth="1"/>
    <col min="11015" max="11015" width="13.5" style="342" customWidth="1"/>
    <col min="11016" max="11016" width="14" style="342" customWidth="1"/>
    <col min="11017" max="11017" width="15.125" style="342" customWidth="1"/>
    <col min="11018" max="11264" width="8.75" style="342"/>
    <col min="11265" max="11265" width="13.375" style="342" customWidth="1"/>
    <col min="11266" max="11266" width="16.125" style="342" customWidth="1"/>
    <col min="11267" max="11267" width="15.875" style="342" customWidth="1"/>
    <col min="11268" max="11268" width="14.875" style="342" customWidth="1"/>
    <col min="11269" max="11269" width="13.125" style="342" customWidth="1"/>
    <col min="11270" max="11270" width="12" style="342" customWidth="1"/>
    <col min="11271" max="11271" width="13.5" style="342" customWidth="1"/>
    <col min="11272" max="11272" width="14" style="342" customWidth="1"/>
    <col min="11273" max="11273" width="15.125" style="342" customWidth="1"/>
    <col min="11274" max="11520" width="8.75" style="342"/>
    <col min="11521" max="11521" width="13.375" style="342" customWidth="1"/>
    <col min="11522" max="11522" width="16.125" style="342" customWidth="1"/>
    <col min="11523" max="11523" width="15.875" style="342" customWidth="1"/>
    <col min="11524" max="11524" width="14.875" style="342" customWidth="1"/>
    <col min="11525" max="11525" width="13.125" style="342" customWidth="1"/>
    <col min="11526" max="11526" width="12" style="342" customWidth="1"/>
    <col min="11527" max="11527" width="13.5" style="342" customWidth="1"/>
    <col min="11528" max="11528" width="14" style="342" customWidth="1"/>
    <col min="11529" max="11529" width="15.125" style="342" customWidth="1"/>
    <col min="11530" max="11776" width="8.75" style="342"/>
    <col min="11777" max="11777" width="13.375" style="342" customWidth="1"/>
    <col min="11778" max="11778" width="16.125" style="342" customWidth="1"/>
    <col min="11779" max="11779" width="15.875" style="342" customWidth="1"/>
    <col min="11780" max="11780" width="14.875" style="342" customWidth="1"/>
    <col min="11781" max="11781" width="13.125" style="342" customWidth="1"/>
    <col min="11782" max="11782" width="12" style="342" customWidth="1"/>
    <col min="11783" max="11783" width="13.5" style="342" customWidth="1"/>
    <col min="11784" max="11784" width="14" style="342" customWidth="1"/>
    <col min="11785" max="11785" width="15.125" style="342" customWidth="1"/>
    <col min="11786" max="12032" width="8.75" style="342"/>
    <col min="12033" max="12033" width="13.375" style="342" customWidth="1"/>
    <col min="12034" max="12034" width="16.125" style="342" customWidth="1"/>
    <col min="12035" max="12035" width="15.875" style="342" customWidth="1"/>
    <col min="12036" max="12036" width="14.875" style="342" customWidth="1"/>
    <col min="12037" max="12037" width="13.125" style="342" customWidth="1"/>
    <col min="12038" max="12038" width="12" style="342" customWidth="1"/>
    <col min="12039" max="12039" width="13.5" style="342" customWidth="1"/>
    <col min="12040" max="12040" width="14" style="342" customWidth="1"/>
    <col min="12041" max="12041" width="15.125" style="342" customWidth="1"/>
    <col min="12042" max="12288" width="8.75" style="342"/>
    <col min="12289" max="12289" width="13.375" style="342" customWidth="1"/>
    <col min="12290" max="12290" width="16.125" style="342" customWidth="1"/>
    <col min="12291" max="12291" width="15.875" style="342" customWidth="1"/>
    <col min="12292" max="12292" width="14.875" style="342" customWidth="1"/>
    <col min="12293" max="12293" width="13.125" style="342" customWidth="1"/>
    <col min="12294" max="12294" width="12" style="342" customWidth="1"/>
    <col min="12295" max="12295" width="13.5" style="342" customWidth="1"/>
    <col min="12296" max="12296" width="14" style="342" customWidth="1"/>
    <col min="12297" max="12297" width="15.125" style="342" customWidth="1"/>
    <col min="12298" max="12544" width="8.75" style="342"/>
    <col min="12545" max="12545" width="13.375" style="342" customWidth="1"/>
    <col min="12546" max="12546" width="16.125" style="342" customWidth="1"/>
    <col min="12547" max="12547" width="15.875" style="342" customWidth="1"/>
    <col min="12548" max="12548" width="14.875" style="342" customWidth="1"/>
    <col min="12549" max="12549" width="13.125" style="342" customWidth="1"/>
    <col min="12550" max="12550" width="12" style="342" customWidth="1"/>
    <col min="12551" max="12551" width="13.5" style="342" customWidth="1"/>
    <col min="12552" max="12552" width="14" style="342" customWidth="1"/>
    <col min="12553" max="12553" width="15.125" style="342" customWidth="1"/>
    <col min="12554" max="12800" width="8.75" style="342"/>
    <col min="12801" max="12801" width="13.375" style="342" customWidth="1"/>
    <col min="12802" max="12802" width="16.125" style="342" customWidth="1"/>
    <col min="12803" max="12803" width="15.875" style="342" customWidth="1"/>
    <col min="12804" max="12804" width="14.875" style="342" customWidth="1"/>
    <col min="12805" max="12805" width="13.125" style="342" customWidth="1"/>
    <col min="12806" max="12806" width="12" style="342" customWidth="1"/>
    <col min="12807" max="12807" width="13.5" style="342" customWidth="1"/>
    <col min="12808" max="12808" width="14" style="342" customWidth="1"/>
    <col min="12809" max="12809" width="15.125" style="342" customWidth="1"/>
    <col min="12810" max="13056" width="8.75" style="342"/>
    <col min="13057" max="13057" width="13.375" style="342" customWidth="1"/>
    <col min="13058" max="13058" width="16.125" style="342" customWidth="1"/>
    <col min="13059" max="13059" width="15.875" style="342" customWidth="1"/>
    <col min="13060" max="13060" width="14.875" style="342" customWidth="1"/>
    <col min="13061" max="13061" width="13.125" style="342" customWidth="1"/>
    <col min="13062" max="13062" width="12" style="342" customWidth="1"/>
    <col min="13063" max="13063" width="13.5" style="342" customWidth="1"/>
    <col min="13064" max="13064" width="14" style="342" customWidth="1"/>
    <col min="13065" max="13065" width="15.125" style="342" customWidth="1"/>
    <col min="13066" max="13312" width="8.75" style="342"/>
    <col min="13313" max="13313" width="13.375" style="342" customWidth="1"/>
    <col min="13314" max="13314" width="16.125" style="342" customWidth="1"/>
    <col min="13315" max="13315" width="15.875" style="342" customWidth="1"/>
    <col min="13316" max="13316" width="14.875" style="342" customWidth="1"/>
    <col min="13317" max="13317" width="13.125" style="342" customWidth="1"/>
    <col min="13318" max="13318" width="12" style="342" customWidth="1"/>
    <col min="13319" max="13319" width="13.5" style="342" customWidth="1"/>
    <col min="13320" max="13320" width="14" style="342" customWidth="1"/>
    <col min="13321" max="13321" width="15.125" style="342" customWidth="1"/>
    <col min="13322" max="13568" width="8.75" style="342"/>
    <col min="13569" max="13569" width="13.375" style="342" customWidth="1"/>
    <col min="13570" max="13570" width="16.125" style="342" customWidth="1"/>
    <col min="13571" max="13571" width="15.875" style="342" customWidth="1"/>
    <col min="13572" max="13572" width="14.875" style="342" customWidth="1"/>
    <col min="13573" max="13573" width="13.125" style="342" customWidth="1"/>
    <col min="13574" max="13574" width="12" style="342" customWidth="1"/>
    <col min="13575" max="13575" width="13.5" style="342" customWidth="1"/>
    <col min="13576" max="13576" width="14" style="342" customWidth="1"/>
    <col min="13577" max="13577" width="15.125" style="342" customWidth="1"/>
    <col min="13578" max="13824" width="8.75" style="342"/>
    <col min="13825" max="13825" width="13.375" style="342" customWidth="1"/>
    <col min="13826" max="13826" width="16.125" style="342" customWidth="1"/>
    <col min="13827" max="13827" width="15.875" style="342" customWidth="1"/>
    <col min="13828" max="13828" width="14.875" style="342" customWidth="1"/>
    <col min="13829" max="13829" width="13.125" style="342" customWidth="1"/>
    <col min="13830" max="13830" width="12" style="342" customWidth="1"/>
    <col min="13831" max="13831" width="13.5" style="342" customWidth="1"/>
    <col min="13832" max="13832" width="14" style="342" customWidth="1"/>
    <col min="13833" max="13833" width="15.125" style="342" customWidth="1"/>
    <col min="13834" max="14080" width="8.75" style="342"/>
    <col min="14081" max="14081" width="13.375" style="342" customWidth="1"/>
    <col min="14082" max="14082" width="16.125" style="342" customWidth="1"/>
    <col min="14083" max="14083" width="15.875" style="342" customWidth="1"/>
    <col min="14084" max="14084" width="14.875" style="342" customWidth="1"/>
    <col min="14085" max="14085" width="13.125" style="342" customWidth="1"/>
    <col min="14086" max="14086" width="12" style="342" customWidth="1"/>
    <col min="14087" max="14087" width="13.5" style="342" customWidth="1"/>
    <col min="14088" max="14088" width="14" style="342" customWidth="1"/>
    <col min="14089" max="14089" width="15.125" style="342" customWidth="1"/>
    <col min="14090" max="14336" width="8.75" style="342"/>
    <col min="14337" max="14337" width="13.375" style="342" customWidth="1"/>
    <col min="14338" max="14338" width="16.125" style="342" customWidth="1"/>
    <col min="14339" max="14339" width="15.875" style="342" customWidth="1"/>
    <col min="14340" max="14340" width="14.875" style="342" customWidth="1"/>
    <col min="14341" max="14341" width="13.125" style="342" customWidth="1"/>
    <col min="14342" max="14342" width="12" style="342" customWidth="1"/>
    <col min="14343" max="14343" width="13.5" style="342" customWidth="1"/>
    <col min="14344" max="14344" width="14" style="342" customWidth="1"/>
    <col min="14345" max="14345" width="15.125" style="342" customWidth="1"/>
    <col min="14346" max="14592" width="8.75" style="342"/>
    <col min="14593" max="14593" width="13.375" style="342" customWidth="1"/>
    <col min="14594" max="14594" width="16.125" style="342" customWidth="1"/>
    <col min="14595" max="14595" width="15.875" style="342" customWidth="1"/>
    <col min="14596" max="14596" width="14.875" style="342" customWidth="1"/>
    <col min="14597" max="14597" width="13.125" style="342" customWidth="1"/>
    <col min="14598" max="14598" width="12" style="342" customWidth="1"/>
    <col min="14599" max="14599" width="13.5" style="342" customWidth="1"/>
    <col min="14600" max="14600" width="14" style="342" customWidth="1"/>
    <col min="14601" max="14601" width="15.125" style="342" customWidth="1"/>
    <col min="14602" max="14848" width="8.75" style="342"/>
    <col min="14849" max="14849" width="13.375" style="342" customWidth="1"/>
    <col min="14850" max="14850" width="16.125" style="342" customWidth="1"/>
    <col min="14851" max="14851" width="15.875" style="342" customWidth="1"/>
    <col min="14852" max="14852" width="14.875" style="342" customWidth="1"/>
    <col min="14853" max="14853" width="13.125" style="342" customWidth="1"/>
    <col min="14854" max="14854" width="12" style="342" customWidth="1"/>
    <col min="14855" max="14855" width="13.5" style="342" customWidth="1"/>
    <col min="14856" max="14856" width="14" style="342" customWidth="1"/>
    <col min="14857" max="14857" width="15.125" style="342" customWidth="1"/>
    <col min="14858" max="15104" width="8.75" style="342"/>
    <col min="15105" max="15105" width="13.375" style="342" customWidth="1"/>
    <col min="15106" max="15106" width="16.125" style="342" customWidth="1"/>
    <col min="15107" max="15107" width="15.875" style="342" customWidth="1"/>
    <col min="15108" max="15108" width="14.875" style="342" customWidth="1"/>
    <col min="15109" max="15109" width="13.125" style="342" customWidth="1"/>
    <col min="15110" max="15110" width="12" style="342" customWidth="1"/>
    <col min="15111" max="15111" width="13.5" style="342" customWidth="1"/>
    <col min="15112" max="15112" width="14" style="342" customWidth="1"/>
    <col min="15113" max="15113" width="15.125" style="342" customWidth="1"/>
    <col min="15114" max="15360" width="8.75" style="342"/>
    <col min="15361" max="15361" width="13.375" style="342" customWidth="1"/>
    <col min="15362" max="15362" width="16.125" style="342" customWidth="1"/>
    <col min="15363" max="15363" width="15.875" style="342" customWidth="1"/>
    <col min="15364" max="15364" width="14.875" style="342" customWidth="1"/>
    <col min="15365" max="15365" width="13.125" style="342" customWidth="1"/>
    <col min="15366" max="15366" width="12" style="342" customWidth="1"/>
    <col min="15367" max="15367" width="13.5" style="342" customWidth="1"/>
    <col min="15368" max="15368" width="14" style="342" customWidth="1"/>
    <col min="15369" max="15369" width="15.125" style="342" customWidth="1"/>
    <col min="15370" max="15616" width="8.75" style="342"/>
    <col min="15617" max="15617" width="13.375" style="342" customWidth="1"/>
    <col min="15618" max="15618" width="16.125" style="342" customWidth="1"/>
    <col min="15619" max="15619" width="15.875" style="342" customWidth="1"/>
    <col min="15620" max="15620" width="14.875" style="342" customWidth="1"/>
    <col min="15621" max="15621" width="13.125" style="342" customWidth="1"/>
    <col min="15622" max="15622" width="12" style="342" customWidth="1"/>
    <col min="15623" max="15623" width="13.5" style="342" customWidth="1"/>
    <col min="15624" max="15624" width="14" style="342" customWidth="1"/>
    <col min="15625" max="15625" width="15.125" style="342" customWidth="1"/>
    <col min="15626" max="15872" width="8.75" style="342"/>
    <col min="15873" max="15873" width="13.375" style="342" customWidth="1"/>
    <col min="15874" max="15874" width="16.125" style="342" customWidth="1"/>
    <col min="15875" max="15875" width="15.875" style="342" customWidth="1"/>
    <col min="15876" max="15876" width="14.875" style="342" customWidth="1"/>
    <col min="15877" max="15877" width="13.125" style="342" customWidth="1"/>
    <col min="15878" max="15878" width="12" style="342" customWidth="1"/>
    <col min="15879" max="15879" width="13.5" style="342" customWidth="1"/>
    <col min="15880" max="15880" width="14" style="342" customWidth="1"/>
    <col min="15881" max="15881" width="15.125" style="342" customWidth="1"/>
    <col min="15882" max="16128" width="8.75" style="342"/>
    <col min="16129" max="16129" width="13.375" style="342" customWidth="1"/>
    <col min="16130" max="16130" width="16.125" style="342" customWidth="1"/>
    <col min="16131" max="16131" width="15.875" style="342" customWidth="1"/>
    <col min="16132" max="16132" width="14.875" style="342" customWidth="1"/>
    <col min="16133" max="16133" width="13.125" style="342" customWidth="1"/>
    <col min="16134" max="16134" width="12" style="342" customWidth="1"/>
    <col min="16135" max="16135" width="13.5" style="342" customWidth="1"/>
    <col min="16136" max="16136" width="14" style="342" customWidth="1"/>
    <col min="16137" max="16137" width="15.125" style="342" customWidth="1"/>
    <col min="16138" max="16384" width="8.75" style="342"/>
  </cols>
  <sheetData>
    <row r="1" spans="1:9" s="340" customFormat="1" ht="28.5" customHeight="1" x14ac:dyDescent="0.25">
      <c r="A1" s="339" t="s">
        <v>1017</v>
      </c>
      <c r="D1" s="341"/>
      <c r="H1" s="341"/>
      <c r="I1" s="341"/>
    </row>
    <row r="2" spans="1:9" ht="28.5" customHeight="1" x14ac:dyDescent="0.25">
      <c r="A2" s="509" t="s">
        <v>1018</v>
      </c>
      <c r="B2" s="511" t="s">
        <v>1019</v>
      </c>
      <c r="C2" s="513" t="s">
        <v>1020</v>
      </c>
      <c r="D2" s="515" t="s">
        <v>1021</v>
      </c>
      <c r="E2" s="517" t="s">
        <v>1022</v>
      </c>
      <c r="F2" s="517" t="s">
        <v>1023</v>
      </c>
      <c r="G2" s="503" t="s">
        <v>1024</v>
      </c>
      <c r="H2" s="505" t="s">
        <v>1025</v>
      </c>
      <c r="I2" s="507" t="s">
        <v>1166</v>
      </c>
    </row>
    <row r="3" spans="1:9" ht="68.45" customHeight="1" x14ac:dyDescent="0.25">
      <c r="A3" s="510"/>
      <c r="B3" s="512"/>
      <c r="C3" s="514"/>
      <c r="D3" s="516"/>
      <c r="E3" s="518"/>
      <c r="F3" s="518"/>
      <c r="G3" s="504"/>
      <c r="H3" s="506"/>
      <c r="I3" s="508"/>
    </row>
    <row r="4" spans="1:9" ht="26.25" customHeight="1" x14ac:dyDescent="0.25">
      <c r="A4" s="343" t="s">
        <v>1026</v>
      </c>
      <c r="B4" s="344" t="s">
        <v>1027</v>
      </c>
      <c r="C4" s="344" t="s">
        <v>1028</v>
      </c>
      <c r="D4" s="344" t="s">
        <v>1029</v>
      </c>
      <c r="E4" s="344" t="s">
        <v>1030</v>
      </c>
      <c r="F4" s="345" t="s">
        <v>1031</v>
      </c>
      <c r="G4" s="345" t="s">
        <v>1032</v>
      </c>
      <c r="H4" s="344" t="s">
        <v>1033</v>
      </c>
      <c r="I4" s="374">
        <f>SUM(I5:I129)</f>
        <v>45234000</v>
      </c>
    </row>
    <row r="5" spans="1:9" ht="24" hidden="1" customHeight="1" x14ac:dyDescent="0.25">
      <c r="A5" s="346" t="s">
        <v>1034</v>
      </c>
      <c r="B5" s="347">
        <v>4144698</v>
      </c>
      <c r="C5" s="347">
        <v>446000</v>
      </c>
      <c r="D5" s="347">
        <v>3479487</v>
      </c>
      <c r="E5" s="348"/>
      <c r="F5" s="348"/>
      <c r="G5" s="348"/>
      <c r="H5" s="349">
        <f>B5-C5-D5-F5</f>
        <v>219211</v>
      </c>
      <c r="I5" s="375">
        <f t="shared" ref="I5:I68" si="0">ROUNDDOWN(H5,-3)</f>
        <v>219000</v>
      </c>
    </row>
    <row r="6" spans="1:9" ht="24" hidden="1" customHeight="1" x14ac:dyDescent="0.25">
      <c r="A6" s="350" t="s">
        <v>1035</v>
      </c>
      <c r="B6" s="347">
        <v>1467875</v>
      </c>
      <c r="C6" s="347">
        <v>817000</v>
      </c>
      <c r="D6" s="347">
        <v>386127</v>
      </c>
      <c r="E6" s="348"/>
      <c r="F6" s="348"/>
      <c r="G6" s="348"/>
      <c r="H6" s="349">
        <f>B6-C6-D6-F6</f>
        <v>264748</v>
      </c>
      <c r="I6" s="375">
        <f t="shared" si="0"/>
        <v>264000</v>
      </c>
    </row>
    <row r="7" spans="1:9" ht="24" hidden="1" customHeight="1" x14ac:dyDescent="0.25">
      <c r="A7" s="350" t="s">
        <v>1036</v>
      </c>
      <c r="B7" s="347">
        <v>8266261</v>
      </c>
      <c r="C7" s="347">
        <v>3367000</v>
      </c>
      <c r="D7" s="347">
        <v>4262207</v>
      </c>
      <c r="E7" s="348"/>
      <c r="F7" s="348"/>
      <c r="G7" s="348"/>
      <c r="H7" s="349">
        <f>B7-C7-D7-F7</f>
        <v>637054</v>
      </c>
      <c r="I7" s="375">
        <f t="shared" si="0"/>
        <v>637000</v>
      </c>
    </row>
    <row r="8" spans="1:9" ht="24" hidden="1" customHeight="1" x14ac:dyDescent="0.25">
      <c r="A8" s="350" t="s">
        <v>1037</v>
      </c>
      <c r="B8" s="347">
        <v>3431226</v>
      </c>
      <c r="C8" s="347">
        <v>814000</v>
      </c>
      <c r="D8" s="347">
        <v>2348081</v>
      </c>
      <c r="E8" s="348"/>
      <c r="F8" s="348"/>
      <c r="G8" s="348"/>
      <c r="H8" s="349">
        <f>B8-C8-D8-F8</f>
        <v>269145</v>
      </c>
      <c r="I8" s="375">
        <f t="shared" si="0"/>
        <v>269000</v>
      </c>
    </row>
    <row r="9" spans="1:9" ht="24" hidden="1" customHeight="1" x14ac:dyDescent="0.25">
      <c r="A9" s="350" t="s">
        <v>1038</v>
      </c>
      <c r="B9" s="347">
        <v>3106958</v>
      </c>
      <c r="C9" s="347">
        <v>2518000</v>
      </c>
      <c r="D9" s="347">
        <v>178885</v>
      </c>
      <c r="E9" s="348"/>
      <c r="F9" s="348"/>
      <c r="G9" s="348"/>
      <c r="H9" s="349">
        <f>B9-C9-D9-F9</f>
        <v>410073</v>
      </c>
      <c r="I9" s="375">
        <f t="shared" si="0"/>
        <v>410000</v>
      </c>
    </row>
    <row r="10" spans="1:9" ht="24" hidden="1" customHeight="1" x14ac:dyDescent="0.25">
      <c r="A10" s="350" t="s">
        <v>1039</v>
      </c>
      <c r="B10" s="347">
        <v>3944221</v>
      </c>
      <c r="C10" s="347">
        <v>1318000</v>
      </c>
      <c r="D10" s="347">
        <v>375195</v>
      </c>
      <c r="E10" s="348"/>
      <c r="F10" s="348"/>
      <c r="G10" s="347">
        <v>1787320</v>
      </c>
      <c r="H10" s="349">
        <f>B10-C10-D10-F10-G10</f>
        <v>463706</v>
      </c>
      <c r="I10" s="375">
        <f t="shared" si="0"/>
        <v>463000</v>
      </c>
    </row>
    <row r="11" spans="1:9" ht="24" hidden="1" customHeight="1" x14ac:dyDescent="0.25">
      <c r="A11" s="350" t="s">
        <v>1040</v>
      </c>
      <c r="B11" s="347">
        <v>2475408</v>
      </c>
      <c r="C11" s="347">
        <v>1962000</v>
      </c>
      <c r="D11" s="347">
        <v>105900</v>
      </c>
      <c r="E11" s="348"/>
      <c r="F11" s="348"/>
      <c r="G11" s="348"/>
      <c r="H11" s="349">
        <f t="shared" ref="H11:H74" si="1">B11-C11-D11-F11</f>
        <v>407508</v>
      </c>
      <c r="I11" s="375">
        <f t="shared" si="0"/>
        <v>407000</v>
      </c>
    </row>
    <row r="12" spans="1:9" ht="24" hidden="1" customHeight="1" x14ac:dyDescent="0.25">
      <c r="A12" s="350" t="s">
        <v>1041</v>
      </c>
      <c r="B12" s="347">
        <v>2951627</v>
      </c>
      <c r="C12" s="347">
        <v>801000</v>
      </c>
      <c r="D12" s="347">
        <v>1711239</v>
      </c>
      <c r="E12" s="348"/>
      <c r="F12" s="348"/>
      <c r="G12" s="348"/>
      <c r="H12" s="349">
        <f t="shared" si="1"/>
        <v>439388</v>
      </c>
      <c r="I12" s="375">
        <f t="shared" si="0"/>
        <v>439000</v>
      </c>
    </row>
    <row r="13" spans="1:9" ht="24" hidden="1" customHeight="1" x14ac:dyDescent="0.25">
      <c r="A13" s="350" t="s">
        <v>1042</v>
      </c>
      <c r="B13" s="347">
        <v>3740328</v>
      </c>
      <c r="C13" s="347">
        <v>2645000</v>
      </c>
      <c r="D13" s="347">
        <v>567330</v>
      </c>
      <c r="E13" s="348"/>
      <c r="F13" s="348"/>
      <c r="G13" s="348"/>
      <c r="H13" s="348">
        <f t="shared" si="1"/>
        <v>527998</v>
      </c>
      <c r="I13" s="376">
        <f t="shared" si="0"/>
        <v>527000</v>
      </c>
    </row>
    <row r="14" spans="1:9" ht="24" hidden="1" customHeight="1" x14ac:dyDescent="0.25">
      <c r="A14" s="350" t="s">
        <v>1043</v>
      </c>
      <c r="B14" s="347">
        <v>1698046</v>
      </c>
      <c r="C14" s="347">
        <v>1072000</v>
      </c>
      <c r="D14" s="347">
        <v>329986</v>
      </c>
      <c r="E14" s="348"/>
      <c r="F14" s="348"/>
      <c r="G14" s="348"/>
      <c r="H14" s="349">
        <f t="shared" si="1"/>
        <v>296060</v>
      </c>
      <c r="I14" s="375">
        <f t="shared" si="0"/>
        <v>296000</v>
      </c>
    </row>
    <row r="15" spans="1:9" ht="24" hidden="1" customHeight="1" x14ac:dyDescent="0.25">
      <c r="A15" s="350" t="s">
        <v>1044</v>
      </c>
      <c r="B15" s="347">
        <v>993752</v>
      </c>
      <c r="C15" s="347">
        <v>526000</v>
      </c>
      <c r="D15" s="347">
        <v>136342</v>
      </c>
      <c r="E15" s="348"/>
      <c r="F15" s="348"/>
      <c r="G15" s="348"/>
      <c r="H15" s="349">
        <f t="shared" si="1"/>
        <v>331410</v>
      </c>
      <c r="I15" s="375">
        <f t="shared" si="0"/>
        <v>331000</v>
      </c>
    </row>
    <row r="16" spans="1:9" ht="24" hidden="1" customHeight="1" x14ac:dyDescent="0.25">
      <c r="A16" s="350" t="s">
        <v>1045</v>
      </c>
      <c r="B16" s="347">
        <v>2364235</v>
      </c>
      <c r="C16" s="347">
        <v>1714000</v>
      </c>
      <c r="D16" s="347">
        <v>299788</v>
      </c>
      <c r="E16" s="348"/>
      <c r="F16" s="348"/>
      <c r="G16" s="348"/>
      <c r="H16" s="349">
        <f t="shared" si="1"/>
        <v>350447</v>
      </c>
      <c r="I16" s="375">
        <f t="shared" si="0"/>
        <v>350000</v>
      </c>
    </row>
    <row r="17" spans="1:9" ht="24" hidden="1" customHeight="1" x14ac:dyDescent="0.25">
      <c r="A17" s="350" t="s">
        <v>1046</v>
      </c>
      <c r="B17" s="347">
        <v>588974</v>
      </c>
      <c r="C17" s="347">
        <v>0</v>
      </c>
      <c r="D17" s="347">
        <v>147740</v>
      </c>
      <c r="E17" s="348"/>
      <c r="F17" s="348"/>
      <c r="G17" s="348"/>
      <c r="H17" s="349">
        <f t="shared" si="1"/>
        <v>441234</v>
      </c>
      <c r="I17" s="375">
        <f t="shared" si="0"/>
        <v>441000</v>
      </c>
    </row>
    <row r="18" spans="1:9" ht="24" hidden="1" customHeight="1" x14ac:dyDescent="0.25">
      <c r="A18" s="350" t="s">
        <v>1047</v>
      </c>
      <c r="B18" s="347">
        <v>383097</v>
      </c>
      <c r="C18" s="347">
        <v>0</v>
      </c>
      <c r="D18" s="347">
        <v>157040</v>
      </c>
      <c r="E18" s="348"/>
      <c r="F18" s="348"/>
      <c r="G18" s="348"/>
      <c r="H18" s="349">
        <f t="shared" si="1"/>
        <v>226057</v>
      </c>
      <c r="I18" s="375">
        <f t="shared" si="0"/>
        <v>226000</v>
      </c>
    </row>
    <row r="19" spans="1:9" ht="24" hidden="1" customHeight="1" x14ac:dyDescent="0.25">
      <c r="A19" s="350" t="s">
        <v>1048</v>
      </c>
      <c r="B19" s="347">
        <v>330159</v>
      </c>
      <c r="C19" s="347">
        <v>0</v>
      </c>
      <c r="D19" s="347">
        <v>271897</v>
      </c>
      <c r="E19" s="348"/>
      <c r="F19" s="348"/>
      <c r="G19" s="348"/>
      <c r="H19" s="349">
        <f t="shared" si="1"/>
        <v>58262</v>
      </c>
      <c r="I19" s="375">
        <f t="shared" si="0"/>
        <v>58000</v>
      </c>
    </row>
    <row r="20" spans="1:9" ht="24" hidden="1" customHeight="1" x14ac:dyDescent="0.25">
      <c r="A20" s="350" t="s">
        <v>1049</v>
      </c>
      <c r="B20" s="347">
        <v>1502338</v>
      </c>
      <c r="C20" s="347">
        <v>0</v>
      </c>
      <c r="D20" s="347">
        <v>451383</v>
      </c>
      <c r="E20" s="348"/>
      <c r="F20" s="348"/>
      <c r="G20" s="348"/>
      <c r="H20" s="349">
        <f t="shared" si="1"/>
        <v>1050955</v>
      </c>
      <c r="I20" s="375">
        <f t="shared" si="0"/>
        <v>1050000</v>
      </c>
    </row>
    <row r="21" spans="1:9" ht="24" hidden="1" customHeight="1" x14ac:dyDescent="0.25">
      <c r="A21" s="350" t="s">
        <v>1050</v>
      </c>
      <c r="B21" s="347">
        <v>319944</v>
      </c>
      <c r="C21" s="347">
        <v>0</v>
      </c>
      <c r="D21" s="347">
        <v>285610</v>
      </c>
      <c r="E21" s="348"/>
      <c r="F21" s="348"/>
      <c r="G21" s="348"/>
      <c r="H21" s="349">
        <f t="shared" si="1"/>
        <v>34334</v>
      </c>
      <c r="I21" s="375">
        <f t="shared" si="0"/>
        <v>34000</v>
      </c>
    </row>
    <row r="22" spans="1:9" ht="24" hidden="1" customHeight="1" x14ac:dyDescent="0.25">
      <c r="A22" s="350" t="s">
        <v>1051</v>
      </c>
      <c r="B22" s="347">
        <v>1181546</v>
      </c>
      <c r="C22" s="347">
        <v>0</v>
      </c>
      <c r="D22" s="347">
        <v>130048</v>
      </c>
      <c r="E22" s="348"/>
      <c r="F22" s="348"/>
      <c r="G22" s="348"/>
      <c r="H22" s="349">
        <f t="shared" si="1"/>
        <v>1051498</v>
      </c>
      <c r="I22" s="375">
        <f t="shared" si="0"/>
        <v>1051000</v>
      </c>
    </row>
    <row r="23" spans="1:9" ht="24" hidden="1" customHeight="1" x14ac:dyDescent="0.25">
      <c r="A23" s="350" t="s">
        <v>1052</v>
      </c>
      <c r="B23" s="347">
        <v>1288138</v>
      </c>
      <c r="C23" s="347">
        <v>0</v>
      </c>
      <c r="D23" s="347">
        <v>1028107</v>
      </c>
      <c r="E23" s="348"/>
      <c r="F23" s="348"/>
      <c r="G23" s="348"/>
      <c r="H23" s="349">
        <f t="shared" si="1"/>
        <v>260031</v>
      </c>
      <c r="I23" s="375">
        <f t="shared" si="0"/>
        <v>260000</v>
      </c>
    </row>
    <row r="24" spans="1:9" ht="24" hidden="1" customHeight="1" x14ac:dyDescent="0.25">
      <c r="A24" s="350" t="s">
        <v>1053</v>
      </c>
      <c r="B24" s="347">
        <v>396429</v>
      </c>
      <c r="C24" s="347">
        <v>0</v>
      </c>
      <c r="D24" s="347">
        <v>53914</v>
      </c>
      <c r="E24" s="348"/>
      <c r="F24" s="348"/>
      <c r="G24" s="348"/>
      <c r="H24" s="349">
        <f t="shared" si="1"/>
        <v>342515</v>
      </c>
      <c r="I24" s="375">
        <f t="shared" si="0"/>
        <v>342000</v>
      </c>
    </row>
    <row r="25" spans="1:9" ht="24" hidden="1" customHeight="1" x14ac:dyDescent="0.25">
      <c r="A25" s="350" t="s">
        <v>1054</v>
      </c>
      <c r="B25" s="347">
        <v>443009</v>
      </c>
      <c r="C25" s="347">
        <v>0</v>
      </c>
      <c r="D25" s="347">
        <v>40907</v>
      </c>
      <c r="E25" s="348"/>
      <c r="F25" s="348"/>
      <c r="G25" s="348"/>
      <c r="H25" s="349">
        <f t="shared" si="1"/>
        <v>402102</v>
      </c>
      <c r="I25" s="375">
        <f t="shared" si="0"/>
        <v>402000</v>
      </c>
    </row>
    <row r="26" spans="1:9" ht="24" hidden="1" customHeight="1" x14ac:dyDescent="0.25">
      <c r="A26" s="350" t="s">
        <v>1055</v>
      </c>
      <c r="B26" s="347">
        <v>608756</v>
      </c>
      <c r="C26" s="347">
        <v>0</v>
      </c>
      <c r="D26" s="347">
        <v>283838</v>
      </c>
      <c r="E26" s="348"/>
      <c r="F26" s="348"/>
      <c r="G26" s="348"/>
      <c r="H26" s="349">
        <f t="shared" si="1"/>
        <v>324918</v>
      </c>
      <c r="I26" s="375">
        <f t="shared" si="0"/>
        <v>324000</v>
      </c>
    </row>
    <row r="27" spans="1:9" ht="24" hidden="1" customHeight="1" x14ac:dyDescent="0.25">
      <c r="A27" s="350" t="s">
        <v>1056</v>
      </c>
      <c r="B27" s="347">
        <v>472831</v>
      </c>
      <c r="C27" s="347">
        <v>0</v>
      </c>
      <c r="D27" s="347">
        <v>196630</v>
      </c>
      <c r="E27" s="348"/>
      <c r="F27" s="348"/>
      <c r="G27" s="348"/>
      <c r="H27" s="349">
        <f t="shared" si="1"/>
        <v>276201</v>
      </c>
      <c r="I27" s="375">
        <f t="shared" si="0"/>
        <v>276000</v>
      </c>
    </row>
    <row r="28" spans="1:9" ht="24" hidden="1" customHeight="1" x14ac:dyDescent="0.25">
      <c r="A28" s="350" t="s">
        <v>1057</v>
      </c>
      <c r="B28" s="347">
        <v>323357</v>
      </c>
      <c r="C28" s="347">
        <v>0</v>
      </c>
      <c r="D28" s="347">
        <v>104899</v>
      </c>
      <c r="E28" s="348"/>
      <c r="F28" s="348"/>
      <c r="G28" s="348"/>
      <c r="H28" s="349">
        <f t="shared" si="1"/>
        <v>218458</v>
      </c>
      <c r="I28" s="375">
        <f t="shared" si="0"/>
        <v>218000</v>
      </c>
    </row>
    <row r="29" spans="1:9" s="354" customFormat="1" ht="27" customHeight="1" x14ac:dyDescent="0.25">
      <c r="A29" s="351" t="s">
        <v>1058</v>
      </c>
      <c r="B29" s="352">
        <v>751118</v>
      </c>
      <c r="C29" s="347">
        <v>0</v>
      </c>
      <c r="D29" s="353">
        <v>299565</v>
      </c>
      <c r="E29" s="348"/>
      <c r="F29" s="348"/>
      <c r="G29" s="348"/>
      <c r="H29" s="349">
        <f t="shared" si="1"/>
        <v>451553</v>
      </c>
      <c r="I29" s="375">
        <f t="shared" si="0"/>
        <v>451000</v>
      </c>
    </row>
    <row r="30" spans="1:9" s="354" customFormat="1" ht="27" customHeight="1" x14ac:dyDescent="0.25">
      <c r="A30" s="351" t="s">
        <v>1059</v>
      </c>
      <c r="B30" s="352">
        <v>1053529</v>
      </c>
      <c r="C30" s="347">
        <v>0</v>
      </c>
      <c r="D30" s="353">
        <v>103562</v>
      </c>
      <c r="E30" s="348"/>
      <c r="F30" s="348"/>
      <c r="G30" s="348"/>
      <c r="H30" s="349">
        <f t="shared" si="1"/>
        <v>949967</v>
      </c>
      <c r="I30" s="375">
        <f t="shared" si="0"/>
        <v>949000</v>
      </c>
    </row>
    <row r="31" spans="1:9" s="354" customFormat="1" ht="27" customHeight="1" x14ac:dyDescent="0.25">
      <c r="A31" s="351" t="s">
        <v>1060</v>
      </c>
      <c r="B31" s="352">
        <v>596433</v>
      </c>
      <c r="C31" s="347">
        <v>0</v>
      </c>
      <c r="D31" s="353">
        <v>48317</v>
      </c>
      <c r="E31" s="348"/>
      <c r="F31" s="348"/>
      <c r="G31" s="348"/>
      <c r="H31" s="349">
        <f t="shared" si="1"/>
        <v>548116</v>
      </c>
      <c r="I31" s="375">
        <f t="shared" si="0"/>
        <v>548000</v>
      </c>
    </row>
    <row r="32" spans="1:9" s="354" customFormat="1" ht="27" customHeight="1" x14ac:dyDescent="0.25">
      <c r="A32" s="351" t="s">
        <v>1061</v>
      </c>
      <c r="B32" s="352">
        <v>772169</v>
      </c>
      <c r="C32" s="347">
        <v>0</v>
      </c>
      <c r="D32" s="353">
        <v>2614</v>
      </c>
      <c r="E32" s="348"/>
      <c r="F32" s="348"/>
      <c r="G32" s="348"/>
      <c r="H32" s="349">
        <f t="shared" si="1"/>
        <v>769555</v>
      </c>
      <c r="I32" s="375">
        <f t="shared" si="0"/>
        <v>769000</v>
      </c>
    </row>
    <row r="33" spans="1:9" s="354" customFormat="1" ht="27" customHeight="1" x14ac:dyDescent="0.25">
      <c r="A33" s="351" t="s">
        <v>1062</v>
      </c>
      <c r="B33" s="352">
        <v>277242</v>
      </c>
      <c r="C33" s="347">
        <v>0</v>
      </c>
      <c r="D33" s="353">
        <v>236826</v>
      </c>
      <c r="E33" s="348"/>
      <c r="F33" s="348"/>
      <c r="G33" s="348"/>
      <c r="H33" s="349">
        <f t="shared" si="1"/>
        <v>40416</v>
      </c>
      <c r="I33" s="375">
        <f t="shared" si="0"/>
        <v>40000</v>
      </c>
    </row>
    <row r="34" spans="1:9" s="354" customFormat="1" ht="27" customHeight="1" x14ac:dyDescent="0.25">
      <c r="A34" s="351" t="s">
        <v>1063</v>
      </c>
      <c r="B34" s="352">
        <v>421574</v>
      </c>
      <c r="C34" s="347">
        <v>0</v>
      </c>
      <c r="D34" s="353">
        <v>101498</v>
      </c>
      <c r="E34" s="348"/>
      <c r="F34" s="348"/>
      <c r="G34" s="348"/>
      <c r="H34" s="349">
        <f t="shared" si="1"/>
        <v>320076</v>
      </c>
      <c r="I34" s="375">
        <f t="shared" si="0"/>
        <v>320000</v>
      </c>
    </row>
    <row r="35" spans="1:9" s="354" customFormat="1" ht="27" customHeight="1" x14ac:dyDescent="0.25">
      <c r="A35" s="351" t="s">
        <v>1064</v>
      </c>
      <c r="B35" s="352">
        <v>1326846</v>
      </c>
      <c r="C35" s="347">
        <v>0</v>
      </c>
      <c r="D35" s="353">
        <v>121603</v>
      </c>
      <c r="E35" s="355"/>
      <c r="F35" s="355"/>
      <c r="G35" s="355"/>
      <c r="H35" s="356">
        <f t="shared" si="1"/>
        <v>1205243</v>
      </c>
      <c r="I35" s="375">
        <f t="shared" si="0"/>
        <v>1205000</v>
      </c>
    </row>
    <row r="36" spans="1:9" s="354" customFormat="1" ht="27" customHeight="1" x14ac:dyDescent="0.25">
      <c r="A36" s="351" t="s">
        <v>1065</v>
      </c>
      <c r="B36" s="352">
        <v>678632</v>
      </c>
      <c r="C36" s="347">
        <v>0</v>
      </c>
      <c r="D36" s="353">
        <v>281713</v>
      </c>
      <c r="E36" s="355"/>
      <c r="F36" s="355"/>
      <c r="G36" s="355"/>
      <c r="H36" s="356">
        <f t="shared" si="1"/>
        <v>396919</v>
      </c>
      <c r="I36" s="375">
        <f t="shared" si="0"/>
        <v>396000</v>
      </c>
    </row>
    <row r="37" spans="1:9" s="354" customFormat="1" ht="27" customHeight="1" x14ac:dyDescent="0.25">
      <c r="A37" s="351" t="s">
        <v>1066</v>
      </c>
      <c r="B37" s="352">
        <v>545226</v>
      </c>
      <c r="C37" s="347">
        <v>0</v>
      </c>
      <c r="D37" s="353">
        <v>355847</v>
      </c>
      <c r="E37" s="355"/>
      <c r="F37" s="355"/>
      <c r="G37" s="355"/>
      <c r="H37" s="356">
        <f t="shared" si="1"/>
        <v>189379</v>
      </c>
      <c r="I37" s="375">
        <f t="shared" si="0"/>
        <v>189000</v>
      </c>
    </row>
    <row r="38" spans="1:9" s="354" customFormat="1" ht="27" customHeight="1" x14ac:dyDescent="0.25">
      <c r="A38" s="351" t="s">
        <v>1067</v>
      </c>
      <c r="B38" s="352">
        <v>403076</v>
      </c>
      <c r="C38" s="347">
        <v>0</v>
      </c>
      <c r="D38" s="353">
        <v>201554</v>
      </c>
      <c r="E38" s="355"/>
      <c r="F38" s="355"/>
      <c r="G38" s="355"/>
      <c r="H38" s="356">
        <f t="shared" si="1"/>
        <v>201522</v>
      </c>
      <c r="I38" s="375">
        <f t="shared" si="0"/>
        <v>201000</v>
      </c>
    </row>
    <row r="39" spans="1:9" s="354" customFormat="1" ht="27" customHeight="1" x14ac:dyDescent="0.25">
      <c r="A39" s="351" t="s">
        <v>1068</v>
      </c>
      <c r="B39" s="352">
        <v>292347</v>
      </c>
      <c r="C39" s="347">
        <v>0</v>
      </c>
      <c r="D39" s="353">
        <v>202109</v>
      </c>
      <c r="E39" s="355"/>
      <c r="F39" s="355"/>
      <c r="G39" s="355"/>
      <c r="H39" s="356">
        <f t="shared" si="1"/>
        <v>90238</v>
      </c>
      <c r="I39" s="375">
        <f t="shared" si="0"/>
        <v>90000</v>
      </c>
    </row>
    <row r="40" spans="1:9" s="354" customFormat="1" ht="27" customHeight="1" x14ac:dyDescent="0.25">
      <c r="A40" s="351" t="s">
        <v>1069</v>
      </c>
      <c r="B40" s="352">
        <v>573830</v>
      </c>
      <c r="C40" s="347">
        <v>0</v>
      </c>
      <c r="D40" s="353">
        <v>204395</v>
      </c>
      <c r="E40" s="355"/>
      <c r="F40" s="355"/>
      <c r="G40" s="355"/>
      <c r="H40" s="356">
        <f t="shared" si="1"/>
        <v>369435</v>
      </c>
      <c r="I40" s="375">
        <f t="shared" si="0"/>
        <v>369000</v>
      </c>
    </row>
    <row r="41" spans="1:9" s="354" customFormat="1" ht="27" customHeight="1" x14ac:dyDescent="0.25">
      <c r="A41" s="357" t="s">
        <v>1070</v>
      </c>
      <c r="B41" s="352">
        <v>1064491</v>
      </c>
      <c r="C41" s="347">
        <v>0</v>
      </c>
      <c r="D41" s="353">
        <v>808288</v>
      </c>
      <c r="E41" s="348"/>
      <c r="F41" s="348"/>
      <c r="G41" s="348"/>
      <c r="H41" s="356">
        <f t="shared" si="1"/>
        <v>256203</v>
      </c>
      <c r="I41" s="375">
        <f t="shared" si="0"/>
        <v>256000</v>
      </c>
    </row>
    <row r="42" spans="1:9" s="354" customFormat="1" ht="27" customHeight="1" x14ac:dyDescent="0.25">
      <c r="A42" s="351" t="s">
        <v>1071</v>
      </c>
      <c r="B42" s="352">
        <v>1206199</v>
      </c>
      <c r="C42" s="347">
        <v>0</v>
      </c>
      <c r="D42" s="358">
        <v>401685</v>
      </c>
      <c r="E42" s="355"/>
      <c r="F42" s="355"/>
      <c r="G42" s="355"/>
      <c r="H42" s="356">
        <f t="shared" si="1"/>
        <v>804514</v>
      </c>
      <c r="I42" s="375">
        <f t="shared" si="0"/>
        <v>804000</v>
      </c>
    </row>
    <row r="43" spans="1:9" s="354" customFormat="1" ht="27" customHeight="1" x14ac:dyDescent="0.25">
      <c r="A43" s="351" t="s">
        <v>1072</v>
      </c>
      <c r="B43" s="352">
        <v>790152</v>
      </c>
      <c r="C43" s="347">
        <v>0</v>
      </c>
      <c r="D43" s="353">
        <v>43137</v>
      </c>
      <c r="E43" s="355"/>
      <c r="F43" s="355"/>
      <c r="G43" s="355"/>
      <c r="H43" s="356">
        <f t="shared" si="1"/>
        <v>747015</v>
      </c>
      <c r="I43" s="375">
        <f t="shared" si="0"/>
        <v>747000</v>
      </c>
    </row>
    <row r="44" spans="1:9" s="354" customFormat="1" ht="27" customHeight="1" x14ac:dyDescent="0.25">
      <c r="A44" s="351" t="s">
        <v>1073</v>
      </c>
      <c r="B44" s="352">
        <v>474878</v>
      </c>
      <c r="C44" s="347">
        <v>0</v>
      </c>
      <c r="D44" s="353">
        <v>20823</v>
      </c>
      <c r="E44" s="355"/>
      <c r="F44" s="355"/>
      <c r="G44" s="355"/>
      <c r="H44" s="356">
        <f t="shared" si="1"/>
        <v>454055</v>
      </c>
      <c r="I44" s="375">
        <f t="shared" si="0"/>
        <v>454000</v>
      </c>
    </row>
    <row r="45" spans="1:9" s="354" customFormat="1" ht="27" customHeight="1" x14ac:dyDescent="0.25">
      <c r="A45" s="351" t="s">
        <v>1074</v>
      </c>
      <c r="B45" s="352">
        <v>668484</v>
      </c>
      <c r="C45" s="347">
        <v>0</v>
      </c>
      <c r="D45" s="353">
        <v>211432</v>
      </c>
      <c r="E45" s="355"/>
      <c r="F45" s="355"/>
      <c r="G45" s="355"/>
      <c r="H45" s="356">
        <f t="shared" si="1"/>
        <v>457052</v>
      </c>
      <c r="I45" s="375">
        <f t="shared" si="0"/>
        <v>457000</v>
      </c>
    </row>
    <row r="46" spans="1:9" s="354" customFormat="1" ht="27" customHeight="1" x14ac:dyDescent="0.25">
      <c r="A46" s="351" t="s">
        <v>1075</v>
      </c>
      <c r="B46" s="352">
        <v>1263598</v>
      </c>
      <c r="C46" s="347">
        <v>0</v>
      </c>
      <c r="D46" s="353">
        <v>151675</v>
      </c>
      <c r="E46" s="355"/>
      <c r="F46" s="355"/>
      <c r="G46" s="355"/>
      <c r="H46" s="356">
        <f t="shared" si="1"/>
        <v>1111923</v>
      </c>
      <c r="I46" s="375">
        <f t="shared" si="0"/>
        <v>1111000</v>
      </c>
    </row>
    <row r="47" spans="1:9" s="354" customFormat="1" ht="27" customHeight="1" x14ac:dyDescent="0.25">
      <c r="A47" s="351" t="s">
        <v>1076</v>
      </c>
      <c r="B47" s="352">
        <v>240739</v>
      </c>
      <c r="C47" s="347">
        <v>0</v>
      </c>
      <c r="D47" s="353">
        <v>163337</v>
      </c>
      <c r="E47" s="355"/>
      <c r="F47" s="355"/>
      <c r="G47" s="355"/>
      <c r="H47" s="356">
        <f t="shared" si="1"/>
        <v>77402</v>
      </c>
      <c r="I47" s="375">
        <f t="shared" si="0"/>
        <v>77000</v>
      </c>
    </row>
    <row r="48" spans="1:9" s="354" customFormat="1" ht="27" customHeight="1" x14ac:dyDescent="0.25">
      <c r="A48" s="351" t="s">
        <v>1077</v>
      </c>
      <c r="B48" s="352">
        <v>479289</v>
      </c>
      <c r="C48" s="347">
        <v>0</v>
      </c>
      <c r="D48" s="353">
        <v>103445</v>
      </c>
      <c r="E48" s="355"/>
      <c r="F48" s="355"/>
      <c r="G48" s="355"/>
      <c r="H48" s="356">
        <f t="shared" si="1"/>
        <v>375844</v>
      </c>
      <c r="I48" s="375">
        <f t="shared" si="0"/>
        <v>375000</v>
      </c>
    </row>
    <row r="49" spans="1:9" s="354" customFormat="1" ht="27" customHeight="1" x14ac:dyDescent="0.25">
      <c r="A49" s="351" t="s">
        <v>1078</v>
      </c>
      <c r="B49" s="352">
        <v>318811</v>
      </c>
      <c r="C49" s="347">
        <v>0</v>
      </c>
      <c r="D49" s="353">
        <v>128333</v>
      </c>
      <c r="E49" s="355"/>
      <c r="F49" s="355"/>
      <c r="G49" s="355"/>
      <c r="H49" s="356">
        <f t="shared" si="1"/>
        <v>190478</v>
      </c>
      <c r="I49" s="375">
        <f t="shared" si="0"/>
        <v>190000</v>
      </c>
    </row>
    <row r="50" spans="1:9" s="354" customFormat="1" ht="27" customHeight="1" x14ac:dyDescent="0.25">
      <c r="A50" s="351" t="s">
        <v>1079</v>
      </c>
      <c r="B50" s="352">
        <v>493065</v>
      </c>
      <c r="C50" s="347">
        <v>0</v>
      </c>
      <c r="D50" s="353">
        <v>167442</v>
      </c>
      <c r="E50" s="355"/>
      <c r="F50" s="355"/>
      <c r="G50" s="355"/>
      <c r="H50" s="356">
        <f t="shared" si="1"/>
        <v>325623</v>
      </c>
      <c r="I50" s="375">
        <f t="shared" si="0"/>
        <v>325000</v>
      </c>
    </row>
    <row r="51" spans="1:9" s="354" customFormat="1" ht="27" customHeight="1" x14ac:dyDescent="0.25">
      <c r="A51" s="351" t="s">
        <v>1080</v>
      </c>
      <c r="B51" s="352">
        <v>1665603</v>
      </c>
      <c r="C51" s="347">
        <v>0</v>
      </c>
      <c r="D51" s="353">
        <v>107464</v>
      </c>
      <c r="E51" s="355"/>
      <c r="F51" s="355"/>
      <c r="G51" s="355"/>
      <c r="H51" s="356">
        <f t="shared" si="1"/>
        <v>1558139</v>
      </c>
      <c r="I51" s="375">
        <f t="shared" si="0"/>
        <v>1558000</v>
      </c>
    </row>
    <row r="52" spans="1:9" s="354" customFormat="1" ht="27" customHeight="1" x14ac:dyDescent="0.25">
      <c r="A52" s="351" t="s">
        <v>1081</v>
      </c>
      <c r="B52" s="352">
        <v>322505</v>
      </c>
      <c r="C52" s="347">
        <v>0</v>
      </c>
      <c r="D52" s="353">
        <v>313629</v>
      </c>
      <c r="E52" s="355"/>
      <c r="F52" s="355"/>
      <c r="G52" s="355"/>
      <c r="H52" s="356">
        <f t="shared" si="1"/>
        <v>8876</v>
      </c>
      <c r="I52" s="375">
        <f t="shared" si="0"/>
        <v>8000</v>
      </c>
    </row>
    <row r="53" spans="1:9" s="354" customFormat="1" ht="27" customHeight="1" x14ac:dyDescent="0.25">
      <c r="A53" s="351" t="s">
        <v>1082</v>
      </c>
      <c r="B53" s="359">
        <v>427649</v>
      </c>
      <c r="C53" s="347">
        <v>0</v>
      </c>
      <c r="D53" s="353">
        <v>41755</v>
      </c>
      <c r="E53" s="355"/>
      <c r="F53" s="355"/>
      <c r="G53" s="355"/>
      <c r="H53" s="356">
        <f t="shared" si="1"/>
        <v>385894</v>
      </c>
      <c r="I53" s="375">
        <f t="shared" si="0"/>
        <v>385000</v>
      </c>
    </row>
    <row r="54" spans="1:9" s="354" customFormat="1" ht="27" customHeight="1" x14ac:dyDescent="0.25">
      <c r="A54" s="351" t="s">
        <v>1083</v>
      </c>
      <c r="B54" s="359">
        <v>535468</v>
      </c>
      <c r="C54" s="347">
        <v>0</v>
      </c>
      <c r="D54" s="353">
        <v>482798</v>
      </c>
      <c r="E54" s="355"/>
      <c r="F54" s="355"/>
      <c r="G54" s="355"/>
      <c r="H54" s="356">
        <f t="shared" si="1"/>
        <v>52670</v>
      </c>
      <c r="I54" s="375">
        <f t="shared" si="0"/>
        <v>52000</v>
      </c>
    </row>
    <row r="55" spans="1:9" s="354" customFormat="1" ht="27" customHeight="1" x14ac:dyDescent="0.25">
      <c r="A55" s="351" t="s">
        <v>1084</v>
      </c>
      <c r="B55" s="359">
        <v>282729</v>
      </c>
      <c r="C55" s="347">
        <v>0</v>
      </c>
      <c r="D55" s="353">
        <v>37814</v>
      </c>
      <c r="E55" s="355"/>
      <c r="F55" s="355"/>
      <c r="G55" s="355"/>
      <c r="H55" s="356">
        <f t="shared" si="1"/>
        <v>244915</v>
      </c>
      <c r="I55" s="375">
        <f t="shared" si="0"/>
        <v>244000</v>
      </c>
    </row>
    <row r="56" spans="1:9" s="354" customFormat="1" ht="27" customHeight="1" x14ac:dyDescent="0.25">
      <c r="A56" s="351" t="s">
        <v>1085</v>
      </c>
      <c r="B56" s="359">
        <v>646935</v>
      </c>
      <c r="C56" s="347">
        <v>0</v>
      </c>
      <c r="D56" s="353">
        <v>164144</v>
      </c>
      <c r="E56" s="355"/>
      <c r="F56" s="355"/>
      <c r="G56" s="355"/>
      <c r="H56" s="356">
        <f t="shared" si="1"/>
        <v>482791</v>
      </c>
      <c r="I56" s="375">
        <f t="shared" si="0"/>
        <v>482000</v>
      </c>
    </row>
    <row r="57" spans="1:9" s="354" customFormat="1" ht="27" customHeight="1" x14ac:dyDescent="0.25">
      <c r="A57" s="351" t="s">
        <v>1086</v>
      </c>
      <c r="B57" s="359">
        <v>528822</v>
      </c>
      <c r="C57" s="347">
        <v>0</v>
      </c>
      <c r="D57" s="353">
        <v>118485</v>
      </c>
      <c r="E57" s="355"/>
      <c r="F57" s="355"/>
      <c r="G57" s="355"/>
      <c r="H57" s="356">
        <f t="shared" si="1"/>
        <v>410337</v>
      </c>
      <c r="I57" s="375">
        <f t="shared" si="0"/>
        <v>410000</v>
      </c>
    </row>
    <row r="58" spans="1:9" s="354" customFormat="1" ht="27" customHeight="1" x14ac:dyDescent="0.25">
      <c r="A58" s="351" t="s">
        <v>1087</v>
      </c>
      <c r="B58" s="359">
        <v>237148</v>
      </c>
      <c r="C58" s="347">
        <v>0</v>
      </c>
      <c r="D58" s="353">
        <v>114943</v>
      </c>
      <c r="E58" s="355"/>
      <c r="F58" s="355"/>
      <c r="G58" s="355"/>
      <c r="H58" s="356">
        <f t="shared" si="1"/>
        <v>122205</v>
      </c>
      <c r="I58" s="375">
        <f t="shared" si="0"/>
        <v>122000</v>
      </c>
    </row>
    <row r="59" spans="1:9" s="354" customFormat="1" ht="27" customHeight="1" x14ac:dyDescent="0.25">
      <c r="A59" s="351" t="s">
        <v>1088</v>
      </c>
      <c r="B59" s="353">
        <v>265503</v>
      </c>
      <c r="C59" s="347">
        <v>0</v>
      </c>
      <c r="D59" s="353">
        <v>164397</v>
      </c>
      <c r="E59" s="355"/>
      <c r="F59" s="355"/>
      <c r="G59" s="355"/>
      <c r="H59" s="356">
        <f t="shared" si="1"/>
        <v>101106</v>
      </c>
      <c r="I59" s="375">
        <f t="shared" si="0"/>
        <v>101000</v>
      </c>
    </row>
    <row r="60" spans="1:9" s="354" customFormat="1" ht="27" customHeight="1" x14ac:dyDescent="0.25">
      <c r="A60" s="351" t="s">
        <v>1089</v>
      </c>
      <c r="B60" s="353">
        <v>399525</v>
      </c>
      <c r="C60" s="347">
        <v>0</v>
      </c>
      <c r="D60" s="353">
        <v>312378</v>
      </c>
      <c r="E60" s="355"/>
      <c r="F60" s="355"/>
      <c r="G60" s="355"/>
      <c r="H60" s="356">
        <f t="shared" si="1"/>
        <v>87147</v>
      </c>
      <c r="I60" s="375">
        <f t="shared" si="0"/>
        <v>87000</v>
      </c>
    </row>
    <row r="61" spans="1:9" s="354" customFormat="1" ht="27" customHeight="1" x14ac:dyDescent="0.25">
      <c r="A61" s="351" t="s">
        <v>1090</v>
      </c>
      <c r="B61" s="353">
        <v>946811</v>
      </c>
      <c r="C61" s="347">
        <v>0</v>
      </c>
      <c r="D61" s="353">
        <v>530098</v>
      </c>
      <c r="E61" s="355"/>
      <c r="F61" s="355"/>
      <c r="G61" s="355"/>
      <c r="H61" s="356">
        <f t="shared" si="1"/>
        <v>416713</v>
      </c>
      <c r="I61" s="375">
        <f t="shared" si="0"/>
        <v>416000</v>
      </c>
    </row>
    <row r="62" spans="1:9" s="354" customFormat="1" ht="27" customHeight="1" x14ac:dyDescent="0.25">
      <c r="A62" s="351" t="s">
        <v>1091</v>
      </c>
      <c r="B62" s="353">
        <v>586755</v>
      </c>
      <c r="C62" s="347">
        <v>0</v>
      </c>
      <c r="D62" s="353">
        <v>120578</v>
      </c>
      <c r="E62" s="355"/>
      <c r="F62" s="355"/>
      <c r="G62" s="355"/>
      <c r="H62" s="356">
        <f t="shared" si="1"/>
        <v>466177</v>
      </c>
      <c r="I62" s="375">
        <f t="shared" si="0"/>
        <v>466000</v>
      </c>
    </row>
    <row r="63" spans="1:9" s="354" customFormat="1" ht="27" customHeight="1" x14ac:dyDescent="0.25">
      <c r="A63" s="351" t="s">
        <v>1092</v>
      </c>
      <c r="B63" s="353">
        <v>514293</v>
      </c>
      <c r="C63" s="347">
        <v>0</v>
      </c>
      <c r="D63" s="353">
        <v>226871</v>
      </c>
      <c r="E63" s="355"/>
      <c r="F63" s="355"/>
      <c r="G63" s="355"/>
      <c r="H63" s="356">
        <f t="shared" si="1"/>
        <v>287422</v>
      </c>
      <c r="I63" s="375">
        <f t="shared" si="0"/>
        <v>287000</v>
      </c>
    </row>
    <row r="64" spans="1:9" s="354" customFormat="1" ht="27" customHeight="1" x14ac:dyDescent="0.25">
      <c r="A64" s="351" t="s">
        <v>1093</v>
      </c>
      <c r="B64" s="352">
        <v>683511</v>
      </c>
      <c r="C64" s="347">
        <v>0</v>
      </c>
      <c r="D64" s="353">
        <v>52841</v>
      </c>
      <c r="E64" s="355"/>
      <c r="F64" s="355"/>
      <c r="G64" s="355"/>
      <c r="H64" s="356">
        <f t="shared" si="1"/>
        <v>630670</v>
      </c>
      <c r="I64" s="375">
        <f t="shared" si="0"/>
        <v>630000</v>
      </c>
    </row>
    <row r="65" spans="1:9" s="354" customFormat="1" ht="27" customHeight="1" x14ac:dyDescent="0.25">
      <c r="A65" s="351" t="s">
        <v>1094</v>
      </c>
      <c r="B65" s="352">
        <v>322904</v>
      </c>
      <c r="C65" s="347">
        <v>0</v>
      </c>
      <c r="D65" s="353">
        <v>175180</v>
      </c>
      <c r="E65" s="355"/>
      <c r="F65" s="355"/>
      <c r="G65" s="355"/>
      <c r="H65" s="356">
        <f t="shared" si="1"/>
        <v>147724</v>
      </c>
      <c r="I65" s="375">
        <f t="shared" si="0"/>
        <v>147000</v>
      </c>
    </row>
    <row r="66" spans="1:9" s="354" customFormat="1" ht="27" customHeight="1" x14ac:dyDescent="0.25">
      <c r="A66" s="351" t="s">
        <v>1095</v>
      </c>
      <c r="B66" s="352">
        <v>171788</v>
      </c>
      <c r="C66" s="347">
        <v>0</v>
      </c>
      <c r="D66" s="353">
        <v>51937</v>
      </c>
      <c r="E66" s="355"/>
      <c r="F66" s="355"/>
      <c r="G66" s="355"/>
      <c r="H66" s="356">
        <f t="shared" si="1"/>
        <v>119851</v>
      </c>
      <c r="I66" s="375">
        <f t="shared" si="0"/>
        <v>119000</v>
      </c>
    </row>
    <row r="67" spans="1:9" s="354" customFormat="1" ht="27" customHeight="1" x14ac:dyDescent="0.25">
      <c r="A67" s="351" t="s">
        <v>1096</v>
      </c>
      <c r="B67" s="352">
        <v>395586</v>
      </c>
      <c r="C67" s="347">
        <v>0</v>
      </c>
      <c r="D67" s="353">
        <v>156784</v>
      </c>
      <c r="E67" s="348"/>
      <c r="F67" s="348"/>
      <c r="G67" s="348"/>
      <c r="H67" s="356">
        <f t="shared" si="1"/>
        <v>238802</v>
      </c>
      <c r="I67" s="375">
        <f t="shared" si="0"/>
        <v>238000</v>
      </c>
    </row>
    <row r="68" spans="1:9" s="354" customFormat="1" ht="27" customHeight="1" x14ac:dyDescent="0.25">
      <c r="A68" s="360" t="s">
        <v>1097</v>
      </c>
      <c r="B68" s="352">
        <v>699548</v>
      </c>
      <c r="C68" s="347">
        <v>0</v>
      </c>
      <c r="D68" s="353">
        <v>552962</v>
      </c>
      <c r="E68" s="355"/>
      <c r="F68" s="355"/>
      <c r="G68" s="355"/>
      <c r="H68" s="356">
        <f t="shared" si="1"/>
        <v>146586</v>
      </c>
      <c r="I68" s="375">
        <f t="shared" si="0"/>
        <v>146000</v>
      </c>
    </row>
    <row r="69" spans="1:9" s="354" customFormat="1" ht="27" customHeight="1" x14ac:dyDescent="0.25">
      <c r="A69" s="357" t="s">
        <v>1098</v>
      </c>
      <c r="B69" s="352">
        <v>360577</v>
      </c>
      <c r="C69" s="347">
        <v>0</v>
      </c>
      <c r="D69" s="353">
        <v>61313</v>
      </c>
      <c r="E69" s="348"/>
      <c r="F69" s="348"/>
      <c r="G69" s="348"/>
      <c r="H69" s="356">
        <f t="shared" si="1"/>
        <v>299264</v>
      </c>
      <c r="I69" s="375">
        <f t="shared" ref="I69:I129" si="2">ROUNDDOWN(H69,-3)</f>
        <v>299000</v>
      </c>
    </row>
    <row r="70" spans="1:9" s="354" customFormat="1" ht="27" customHeight="1" x14ac:dyDescent="0.25">
      <c r="A70" s="357" t="s">
        <v>1099</v>
      </c>
      <c r="B70" s="352">
        <v>326190</v>
      </c>
      <c r="C70" s="347">
        <v>0</v>
      </c>
      <c r="D70" s="353">
        <v>187511</v>
      </c>
      <c r="E70" s="348"/>
      <c r="F70" s="348"/>
      <c r="G70" s="348"/>
      <c r="H70" s="356">
        <f t="shared" si="1"/>
        <v>138679</v>
      </c>
      <c r="I70" s="375">
        <f t="shared" si="2"/>
        <v>138000</v>
      </c>
    </row>
    <row r="71" spans="1:9" s="354" customFormat="1" ht="27" customHeight="1" x14ac:dyDescent="0.25">
      <c r="A71" s="351" t="s">
        <v>1100</v>
      </c>
      <c r="B71" s="352">
        <v>505494</v>
      </c>
      <c r="C71" s="347">
        <v>0</v>
      </c>
      <c r="D71" s="353">
        <v>325752</v>
      </c>
      <c r="E71" s="355"/>
      <c r="F71" s="355"/>
      <c r="G71" s="355"/>
      <c r="H71" s="356">
        <f t="shared" si="1"/>
        <v>179742</v>
      </c>
      <c r="I71" s="375">
        <f t="shared" si="2"/>
        <v>179000</v>
      </c>
    </row>
    <row r="72" spans="1:9" s="354" customFormat="1" ht="27" customHeight="1" x14ac:dyDescent="0.25">
      <c r="A72" s="351" t="s">
        <v>1101</v>
      </c>
      <c r="B72" s="352">
        <v>610789</v>
      </c>
      <c r="C72" s="347">
        <v>0</v>
      </c>
      <c r="D72" s="353">
        <v>223158</v>
      </c>
      <c r="E72" s="355"/>
      <c r="F72" s="355"/>
      <c r="G72" s="355"/>
      <c r="H72" s="356">
        <f t="shared" si="1"/>
        <v>387631</v>
      </c>
      <c r="I72" s="375">
        <f t="shared" si="2"/>
        <v>387000</v>
      </c>
    </row>
    <row r="73" spans="1:9" s="354" customFormat="1" ht="27" customHeight="1" x14ac:dyDescent="0.25">
      <c r="A73" s="351" t="s">
        <v>1102</v>
      </c>
      <c r="B73" s="352">
        <v>388333</v>
      </c>
      <c r="C73" s="347">
        <v>0</v>
      </c>
      <c r="D73" s="353">
        <v>110343</v>
      </c>
      <c r="E73" s="355"/>
      <c r="F73" s="355"/>
      <c r="G73" s="355"/>
      <c r="H73" s="356">
        <f t="shared" si="1"/>
        <v>277990</v>
      </c>
      <c r="I73" s="375">
        <f t="shared" si="2"/>
        <v>277000</v>
      </c>
    </row>
    <row r="74" spans="1:9" s="354" customFormat="1" ht="27" customHeight="1" x14ac:dyDescent="0.25">
      <c r="A74" s="351" t="s">
        <v>1103</v>
      </c>
      <c r="B74" s="352">
        <v>161082</v>
      </c>
      <c r="C74" s="347">
        <v>0</v>
      </c>
      <c r="D74" s="353">
        <v>129414</v>
      </c>
      <c r="E74" s="355"/>
      <c r="F74" s="355"/>
      <c r="G74" s="355"/>
      <c r="H74" s="356">
        <f t="shared" si="1"/>
        <v>31668</v>
      </c>
      <c r="I74" s="375">
        <f t="shared" si="2"/>
        <v>31000</v>
      </c>
    </row>
    <row r="75" spans="1:9" s="361" customFormat="1" ht="27" customHeight="1" x14ac:dyDescent="0.25">
      <c r="A75" s="357" t="s">
        <v>1104</v>
      </c>
      <c r="B75" s="352">
        <v>234402</v>
      </c>
      <c r="C75" s="347">
        <v>0</v>
      </c>
      <c r="D75" s="353">
        <v>234402</v>
      </c>
      <c r="E75" s="348"/>
      <c r="F75" s="348"/>
      <c r="G75" s="348"/>
      <c r="H75" s="349">
        <f t="shared" ref="H75:H129" si="3">B75-C75-D75-F75</f>
        <v>0</v>
      </c>
      <c r="I75" s="375">
        <f t="shared" si="2"/>
        <v>0</v>
      </c>
    </row>
    <row r="76" spans="1:9" s="354" customFormat="1" ht="27" customHeight="1" x14ac:dyDescent="0.25">
      <c r="A76" s="351" t="s">
        <v>1105</v>
      </c>
      <c r="B76" s="352">
        <v>695487</v>
      </c>
      <c r="C76" s="347">
        <v>0</v>
      </c>
      <c r="D76" s="353">
        <v>332977</v>
      </c>
      <c r="E76" s="355"/>
      <c r="F76" s="355"/>
      <c r="G76" s="355"/>
      <c r="H76" s="356">
        <f t="shared" si="3"/>
        <v>362510</v>
      </c>
      <c r="I76" s="375">
        <f t="shared" si="2"/>
        <v>362000</v>
      </c>
    </row>
    <row r="77" spans="1:9" s="354" customFormat="1" ht="27" customHeight="1" x14ac:dyDescent="0.25">
      <c r="A77" s="351" t="s">
        <v>1106</v>
      </c>
      <c r="B77" s="352">
        <v>514280</v>
      </c>
      <c r="C77" s="347">
        <v>0</v>
      </c>
      <c r="D77" s="353">
        <v>95868</v>
      </c>
      <c r="E77" s="355"/>
      <c r="F77" s="355"/>
      <c r="G77" s="355"/>
      <c r="H77" s="356">
        <f t="shared" si="3"/>
        <v>418412</v>
      </c>
      <c r="I77" s="375">
        <f t="shared" si="2"/>
        <v>418000</v>
      </c>
    </row>
    <row r="78" spans="1:9" s="354" customFormat="1" ht="27" customHeight="1" x14ac:dyDescent="0.25">
      <c r="A78" s="351" t="s">
        <v>1107</v>
      </c>
      <c r="B78" s="352">
        <v>426992</v>
      </c>
      <c r="C78" s="347">
        <v>0</v>
      </c>
      <c r="D78" s="353">
        <v>226335</v>
      </c>
      <c r="E78" s="355"/>
      <c r="F78" s="355"/>
      <c r="G78" s="355"/>
      <c r="H78" s="356">
        <f t="shared" si="3"/>
        <v>200657</v>
      </c>
      <c r="I78" s="375">
        <f t="shared" si="2"/>
        <v>200000</v>
      </c>
    </row>
    <row r="79" spans="1:9" s="354" customFormat="1" ht="27" customHeight="1" x14ac:dyDescent="0.25">
      <c r="A79" s="351" t="s">
        <v>1108</v>
      </c>
      <c r="B79" s="352">
        <v>323546</v>
      </c>
      <c r="C79" s="347">
        <v>0</v>
      </c>
      <c r="D79" s="353">
        <v>244006</v>
      </c>
      <c r="E79" s="355"/>
      <c r="F79" s="355"/>
      <c r="G79" s="355"/>
      <c r="H79" s="356">
        <f t="shared" si="3"/>
        <v>79540</v>
      </c>
      <c r="I79" s="375">
        <f t="shared" si="2"/>
        <v>79000</v>
      </c>
    </row>
    <row r="80" spans="1:9" s="361" customFormat="1" ht="27" customHeight="1" x14ac:dyDescent="0.25">
      <c r="A80" s="357" t="s">
        <v>1109</v>
      </c>
      <c r="B80" s="352">
        <v>86422</v>
      </c>
      <c r="C80" s="347">
        <v>0</v>
      </c>
      <c r="D80" s="353">
        <v>86422</v>
      </c>
      <c r="E80" s="348"/>
      <c r="F80" s="348"/>
      <c r="G80" s="348"/>
      <c r="H80" s="349">
        <f t="shared" si="3"/>
        <v>0</v>
      </c>
      <c r="I80" s="375">
        <f t="shared" si="2"/>
        <v>0</v>
      </c>
    </row>
    <row r="81" spans="1:9" s="354" customFormat="1" ht="27" customHeight="1" x14ac:dyDescent="0.25">
      <c r="A81" s="351" t="s">
        <v>1110</v>
      </c>
      <c r="B81" s="359">
        <v>416075</v>
      </c>
      <c r="C81" s="347">
        <v>0</v>
      </c>
      <c r="D81" s="353">
        <v>352617</v>
      </c>
      <c r="E81" s="355"/>
      <c r="F81" s="355"/>
      <c r="G81" s="355"/>
      <c r="H81" s="356">
        <f t="shared" si="3"/>
        <v>63458</v>
      </c>
      <c r="I81" s="375">
        <f t="shared" si="2"/>
        <v>63000</v>
      </c>
    </row>
    <row r="82" spans="1:9" s="354" customFormat="1" ht="27" customHeight="1" x14ac:dyDescent="0.25">
      <c r="A82" s="351" t="s">
        <v>1111</v>
      </c>
      <c r="B82" s="359">
        <v>308363</v>
      </c>
      <c r="C82" s="347">
        <v>0</v>
      </c>
      <c r="D82" s="353">
        <v>53280</v>
      </c>
      <c r="E82" s="355"/>
      <c r="F82" s="355"/>
      <c r="G82" s="355"/>
      <c r="H82" s="356">
        <f t="shared" si="3"/>
        <v>255083</v>
      </c>
      <c r="I82" s="375">
        <f t="shared" si="2"/>
        <v>255000</v>
      </c>
    </row>
    <row r="83" spans="1:9" s="354" customFormat="1" ht="27" customHeight="1" x14ac:dyDescent="0.25">
      <c r="A83" s="351" t="s">
        <v>1112</v>
      </c>
      <c r="B83" s="359">
        <v>1395411</v>
      </c>
      <c r="C83" s="347">
        <v>0</v>
      </c>
      <c r="D83" s="353">
        <v>518694</v>
      </c>
      <c r="E83" s="355"/>
      <c r="F83" s="355"/>
      <c r="G83" s="355"/>
      <c r="H83" s="356">
        <f t="shared" si="3"/>
        <v>876717</v>
      </c>
      <c r="I83" s="375">
        <f t="shared" si="2"/>
        <v>876000</v>
      </c>
    </row>
    <row r="84" spans="1:9" s="354" customFormat="1" ht="27" customHeight="1" x14ac:dyDescent="0.25">
      <c r="A84" s="351" t="s">
        <v>1113</v>
      </c>
      <c r="B84" s="359">
        <v>473672</v>
      </c>
      <c r="C84" s="347">
        <v>0</v>
      </c>
      <c r="D84" s="353">
        <v>156990</v>
      </c>
      <c r="E84" s="355"/>
      <c r="F84" s="355"/>
      <c r="G84" s="355"/>
      <c r="H84" s="356">
        <f t="shared" si="3"/>
        <v>316682</v>
      </c>
      <c r="I84" s="375">
        <f t="shared" si="2"/>
        <v>316000</v>
      </c>
    </row>
    <row r="85" spans="1:9" s="354" customFormat="1" ht="27" customHeight="1" x14ac:dyDescent="0.25">
      <c r="A85" s="351" t="s">
        <v>1114</v>
      </c>
      <c r="B85" s="359">
        <v>682445</v>
      </c>
      <c r="C85" s="347">
        <v>0</v>
      </c>
      <c r="D85" s="353">
        <v>134926</v>
      </c>
      <c r="E85" s="355"/>
      <c r="F85" s="355"/>
      <c r="G85" s="355"/>
      <c r="H85" s="356">
        <f t="shared" si="3"/>
        <v>547519</v>
      </c>
      <c r="I85" s="375">
        <f t="shared" si="2"/>
        <v>547000</v>
      </c>
    </row>
    <row r="86" spans="1:9" s="354" customFormat="1" ht="27" customHeight="1" x14ac:dyDescent="0.25">
      <c r="A86" s="351" t="s">
        <v>1115</v>
      </c>
      <c r="B86" s="359">
        <v>509364</v>
      </c>
      <c r="C86" s="347">
        <v>0</v>
      </c>
      <c r="D86" s="353">
        <v>228785</v>
      </c>
      <c r="E86" s="355"/>
      <c r="F86" s="355"/>
      <c r="G86" s="355"/>
      <c r="H86" s="356">
        <f t="shared" si="3"/>
        <v>280579</v>
      </c>
      <c r="I86" s="375">
        <f t="shared" si="2"/>
        <v>280000</v>
      </c>
    </row>
    <row r="87" spans="1:9" s="354" customFormat="1" ht="27" customHeight="1" x14ac:dyDescent="0.25">
      <c r="A87" s="351" t="s">
        <v>1116</v>
      </c>
      <c r="B87" s="362">
        <v>315074</v>
      </c>
      <c r="C87" s="347">
        <v>0</v>
      </c>
      <c r="D87" s="353">
        <v>226068</v>
      </c>
      <c r="E87" s="355"/>
      <c r="F87" s="355"/>
      <c r="G87" s="355"/>
      <c r="H87" s="356">
        <f t="shared" si="3"/>
        <v>89006</v>
      </c>
      <c r="I87" s="375">
        <f t="shared" si="2"/>
        <v>89000</v>
      </c>
    </row>
    <row r="88" spans="1:9" s="354" customFormat="1" ht="27" customHeight="1" x14ac:dyDescent="0.25">
      <c r="A88" s="351" t="s">
        <v>1117</v>
      </c>
      <c r="B88" s="362">
        <v>629146</v>
      </c>
      <c r="C88" s="347">
        <v>0</v>
      </c>
      <c r="D88" s="353">
        <v>179251</v>
      </c>
      <c r="E88" s="355"/>
      <c r="F88" s="355"/>
      <c r="G88" s="355"/>
      <c r="H88" s="356">
        <f t="shared" si="3"/>
        <v>449895</v>
      </c>
      <c r="I88" s="375">
        <f t="shared" si="2"/>
        <v>449000</v>
      </c>
    </row>
    <row r="89" spans="1:9" s="354" customFormat="1" ht="27" customHeight="1" x14ac:dyDescent="0.25">
      <c r="A89" s="351" t="s">
        <v>1118</v>
      </c>
      <c r="B89" s="362">
        <v>451878</v>
      </c>
      <c r="C89" s="347">
        <v>0</v>
      </c>
      <c r="D89" s="353">
        <v>176936</v>
      </c>
      <c r="E89" s="355"/>
      <c r="F89" s="355"/>
      <c r="G89" s="355"/>
      <c r="H89" s="356">
        <f t="shared" si="3"/>
        <v>274942</v>
      </c>
      <c r="I89" s="375">
        <f t="shared" si="2"/>
        <v>274000</v>
      </c>
    </row>
    <row r="90" spans="1:9" s="354" customFormat="1" ht="27" customHeight="1" x14ac:dyDescent="0.25">
      <c r="A90" s="351" t="s">
        <v>1119</v>
      </c>
      <c r="B90" s="362">
        <v>754693</v>
      </c>
      <c r="C90" s="347">
        <v>0</v>
      </c>
      <c r="D90" s="353">
        <v>118457</v>
      </c>
      <c r="E90" s="355"/>
      <c r="F90" s="355"/>
      <c r="G90" s="355"/>
      <c r="H90" s="356">
        <f t="shared" si="3"/>
        <v>636236</v>
      </c>
      <c r="I90" s="375">
        <f t="shared" si="2"/>
        <v>636000</v>
      </c>
    </row>
    <row r="91" spans="1:9" s="354" customFormat="1" ht="27" customHeight="1" x14ac:dyDescent="0.25">
      <c r="A91" s="351" t="s">
        <v>1120</v>
      </c>
      <c r="B91" s="362">
        <v>380886</v>
      </c>
      <c r="C91" s="347">
        <v>0</v>
      </c>
      <c r="D91" s="353">
        <v>117420</v>
      </c>
      <c r="E91" s="355"/>
      <c r="F91" s="355"/>
      <c r="G91" s="355"/>
      <c r="H91" s="356">
        <f t="shared" si="3"/>
        <v>263466</v>
      </c>
      <c r="I91" s="375">
        <f t="shared" si="2"/>
        <v>263000</v>
      </c>
    </row>
    <row r="92" spans="1:9" s="354" customFormat="1" ht="27" customHeight="1" x14ac:dyDescent="0.25">
      <c r="A92" s="351" t="s">
        <v>1121</v>
      </c>
      <c r="B92" s="362">
        <v>497686</v>
      </c>
      <c r="C92" s="347">
        <v>0</v>
      </c>
      <c r="D92" s="353">
        <v>214520</v>
      </c>
      <c r="E92" s="355"/>
      <c r="F92" s="355"/>
      <c r="G92" s="355"/>
      <c r="H92" s="356">
        <f t="shared" si="3"/>
        <v>283166</v>
      </c>
      <c r="I92" s="375">
        <f t="shared" si="2"/>
        <v>283000</v>
      </c>
    </row>
    <row r="93" spans="1:9" s="354" customFormat="1" ht="27" customHeight="1" x14ac:dyDescent="0.25">
      <c r="A93" s="351" t="s">
        <v>1122</v>
      </c>
      <c r="B93" s="362">
        <v>985079</v>
      </c>
      <c r="C93" s="347">
        <v>0</v>
      </c>
      <c r="D93" s="353">
        <v>98351</v>
      </c>
      <c r="E93" s="355"/>
      <c r="F93" s="355"/>
      <c r="G93" s="355"/>
      <c r="H93" s="356">
        <f t="shared" si="3"/>
        <v>886728</v>
      </c>
      <c r="I93" s="375">
        <f t="shared" si="2"/>
        <v>886000</v>
      </c>
    </row>
    <row r="94" spans="1:9" s="354" customFormat="1" ht="27" customHeight="1" x14ac:dyDescent="0.25">
      <c r="A94" s="351" t="s">
        <v>1123</v>
      </c>
      <c r="B94" s="362">
        <v>308733</v>
      </c>
      <c r="C94" s="347">
        <v>0</v>
      </c>
      <c r="D94" s="353">
        <v>86172</v>
      </c>
      <c r="E94" s="355"/>
      <c r="F94" s="355"/>
      <c r="G94" s="355"/>
      <c r="H94" s="356">
        <f t="shared" si="3"/>
        <v>222561</v>
      </c>
      <c r="I94" s="375">
        <f t="shared" si="2"/>
        <v>222000</v>
      </c>
    </row>
    <row r="95" spans="1:9" s="354" customFormat="1" ht="27" customHeight="1" x14ac:dyDescent="0.25">
      <c r="A95" s="351" t="s">
        <v>1124</v>
      </c>
      <c r="B95" s="362">
        <v>352896</v>
      </c>
      <c r="C95" s="347">
        <v>0</v>
      </c>
      <c r="D95" s="353">
        <v>183698</v>
      </c>
      <c r="E95" s="355"/>
      <c r="F95" s="355"/>
      <c r="G95" s="355"/>
      <c r="H95" s="356">
        <f t="shared" si="3"/>
        <v>169198</v>
      </c>
      <c r="I95" s="375">
        <f t="shared" si="2"/>
        <v>169000</v>
      </c>
    </row>
    <row r="96" spans="1:9" s="354" customFormat="1" ht="27" customHeight="1" x14ac:dyDescent="0.25">
      <c r="A96" s="351" t="s">
        <v>1125</v>
      </c>
      <c r="B96" s="362">
        <v>961840</v>
      </c>
      <c r="C96" s="347">
        <v>0</v>
      </c>
      <c r="D96" s="353">
        <v>361613</v>
      </c>
      <c r="E96" s="355"/>
      <c r="F96" s="355"/>
      <c r="G96" s="355"/>
      <c r="H96" s="356">
        <f t="shared" si="3"/>
        <v>600227</v>
      </c>
      <c r="I96" s="375">
        <f t="shared" si="2"/>
        <v>600000</v>
      </c>
    </row>
    <row r="97" spans="1:9" s="354" customFormat="1" ht="27" customHeight="1" x14ac:dyDescent="0.25">
      <c r="A97" s="351" t="s">
        <v>1126</v>
      </c>
      <c r="B97" s="362">
        <v>357724</v>
      </c>
      <c r="C97" s="347">
        <v>0</v>
      </c>
      <c r="D97" s="353">
        <v>132780</v>
      </c>
      <c r="E97" s="355"/>
      <c r="F97" s="355"/>
      <c r="G97" s="355"/>
      <c r="H97" s="356">
        <f t="shared" si="3"/>
        <v>224944</v>
      </c>
      <c r="I97" s="375">
        <f t="shared" si="2"/>
        <v>224000</v>
      </c>
    </row>
    <row r="98" spans="1:9" s="354" customFormat="1" ht="27" customHeight="1" x14ac:dyDescent="0.25">
      <c r="A98" s="351" t="s">
        <v>1127</v>
      </c>
      <c r="B98" s="362">
        <v>222212</v>
      </c>
      <c r="C98" s="347">
        <v>0</v>
      </c>
      <c r="D98" s="353">
        <v>158777</v>
      </c>
      <c r="E98" s="355"/>
      <c r="F98" s="355"/>
      <c r="G98" s="355"/>
      <c r="H98" s="356">
        <f t="shared" si="3"/>
        <v>63435</v>
      </c>
      <c r="I98" s="375">
        <f t="shared" si="2"/>
        <v>63000</v>
      </c>
    </row>
    <row r="99" spans="1:9" s="354" customFormat="1" ht="27" customHeight="1" x14ac:dyDescent="0.25">
      <c r="A99" s="351" t="s">
        <v>1128</v>
      </c>
      <c r="B99" s="362">
        <v>158037</v>
      </c>
      <c r="C99" s="347">
        <v>0</v>
      </c>
      <c r="D99" s="353">
        <v>123930</v>
      </c>
      <c r="E99" s="355"/>
      <c r="F99" s="355"/>
      <c r="G99" s="355"/>
      <c r="H99" s="356">
        <f t="shared" si="3"/>
        <v>34107</v>
      </c>
      <c r="I99" s="375">
        <f t="shared" si="2"/>
        <v>34000</v>
      </c>
    </row>
    <row r="100" spans="1:9" s="354" customFormat="1" ht="27" customHeight="1" x14ac:dyDescent="0.25">
      <c r="A100" s="357" t="s">
        <v>1129</v>
      </c>
      <c r="B100" s="362">
        <v>530450</v>
      </c>
      <c r="C100" s="347">
        <v>0</v>
      </c>
      <c r="D100" s="352">
        <v>173734</v>
      </c>
      <c r="E100" s="348"/>
      <c r="F100" s="348"/>
      <c r="G100" s="348"/>
      <c r="H100" s="356">
        <f t="shared" si="3"/>
        <v>356716</v>
      </c>
      <c r="I100" s="375">
        <f t="shared" si="2"/>
        <v>356000</v>
      </c>
    </row>
    <row r="101" spans="1:9" s="354" customFormat="1" ht="27" customHeight="1" x14ac:dyDescent="0.25">
      <c r="A101" s="357" t="s">
        <v>1130</v>
      </c>
      <c r="B101" s="362">
        <v>539071</v>
      </c>
      <c r="C101" s="347">
        <v>0</v>
      </c>
      <c r="D101" s="352">
        <v>28083</v>
      </c>
      <c r="E101" s="348"/>
      <c r="F101" s="348"/>
      <c r="G101" s="348"/>
      <c r="H101" s="356">
        <f t="shared" si="3"/>
        <v>510988</v>
      </c>
      <c r="I101" s="375">
        <f t="shared" si="2"/>
        <v>510000</v>
      </c>
    </row>
    <row r="102" spans="1:9" s="354" customFormat="1" ht="27" customHeight="1" x14ac:dyDescent="0.25">
      <c r="A102" s="357" t="s">
        <v>1131</v>
      </c>
      <c r="B102" s="362">
        <v>541797</v>
      </c>
      <c r="C102" s="347">
        <v>0</v>
      </c>
      <c r="D102" s="352">
        <v>61467</v>
      </c>
      <c r="E102" s="348"/>
      <c r="F102" s="348"/>
      <c r="G102" s="348"/>
      <c r="H102" s="356">
        <f t="shared" si="3"/>
        <v>480330</v>
      </c>
      <c r="I102" s="375">
        <f t="shared" si="2"/>
        <v>480000</v>
      </c>
    </row>
    <row r="103" spans="1:9" s="354" customFormat="1" ht="27" customHeight="1" x14ac:dyDescent="0.25">
      <c r="A103" s="351" t="s">
        <v>1132</v>
      </c>
      <c r="B103" s="362">
        <v>187773</v>
      </c>
      <c r="C103" s="347">
        <v>0</v>
      </c>
      <c r="D103" s="363">
        <v>127231</v>
      </c>
      <c r="E103" s="355"/>
      <c r="F103" s="355"/>
      <c r="G103" s="355"/>
      <c r="H103" s="356">
        <f t="shared" si="3"/>
        <v>60542</v>
      </c>
      <c r="I103" s="375">
        <f t="shared" si="2"/>
        <v>60000</v>
      </c>
    </row>
    <row r="104" spans="1:9" s="354" customFormat="1" ht="27" customHeight="1" x14ac:dyDescent="0.25">
      <c r="A104" s="351" t="s">
        <v>1133</v>
      </c>
      <c r="B104" s="362">
        <v>631431</v>
      </c>
      <c r="C104" s="347">
        <v>0</v>
      </c>
      <c r="D104" s="363">
        <v>121714</v>
      </c>
      <c r="E104" s="355"/>
      <c r="F104" s="355"/>
      <c r="G104" s="355"/>
      <c r="H104" s="356">
        <f t="shared" si="3"/>
        <v>509717</v>
      </c>
      <c r="I104" s="375">
        <f t="shared" si="2"/>
        <v>509000</v>
      </c>
    </row>
    <row r="105" spans="1:9" s="354" customFormat="1" ht="27" customHeight="1" x14ac:dyDescent="0.25">
      <c r="A105" s="351" t="s">
        <v>1134</v>
      </c>
      <c r="B105" s="362">
        <v>175002</v>
      </c>
      <c r="C105" s="347">
        <v>0</v>
      </c>
      <c r="D105" s="363">
        <v>34366</v>
      </c>
      <c r="E105" s="355"/>
      <c r="F105" s="355"/>
      <c r="G105" s="355"/>
      <c r="H105" s="356">
        <f t="shared" si="3"/>
        <v>140636</v>
      </c>
      <c r="I105" s="375">
        <f t="shared" si="2"/>
        <v>140000</v>
      </c>
    </row>
    <row r="106" spans="1:9" s="354" customFormat="1" ht="27" customHeight="1" x14ac:dyDescent="0.25">
      <c r="A106" s="351" t="s">
        <v>1135</v>
      </c>
      <c r="B106" s="362">
        <v>800368</v>
      </c>
      <c r="C106" s="347">
        <v>0</v>
      </c>
      <c r="D106" s="353">
        <v>428723</v>
      </c>
      <c r="E106" s="355"/>
      <c r="F106" s="355"/>
      <c r="G106" s="355"/>
      <c r="H106" s="356">
        <f t="shared" si="3"/>
        <v>371645</v>
      </c>
      <c r="I106" s="375">
        <f t="shared" si="2"/>
        <v>371000</v>
      </c>
    </row>
    <row r="107" spans="1:9" s="354" customFormat="1" ht="27" customHeight="1" x14ac:dyDescent="0.25">
      <c r="A107" s="351" t="s">
        <v>1136</v>
      </c>
      <c r="B107" s="362">
        <v>72434</v>
      </c>
      <c r="C107" s="347">
        <v>0</v>
      </c>
      <c r="D107" s="353">
        <v>72383</v>
      </c>
      <c r="E107" s="355"/>
      <c r="F107" s="355"/>
      <c r="G107" s="355"/>
      <c r="H107" s="356">
        <f t="shared" si="3"/>
        <v>51</v>
      </c>
      <c r="I107" s="375">
        <f t="shared" si="2"/>
        <v>0</v>
      </c>
    </row>
    <row r="108" spans="1:9" s="354" customFormat="1" ht="27" customHeight="1" x14ac:dyDescent="0.25">
      <c r="A108" s="351" t="s">
        <v>1137</v>
      </c>
      <c r="B108" s="362">
        <v>409888</v>
      </c>
      <c r="C108" s="347">
        <v>0</v>
      </c>
      <c r="D108" s="353">
        <v>76312</v>
      </c>
      <c r="E108" s="355"/>
      <c r="F108" s="355"/>
      <c r="G108" s="355"/>
      <c r="H108" s="356">
        <f t="shared" si="3"/>
        <v>333576</v>
      </c>
      <c r="I108" s="375">
        <f t="shared" si="2"/>
        <v>333000</v>
      </c>
    </row>
    <row r="109" spans="1:9" s="354" customFormat="1" ht="27" customHeight="1" x14ac:dyDescent="0.25">
      <c r="A109" s="351" t="s">
        <v>1138</v>
      </c>
      <c r="B109" s="362">
        <v>685044</v>
      </c>
      <c r="C109" s="347">
        <v>0</v>
      </c>
      <c r="D109" s="353">
        <v>54872</v>
      </c>
      <c r="E109" s="355"/>
      <c r="F109" s="355"/>
      <c r="G109" s="355"/>
      <c r="H109" s="356">
        <f t="shared" si="3"/>
        <v>630172</v>
      </c>
      <c r="I109" s="375">
        <f t="shared" si="2"/>
        <v>630000</v>
      </c>
    </row>
    <row r="110" spans="1:9" s="354" customFormat="1" ht="27" customHeight="1" x14ac:dyDescent="0.25">
      <c r="A110" s="351" t="s">
        <v>1139</v>
      </c>
      <c r="B110" s="362">
        <v>728013</v>
      </c>
      <c r="C110" s="347">
        <v>0</v>
      </c>
      <c r="D110" s="353">
        <v>262428</v>
      </c>
      <c r="E110" s="355"/>
      <c r="F110" s="355"/>
      <c r="G110" s="355"/>
      <c r="H110" s="356">
        <f t="shared" si="3"/>
        <v>465585</v>
      </c>
      <c r="I110" s="375">
        <f t="shared" si="2"/>
        <v>465000</v>
      </c>
    </row>
    <row r="111" spans="1:9" s="354" customFormat="1" ht="27" customHeight="1" x14ac:dyDescent="0.25">
      <c r="A111" s="351" t="s">
        <v>1140</v>
      </c>
      <c r="B111" s="362">
        <v>311536</v>
      </c>
      <c r="C111" s="347">
        <v>0</v>
      </c>
      <c r="D111" s="353">
        <v>81723</v>
      </c>
      <c r="E111" s="355"/>
      <c r="F111" s="355"/>
      <c r="G111" s="355"/>
      <c r="H111" s="356">
        <f t="shared" si="3"/>
        <v>229813</v>
      </c>
      <c r="I111" s="375">
        <f t="shared" si="2"/>
        <v>229000</v>
      </c>
    </row>
    <row r="112" spans="1:9" s="354" customFormat="1" ht="27" customHeight="1" x14ac:dyDescent="0.25">
      <c r="A112" s="351" t="s">
        <v>1141</v>
      </c>
      <c r="B112" s="362">
        <v>748695</v>
      </c>
      <c r="C112" s="347">
        <v>0</v>
      </c>
      <c r="D112" s="353">
        <v>545499</v>
      </c>
      <c r="E112" s="355"/>
      <c r="F112" s="355"/>
      <c r="G112" s="355"/>
      <c r="H112" s="356">
        <f t="shared" si="3"/>
        <v>203196</v>
      </c>
      <c r="I112" s="375">
        <f t="shared" si="2"/>
        <v>203000</v>
      </c>
    </row>
    <row r="113" spans="1:9" s="354" customFormat="1" ht="27" customHeight="1" x14ac:dyDescent="0.25">
      <c r="A113" s="351" t="s">
        <v>1142</v>
      </c>
      <c r="B113" s="362">
        <v>388289</v>
      </c>
      <c r="C113" s="347">
        <v>0</v>
      </c>
      <c r="D113" s="353">
        <v>208852</v>
      </c>
      <c r="E113" s="355"/>
      <c r="F113" s="355"/>
      <c r="G113" s="355"/>
      <c r="H113" s="356">
        <f t="shared" si="3"/>
        <v>179437</v>
      </c>
      <c r="I113" s="375">
        <f t="shared" si="2"/>
        <v>179000</v>
      </c>
    </row>
    <row r="114" spans="1:9" s="354" customFormat="1" ht="27" customHeight="1" x14ac:dyDescent="0.25">
      <c r="A114" s="351" t="s">
        <v>1143</v>
      </c>
      <c r="B114" s="362">
        <v>488925</v>
      </c>
      <c r="C114" s="347">
        <v>0</v>
      </c>
      <c r="D114" s="353">
        <v>194195</v>
      </c>
      <c r="E114" s="355"/>
      <c r="F114" s="355"/>
      <c r="G114" s="355"/>
      <c r="H114" s="356">
        <f t="shared" si="3"/>
        <v>294730</v>
      </c>
      <c r="I114" s="375">
        <f t="shared" si="2"/>
        <v>294000</v>
      </c>
    </row>
    <row r="115" spans="1:9" s="354" customFormat="1" ht="27" customHeight="1" x14ac:dyDescent="0.25">
      <c r="A115" s="351" t="s">
        <v>1144</v>
      </c>
      <c r="B115" s="362">
        <v>749365</v>
      </c>
      <c r="C115" s="347">
        <v>0</v>
      </c>
      <c r="D115" s="353">
        <v>651979</v>
      </c>
      <c r="E115" s="355"/>
      <c r="F115" s="355"/>
      <c r="G115" s="355"/>
      <c r="H115" s="356">
        <f t="shared" si="3"/>
        <v>97386</v>
      </c>
      <c r="I115" s="375">
        <f t="shared" si="2"/>
        <v>97000</v>
      </c>
    </row>
    <row r="116" spans="1:9" s="354" customFormat="1" ht="27" customHeight="1" x14ac:dyDescent="0.25">
      <c r="A116" s="351" t="s">
        <v>1145</v>
      </c>
      <c r="B116" s="362">
        <v>401746</v>
      </c>
      <c r="C116" s="347">
        <v>0</v>
      </c>
      <c r="D116" s="353">
        <v>293215</v>
      </c>
      <c r="E116" s="355"/>
      <c r="F116" s="355"/>
      <c r="G116" s="355"/>
      <c r="H116" s="356">
        <f t="shared" si="3"/>
        <v>108531</v>
      </c>
      <c r="I116" s="375">
        <f t="shared" si="2"/>
        <v>108000</v>
      </c>
    </row>
    <row r="117" spans="1:9" s="354" customFormat="1" ht="27" customHeight="1" x14ac:dyDescent="0.25">
      <c r="A117" s="351" t="s">
        <v>1146</v>
      </c>
      <c r="B117" s="362">
        <v>735271</v>
      </c>
      <c r="C117" s="347">
        <v>0</v>
      </c>
      <c r="D117" s="353">
        <v>181165</v>
      </c>
      <c r="E117" s="355"/>
      <c r="F117" s="355"/>
      <c r="G117" s="355"/>
      <c r="H117" s="356">
        <f t="shared" si="3"/>
        <v>554106</v>
      </c>
      <c r="I117" s="375">
        <f t="shared" si="2"/>
        <v>554000</v>
      </c>
    </row>
    <row r="118" spans="1:9" s="354" customFormat="1" ht="27" customHeight="1" x14ac:dyDescent="0.25">
      <c r="A118" s="351" t="s">
        <v>1147</v>
      </c>
      <c r="B118" s="362">
        <v>492828</v>
      </c>
      <c r="C118" s="347">
        <v>0</v>
      </c>
      <c r="D118" s="353">
        <v>291364</v>
      </c>
      <c r="E118" s="355"/>
      <c r="F118" s="355"/>
      <c r="G118" s="355"/>
      <c r="H118" s="356">
        <f t="shared" si="3"/>
        <v>201464</v>
      </c>
      <c r="I118" s="375">
        <f t="shared" si="2"/>
        <v>201000</v>
      </c>
    </row>
    <row r="119" spans="1:9" s="354" customFormat="1" ht="27" customHeight="1" x14ac:dyDescent="0.25">
      <c r="A119" s="351" t="s">
        <v>1148</v>
      </c>
      <c r="B119" s="362">
        <v>307531</v>
      </c>
      <c r="C119" s="347">
        <v>0</v>
      </c>
      <c r="D119" s="353">
        <v>83043</v>
      </c>
      <c r="E119" s="355"/>
      <c r="F119" s="355"/>
      <c r="G119" s="355"/>
      <c r="H119" s="356">
        <f t="shared" si="3"/>
        <v>224488</v>
      </c>
      <c r="I119" s="375">
        <f t="shared" si="2"/>
        <v>224000</v>
      </c>
    </row>
    <row r="120" spans="1:9" s="354" customFormat="1" ht="27" customHeight="1" x14ac:dyDescent="0.25">
      <c r="A120" s="351" t="s">
        <v>1149</v>
      </c>
      <c r="B120" s="362">
        <v>1219752</v>
      </c>
      <c r="C120" s="347">
        <v>0</v>
      </c>
      <c r="D120" s="353">
        <v>838893</v>
      </c>
      <c r="E120" s="355"/>
      <c r="F120" s="355"/>
      <c r="G120" s="355"/>
      <c r="H120" s="356">
        <f t="shared" si="3"/>
        <v>380859</v>
      </c>
      <c r="I120" s="375">
        <f t="shared" si="2"/>
        <v>380000</v>
      </c>
    </row>
    <row r="121" spans="1:9" s="354" customFormat="1" ht="27" customHeight="1" x14ac:dyDescent="0.25">
      <c r="A121" s="351" t="s">
        <v>1150</v>
      </c>
      <c r="B121" s="362">
        <v>458232</v>
      </c>
      <c r="C121" s="347">
        <v>0</v>
      </c>
      <c r="D121" s="353">
        <v>205115</v>
      </c>
      <c r="E121" s="355"/>
      <c r="F121" s="355"/>
      <c r="G121" s="355"/>
      <c r="H121" s="356">
        <f t="shared" si="3"/>
        <v>253117</v>
      </c>
      <c r="I121" s="375">
        <f t="shared" si="2"/>
        <v>253000</v>
      </c>
    </row>
    <row r="122" spans="1:9" s="354" customFormat="1" ht="27" customHeight="1" x14ac:dyDescent="0.25">
      <c r="A122" s="351" t="s">
        <v>1151</v>
      </c>
      <c r="B122" s="362">
        <v>2290486</v>
      </c>
      <c r="C122" s="347">
        <v>0</v>
      </c>
      <c r="D122" s="353">
        <v>461652</v>
      </c>
      <c r="E122" s="355"/>
      <c r="F122" s="355"/>
      <c r="G122" s="355"/>
      <c r="H122" s="356">
        <f t="shared" si="3"/>
        <v>1828834</v>
      </c>
      <c r="I122" s="375">
        <f t="shared" si="2"/>
        <v>1828000</v>
      </c>
    </row>
    <row r="123" spans="1:9" s="354" customFormat="1" ht="27" customHeight="1" x14ac:dyDescent="0.25">
      <c r="A123" s="351" t="s">
        <v>1152</v>
      </c>
      <c r="B123" s="362">
        <v>717085</v>
      </c>
      <c r="C123" s="347">
        <v>0</v>
      </c>
      <c r="D123" s="353">
        <v>272574</v>
      </c>
      <c r="E123" s="355"/>
      <c r="F123" s="355"/>
      <c r="G123" s="355"/>
      <c r="H123" s="356">
        <f t="shared" si="3"/>
        <v>444511</v>
      </c>
      <c r="I123" s="375">
        <f t="shared" si="2"/>
        <v>444000</v>
      </c>
    </row>
    <row r="124" spans="1:9" s="354" customFormat="1" ht="27" customHeight="1" x14ac:dyDescent="0.25">
      <c r="A124" s="351" t="s">
        <v>1153</v>
      </c>
      <c r="B124" s="352">
        <v>859530</v>
      </c>
      <c r="C124" s="347">
        <v>0</v>
      </c>
      <c r="D124" s="353">
        <v>296081</v>
      </c>
      <c r="E124" s="355"/>
      <c r="F124" s="355"/>
      <c r="G124" s="355"/>
      <c r="H124" s="356">
        <f t="shared" si="3"/>
        <v>563449</v>
      </c>
      <c r="I124" s="375">
        <f t="shared" si="2"/>
        <v>563000</v>
      </c>
    </row>
    <row r="125" spans="1:9" s="354" customFormat="1" ht="27" customHeight="1" x14ac:dyDescent="0.25">
      <c r="A125" s="351" t="s">
        <v>1154</v>
      </c>
      <c r="B125" s="352">
        <v>721778</v>
      </c>
      <c r="C125" s="347">
        <v>0</v>
      </c>
      <c r="D125" s="353">
        <v>394904</v>
      </c>
      <c r="E125" s="355"/>
      <c r="F125" s="355"/>
      <c r="G125" s="355"/>
      <c r="H125" s="356">
        <f t="shared" si="3"/>
        <v>326874</v>
      </c>
      <c r="I125" s="375">
        <f t="shared" si="2"/>
        <v>326000</v>
      </c>
    </row>
    <row r="126" spans="1:9" s="354" customFormat="1" ht="27" customHeight="1" x14ac:dyDescent="0.25">
      <c r="A126" s="351" t="s">
        <v>1155</v>
      </c>
      <c r="B126" s="352">
        <v>138731</v>
      </c>
      <c r="C126" s="347">
        <v>0</v>
      </c>
      <c r="D126" s="353">
        <v>53895</v>
      </c>
      <c r="E126" s="355"/>
      <c r="F126" s="355"/>
      <c r="G126" s="355"/>
      <c r="H126" s="356">
        <f t="shared" si="3"/>
        <v>84836</v>
      </c>
      <c r="I126" s="375">
        <f t="shared" si="2"/>
        <v>84000</v>
      </c>
    </row>
    <row r="127" spans="1:9" s="354" customFormat="1" ht="27" customHeight="1" x14ac:dyDescent="0.25">
      <c r="A127" s="351" t="s">
        <v>1156</v>
      </c>
      <c r="B127" s="352">
        <v>400731</v>
      </c>
      <c r="C127" s="347">
        <v>0</v>
      </c>
      <c r="D127" s="353">
        <v>89302</v>
      </c>
      <c r="E127" s="355"/>
      <c r="F127" s="355"/>
      <c r="G127" s="355"/>
      <c r="H127" s="356">
        <f t="shared" si="3"/>
        <v>311429</v>
      </c>
      <c r="I127" s="375">
        <f t="shared" si="2"/>
        <v>311000</v>
      </c>
    </row>
    <row r="128" spans="1:9" s="354" customFormat="1" ht="27" customHeight="1" x14ac:dyDescent="0.25">
      <c r="A128" s="351" t="s">
        <v>1157</v>
      </c>
      <c r="B128" s="352">
        <v>419005</v>
      </c>
      <c r="C128" s="347">
        <v>0</v>
      </c>
      <c r="D128" s="353">
        <v>178907</v>
      </c>
      <c r="E128" s="355"/>
      <c r="F128" s="355"/>
      <c r="G128" s="355"/>
      <c r="H128" s="356">
        <f t="shared" si="3"/>
        <v>240098</v>
      </c>
      <c r="I128" s="375">
        <f t="shared" si="2"/>
        <v>240000</v>
      </c>
    </row>
    <row r="129" spans="1:9" s="354" customFormat="1" ht="27" customHeight="1" thickBot="1" x14ac:dyDescent="0.3">
      <c r="A129" s="364" t="s">
        <v>1158</v>
      </c>
      <c r="B129" s="365">
        <v>621221</v>
      </c>
      <c r="C129" s="347">
        <v>0</v>
      </c>
      <c r="D129" s="366">
        <v>172906</v>
      </c>
      <c r="E129" s="367"/>
      <c r="F129" s="367"/>
      <c r="G129" s="367"/>
      <c r="H129" s="368">
        <f t="shared" si="3"/>
        <v>448315</v>
      </c>
      <c r="I129" s="377">
        <f t="shared" si="2"/>
        <v>448000</v>
      </c>
    </row>
    <row r="130" spans="1:9" s="340" customFormat="1" ht="20.25" thickBot="1" x14ac:dyDescent="0.3">
      <c r="A130" s="369" t="s">
        <v>1026</v>
      </c>
      <c r="B130" s="370">
        <f>SUM(B5:B129)</f>
        <v>103314840</v>
      </c>
      <c r="C130" s="370">
        <f t="shared" ref="C130:I130" si="4">SUM(C5:C129)</f>
        <v>18000000</v>
      </c>
      <c r="D130" s="370">
        <f t="shared" si="4"/>
        <v>38234181</v>
      </c>
      <c r="E130" s="370">
        <f t="shared" si="4"/>
        <v>0</v>
      </c>
      <c r="F130" s="370">
        <f t="shared" si="4"/>
        <v>0</v>
      </c>
      <c r="G130" s="370">
        <f t="shared" si="4"/>
        <v>1787320</v>
      </c>
      <c r="H130" s="370">
        <f t="shared" si="4"/>
        <v>45293339</v>
      </c>
      <c r="I130" s="378">
        <f t="shared" si="4"/>
        <v>45234000</v>
      </c>
    </row>
    <row r="131" spans="1:9" ht="20.25" thickTop="1" x14ac:dyDescent="0.25">
      <c r="D131" s="372"/>
    </row>
    <row r="132" spans="1:9" x14ac:dyDescent="0.25">
      <c r="D132" s="372"/>
    </row>
    <row r="133" spans="1:9" x14ac:dyDescent="0.25">
      <c r="D133" s="372"/>
    </row>
    <row r="134" spans="1:9" x14ac:dyDescent="0.25">
      <c r="D134" s="372"/>
    </row>
    <row r="135" spans="1:9" x14ac:dyDescent="0.25">
      <c r="D135" s="372"/>
    </row>
    <row r="136" spans="1:9" x14ac:dyDescent="0.25">
      <c r="D136" s="372"/>
    </row>
    <row r="137" spans="1:9" x14ac:dyDescent="0.25">
      <c r="D137" s="372"/>
    </row>
    <row r="138" spans="1:9" x14ac:dyDescent="0.25">
      <c r="D138" s="372"/>
    </row>
    <row r="139" spans="1:9" x14ac:dyDescent="0.25">
      <c r="D139" s="372"/>
    </row>
    <row r="140" spans="1:9" x14ac:dyDescent="0.25">
      <c r="D140" s="372"/>
    </row>
    <row r="141" spans="1:9" x14ac:dyDescent="0.25">
      <c r="D141" s="372"/>
    </row>
    <row r="142" spans="1:9" x14ac:dyDescent="0.25">
      <c r="D142" s="372"/>
    </row>
    <row r="143" spans="1:9" x14ac:dyDescent="0.25">
      <c r="D143" s="372"/>
    </row>
    <row r="144" spans="1:9" x14ac:dyDescent="0.25">
      <c r="D144" s="372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4" type="noConversion"/>
  <printOptions horizontalCentered="1"/>
  <pageMargins left="0.19685039370078741" right="0" top="0.74803149606299213" bottom="0.55118110236220474" header="0.51181102362204722" footer="0.51181102362204722"/>
  <pageSetup paperSize="9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修正對照表</vt:lpstr>
      <vt:lpstr>預算額度表</vt:lpstr>
      <vt:lpstr>基金用途明細表(範本)</vt:lpstr>
      <vt:lpstr>學校編號</vt:lpstr>
      <vt:lpstr>車輛費用明細表</vt:lpstr>
      <vt:lpstr>場租收支對列</vt:lpstr>
      <vt:lpstr>移用留存數</vt:lpstr>
      <vt:lpstr>移用非留存數</vt:lpstr>
      <vt:lpstr>車輛費用明細表!Print_Area</vt:lpstr>
      <vt:lpstr>移用非留存數!Print_Area</vt:lpstr>
      <vt:lpstr>移用留存數!Print_Area</vt:lpstr>
      <vt:lpstr>場租收支對列!Print_Area</vt:lpstr>
      <vt:lpstr>車輛費用明細表!Print_Titles</vt:lpstr>
      <vt:lpstr>移用非留存數!Print_Titles</vt:lpstr>
      <vt:lpstr>移用留存數!Print_Titles</vt:lpstr>
      <vt:lpstr>場租收支對列!Print_Titles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廖尉辰</dc:creator>
  <cp:lastModifiedBy>廖尉辰</cp:lastModifiedBy>
  <cp:lastPrinted>2019-08-13T00:38:19Z</cp:lastPrinted>
  <dcterms:created xsi:type="dcterms:W3CDTF">2019-08-07T08:26:15Z</dcterms:created>
  <dcterms:modified xsi:type="dcterms:W3CDTF">2019-08-19T08:11:54Z</dcterms:modified>
</cp:coreProperties>
</file>