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c7636\Desktop\109學校預算編製\公告用\"/>
    </mc:Choice>
  </mc:AlternateContent>
  <bookViews>
    <workbookView xWindow="360" yWindow="405" windowWidth="13020" windowHeight="6750" tabRatio="781"/>
  </bookViews>
  <sheets>
    <sheet name="基金來源明細表" sheetId="9" r:id="rId1"/>
    <sheet name="收支彙整" sheetId="8" r:id="rId2"/>
    <sheet name="縣庫撥款收入明細" sheetId="1" r:id="rId3"/>
    <sheet name="學校編號" sheetId="2" r:id="rId4"/>
    <sheet name="縣庫撥款收入說明欄" sheetId="10" r:id="rId5"/>
  </sheets>
  <externalReferences>
    <externalReference r:id="rId6"/>
  </externalReferences>
  <definedNames>
    <definedName name="_xlnm._FilterDatabase" localSheetId="1">收支彙整!$A$2:$L$2</definedName>
    <definedName name="_xlnm.Print_Area" localSheetId="2">縣庫撥款收入明細!$A$1:$U$109</definedName>
    <definedName name="_xlnm.Print_Titles" localSheetId="2">縣庫撥款收入明細!$A:$A,縣庫撥款收入明細!$2:$7</definedName>
  </definedNames>
  <calcPr calcId="162913"/>
</workbook>
</file>

<file path=xl/calcChain.xml><?xml version="1.0" encoding="utf-8"?>
<calcChain xmlns="http://schemas.openxmlformats.org/spreadsheetml/2006/main">
  <c r="G8" i="9" l="1"/>
  <c r="G5" i="9"/>
  <c r="G9" i="9"/>
  <c r="A7" i="10" l="1"/>
  <c r="H7" i="10" s="1"/>
  <c r="A9" i="10" l="1"/>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5" i="8"/>
  <c r="B8" i="1" l="1"/>
  <c r="G13" i="9"/>
  <c r="G24" i="9"/>
  <c r="G12" i="9"/>
  <c r="G6" i="9"/>
  <c r="G10" i="9"/>
  <c r="G7" i="9"/>
  <c r="G18" i="9"/>
  <c r="C4" i="8" l="1"/>
  <c r="D4" i="8"/>
  <c r="E4" i="8"/>
  <c r="F4" i="8"/>
  <c r="G4" i="8"/>
  <c r="H4" i="8"/>
  <c r="I4" i="8"/>
  <c r="N4" i="8"/>
  <c r="K4" i="8"/>
  <c r="L4" i="8"/>
  <c r="B4" i="8"/>
  <c r="P7" i="10" l="1"/>
  <c r="D7" i="10"/>
  <c r="D8" i="10" s="1"/>
  <c r="H8" i="10" l="1"/>
  <c r="P8" i="10"/>
  <c r="E7" i="10"/>
  <c r="E8" i="10" s="1"/>
  <c r="T7" i="10"/>
  <c r="S7" i="10"/>
  <c r="S8" i="10" s="1"/>
  <c r="R7" i="10"/>
  <c r="R8" i="10" s="1"/>
  <c r="Q7" i="10"/>
  <c r="Q8" i="10" s="1"/>
  <c r="O7" i="10"/>
  <c r="O8" i="10" s="1"/>
  <c r="N7" i="10"/>
  <c r="M7" i="10"/>
  <c r="L7" i="10"/>
  <c r="K7" i="10"/>
  <c r="J7" i="10"/>
  <c r="I7" i="10"/>
  <c r="I8" i="10" s="1"/>
  <c r="G7" i="10"/>
  <c r="G8" i="10" s="1"/>
  <c r="F7" i="10"/>
  <c r="F8" i="10" s="1"/>
  <c r="C7" i="10"/>
  <c r="C8" i="10" s="1"/>
  <c r="N8" i="10" l="1"/>
  <c r="G107" i="9"/>
  <c r="G106" i="9"/>
  <c r="G105" i="9"/>
  <c r="G104" i="9"/>
  <c r="G103" i="9"/>
  <c r="G102" i="9"/>
  <c r="G99" i="9"/>
  <c r="G98" i="9"/>
  <c r="G97" i="9"/>
  <c r="G96" i="9"/>
  <c r="G93" i="9"/>
  <c r="G92" i="9" s="1"/>
  <c r="G91" i="9"/>
  <c r="G90" i="9"/>
  <c r="G88" i="9"/>
  <c r="G86" i="9"/>
  <c r="G84" i="9"/>
  <c r="G83" i="9"/>
  <c r="G81" i="9"/>
  <c r="G80" i="9"/>
  <c r="G79" i="9"/>
  <c r="G77" i="9"/>
  <c r="G76" i="9"/>
  <c r="G75" i="9"/>
  <c r="G73" i="9"/>
  <c r="G69" i="9"/>
  <c r="G68" i="9" s="1"/>
  <c r="G67" i="9"/>
  <c r="G66" i="9"/>
  <c r="G65" i="9"/>
  <c r="G63" i="9"/>
  <c r="G62" i="9"/>
  <c r="G61" i="9"/>
  <c r="G60" i="9"/>
  <c r="G59" i="9"/>
  <c r="G57" i="9"/>
  <c r="G56" i="9"/>
  <c r="G55" i="9"/>
  <c r="G54" i="9"/>
  <c r="G52" i="9"/>
  <c r="G50" i="9"/>
  <c r="G48" i="9"/>
  <c r="G46" i="9"/>
  <c r="G45" i="9"/>
  <c r="G44" i="9"/>
  <c r="G43" i="9"/>
  <c r="G42" i="9"/>
  <c r="G40" i="9"/>
  <c r="G39" i="9"/>
  <c r="G38" i="9"/>
  <c r="H31" i="9"/>
  <c r="H29" i="9"/>
  <c r="G29" i="9"/>
  <c r="G28" i="9"/>
  <c r="G17" i="9"/>
  <c r="G15" i="9"/>
  <c r="G11" i="9"/>
  <c r="G4" i="9"/>
  <c r="G89" i="9" l="1"/>
  <c r="G3" i="9"/>
  <c r="G85" i="9"/>
  <c r="G101" i="9"/>
  <c r="G100" i="9" s="1"/>
  <c r="G53" i="9"/>
  <c r="G64" i="9"/>
  <c r="G27" i="9"/>
  <c r="G78" i="9"/>
  <c r="G72" i="9"/>
  <c r="G95" i="9"/>
  <c r="G26" i="9" l="1"/>
  <c r="G71" i="9"/>
  <c r="G70" i="9" s="1"/>
  <c r="G25" i="9" l="1"/>
  <c r="B7" i="10"/>
  <c r="U7" i="10" l="1"/>
  <c r="U8" i="10" s="1"/>
  <c r="B9" i="10" s="1"/>
  <c r="H18" i="9" s="1"/>
  <c r="T8" i="1" l="1"/>
  <c r="S8" i="1" l="1"/>
  <c r="F8" i="1" l="1"/>
  <c r="D8" i="1" l="1"/>
  <c r="E8" i="1"/>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D1" i="2"/>
  <c r="M8" i="1" l="1"/>
  <c r="L8" i="1"/>
  <c r="K8" i="1"/>
  <c r="J8" i="1"/>
  <c r="I8" i="1"/>
  <c r="H8" i="1"/>
  <c r="G8" i="1"/>
  <c r="C8" i="1"/>
  <c r="P8" i="1"/>
  <c r="Q8" i="1"/>
  <c r="R8" i="1" l="1"/>
  <c r="O8" i="1"/>
  <c r="N8" i="1"/>
  <c r="M5" i="8"/>
  <c r="M14" i="8"/>
  <c r="M46" i="8"/>
  <c r="M78" i="8"/>
  <c r="M71" i="8"/>
  <c r="M7" i="8"/>
  <c r="M39" i="8"/>
  <c r="M87" i="8"/>
  <c r="M32" i="8"/>
  <c r="M64" i="8"/>
  <c r="M96" i="8"/>
  <c r="M29" i="8"/>
  <c r="M61" i="8"/>
  <c r="M97" i="8"/>
  <c r="M34" i="8"/>
  <c r="M63" i="8"/>
  <c r="M35" i="8"/>
  <c r="M28" i="8"/>
  <c r="M92" i="8"/>
  <c r="M65" i="8"/>
  <c r="M58" i="8"/>
  <c r="M98" i="8"/>
  <c r="M27" i="8"/>
  <c r="M12" i="8"/>
  <c r="M84" i="8"/>
  <c r="M41" i="8"/>
  <c r="M18" i="8"/>
  <c r="M11" i="8"/>
  <c r="M25" i="8"/>
  <c r="M22" i="8"/>
  <c r="M54" i="8"/>
  <c r="M86" i="8"/>
  <c r="M83" i="8"/>
  <c r="M15" i="8"/>
  <c r="M47" i="8"/>
  <c r="M8" i="8"/>
  <c r="M40" i="8"/>
  <c r="M72" i="8"/>
  <c r="M104" i="8"/>
  <c r="M37" i="8"/>
  <c r="M69" i="8"/>
  <c r="M50" i="8"/>
  <c r="M91" i="8"/>
  <c r="M51" i="8"/>
  <c r="M44" i="8"/>
  <c r="M9" i="8"/>
  <c r="M73" i="8"/>
  <c r="M75" i="8"/>
  <c r="M43" i="8"/>
  <c r="M57" i="8"/>
  <c r="M79" i="8"/>
  <c r="M6" i="8"/>
  <c r="H3" i="9" s="1"/>
  <c r="M101" i="8"/>
  <c r="M66" i="8"/>
  <c r="M17" i="8"/>
  <c r="M36" i="8"/>
  <c r="M68" i="8"/>
  <c r="M38" i="8"/>
  <c r="M70" i="8"/>
  <c r="M102" i="8"/>
  <c r="M93" i="8"/>
  <c r="M31" i="8"/>
  <c r="M67" i="8"/>
  <c r="M24" i="8"/>
  <c r="M56" i="8"/>
  <c r="M88" i="8"/>
  <c r="M21" i="8"/>
  <c r="M53" i="8"/>
  <c r="M85" i="8"/>
  <c r="M26" i="8"/>
  <c r="M90" i="8"/>
  <c r="M19" i="8"/>
  <c r="M20" i="8"/>
  <c r="M76" i="8"/>
  <c r="M49" i="8"/>
  <c r="M100" i="8"/>
  <c r="M60" i="8"/>
  <c r="M59" i="8"/>
  <c r="M82" i="8"/>
  <c r="M42" i="8"/>
  <c r="M30" i="8"/>
  <c r="M62" i="8"/>
  <c r="M94" i="8"/>
  <c r="M95" i="8"/>
  <c r="M23" i="8"/>
  <c r="M55" i="8"/>
  <c r="M16" i="8"/>
  <c r="M48" i="8"/>
  <c r="M80" i="8"/>
  <c r="M13" i="8"/>
  <c r="M45" i="8"/>
  <c r="M77" i="8"/>
  <c r="M10" i="8"/>
  <c r="M74" i="8"/>
  <c r="M99" i="8"/>
  <c r="M33" i="8"/>
  <c r="M89" i="8"/>
  <c r="M103" i="8"/>
  <c r="M52" i="8"/>
  <c r="M81" i="8"/>
  <c r="U8" i="1" l="1"/>
  <c r="J4" i="8"/>
  <c r="M105" i="8"/>
  <c r="M4" i="8"/>
</calcChain>
</file>

<file path=xl/comments1.xml><?xml version="1.0" encoding="utf-8"?>
<comments xmlns="http://schemas.openxmlformats.org/spreadsheetml/2006/main">
  <authors>
    <author>廖尉辰</author>
    <author>hlc</author>
  </authors>
  <commentList>
    <comment ref="H18" authorId="0" shapeId="0">
      <text>
        <r>
          <rPr>
            <b/>
            <sz val="9"/>
            <color indexed="81"/>
            <rFont val="細明體"/>
            <family val="3"/>
            <charset val="136"/>
          </rPr>
          <t>廖尉辰</t>
        </r>
        <r>
          <rPr>
            <b/>
            <sz val="9"/>
            <color indexed="81"/>
            <rFont val="Tahoma"/>
            <family val="2"/>
          </rPr>
          <t>:</t>
        </r>
        <r>
          <rPr>
            <sz val="9"/>
            <color indexed="81"/>
            <rFont val="Tahoma"/>
            <family val="2"/>
          </rPr>
          <t xml:space="preserve">
</t>
        </r>
        <r>
          <rPr>
            <sz val="9"/>
            <color indexed="81"/>
            <rFont val="細明體"/>
            <family val="3"/>
            <charset val="136"/>
          </rPr>
          <t>參考用，請複製後貼入值於</t>
        </r>
        <r>
          <rPr>
            <sz val="9"/>
            <color indexed="81"/>
            <rFont val="Tahoma"/>
            <family val="2"/>
          </rPr>
          <t>D18</t>
        </r>
        <r>
          <rPr>
            <sz val="9"/>
            <color indexed="81"/>
            <rFont val="細明體"/>
            <family val="3"/>
            <charset val="136"/>
          </rPr>
          <t>欄再做修正及編入序號</t>
        </r>
      </text>
    </comment>
    <comment ref="D48" authorId="1" shapeId="0">
      <text>
        <r>
          <rPr>
            <b/>
            <sz val="9"/>
            <color indexed="81"/>
            <rFont val="新細明體"/>
            <family val="1"/>
            <charset val="136"/>
          </rPr>
          <t>hlc:</t>
        </r>
        <r>
          <rPr>
            <sz val="9"/>
            <color indexed="81"/>
            <rFont val="新細明體"/>
            <family val="1"/>
            <charset val="136"/>
          </rPr>
          <t xml:space="preserve">
無條件捨去 </t>
        </r>
      </text>
    </comment>
    <comment ref="D52" authorId="1" shapeId="0">
      <text>
        <r>
          <rPr>
            <b/>
            <sz val="9"/>
            <color indexed="81"/>
            <rFont val="新細明體"/>
            <family val="1"/>
            <charset val="136"/>
          </rPr>
          <t>hlc:</t>
        </r>
        <r>
          <rPr>
            <sz val="9"/>
            <color indexed="81"/>
            <rFont val="新細明體"/>
            <family val="1"/>
            <charset val="136"/>
          </rPr>
          <t xml:space="preserve">
無條件捨去
</t>
        </r>
      </text>
    </comment>
  </commentList>
</comments>
</file>

<file path=xl/sharedStrings.xml><?xml version="1.0" encoding="utf-8"?>
<sst xmlns="http://schemas.openxmlformats.org/spreadsheetml/2006/main" count="1127" uniqueCount="758">
  <si>
    <t>學校名稱</t>
    <phoneticPr fontId="4" type="noConversion"/>
  </si>
  <si>
    <t>總合計</t>
    <phoneticPr fontId="2" type="noConversion"/>
  </si>
  <si>
    <t>602明義國小</t>
    <phoneticPr fontId="2" type="noConversion"/>
  </si>
  <si>
    <t>603明廉國小</t>
    <phoneticPr fontId="2" type="noConversion"/>
  </si>
  <si>
    <r>
      <t>604</t>
    </r>
    <r>
      <rPr>
        <b/>
        <sz val="14"/>
        <color indexed="8"/>
        <rFont val="新細明體"/>
        <family val="1"/>
        <charset val="136"/>
      </rPr>
      <t>明恥國小</t>
    </r>
    <phoneticPr fontId="2" type="noConversion"/>
  </si>
  <si>
    <t>606信義國小</t>
    <phoneticPr fontId="2" type="noConversion"/>
  </si>
  <si>
    <t>607復興國小</t>
    <phoneticPr fontId="2" type="noConversion"/>
  </si>
  <si>
    <r>
      <t>608中華國小</t>
    </r>
    <r>
      <rPr>
        <sz val="12"/>
        <rFont val="標楷體"/>
        <family val="4"/>
        <charset val="136"/>
      </rPr>
      <t/>
    </r>
    <phoneticPr fontId="2" type="noConversion"/>
  </si>
  <si>
    <t>610北濱國小</t>
    <phoneticPr fontId="2" type="noConversion"/>
  </si>
  <si>
    <t>611鑄強國小</t>
    <phoneticPr fontId="2" type="noConversion"/>
  </si>
  <si>
    <t>613新城國小</t>
    <phoneticPr fontId="2" type="noConversion"/>
  </si>
  <si>
    <t>614北埔國小</t>
    <phoneticPr fontId="2" type="noConversion"/>
  </si>
  <si>
    <t>617吉安國小</t>
    <phoneticPr fontId="2" type="noConversion"/>
  </si>
  <si>
    <t>618宜昌國小</t>
    <phoneticPr fontId="2" type="noConversion"/>
  </si>
  <si>
    <t>619北昌國小</t>
    <phoneticPr fontId="2" type="noConversion"/>
  </si>
  <si>
    <t>620光華國小</t>
    <phoneticPr fontId="2" type="noConversion"/>
  </si>
  <si>
    <r>
      <t>623</t>
    </r>
    <r>
      <rPr>
        <b/>
        <sz val="14"/>
        <color indexed="8"/>
        <rFont val="新細明體"/>
        <family val="1"/>
        <charset val="136"/>
      </rPr>
      <t>化仁國小</t>
    </r>
    <phoneticPr fontId="2" type="noConversion"/>
  </si>
  <si>
    <t>626壽豐國小</t>
    <phoneticPr fontId="2" type="noConversion"/>
  </si>
  <si>
    <t>628豐山國小</t>
    <phoneticPr fontId="2" type="noConversion"/>
  </si>
  <si>
    <t>629志學國小</t>
    <phoneticPr fontId="2" type="noConversion"/>
  </si>
  <si>
    <t>633鳳林國小</t>
    <phoneticPr fontId="2" type="noConversion"/>
  </si>
  <si>
    <t>634大榮國小</t>
    <phoneticPr fontId="2" type="noConversion"/>
  </si>
  <si>
    <t>642太巴塱國小</t>
    <phoneticPr fontId="2" type="noConversion"/>
  </si>
  <si>
    <t>647瑞穗國小</t>
    <phoneticPr fontId="2" type="noConversion"/>
  </si>
  <si>
    <t>648瑞美國小</t>
    <phoneticPr fontId="2" type="noConversion"/>
  </si>
  <si>
    <t>652富源國小</t>
    <phoneticPr fontId="2" type="noConversion"/>
  </si>
  <si>
    <t>653瑞北國小</t>
    <phoneticPr fontId="2" type="noConversion"/>
  </si>
  <si>
    <r>
      <t>654</t>
    </r>
    <r>
      <rPr>
        <b/>
        <sz val="14"/>
        <color indexed="8"/>
        <rFont val="新細明體"/>
        <family val="1"/>
        <charset val="136"/>
      </rPr>
      <t>豐濱國小</t>
    </r>
    <phoneticPr fontId="2" type="noConversion"/>
  </si>
  <si>
    <r>
      <t>667大禹國小</t>
    </r>
    <r>
      <rPr>
        <b/>
        <sz val="12"/>
        <rFont val="標楷體"/>
        <family val="4"/>
        <charset val="136"/>
      </rPr>
      <t/>
    </r>
    <phoneticPr fontId="2" type="noConversion"/>
  </si>
  <si>
    <t>669高寮國小</t>
  </si>
  <si>
    <r>
      <t>670</t>
    </r>
    <r>
      <rPr>
        <b/>
        <sz val="14"/>
        <color indexed="8"/>
        <rFont val="新細明體"/>
        <family val="1"/>
        <charset val="136"/>
      </rPr>
      <t>富里國小</t>
    </r>
    <r>
      <rPr>
        <b/>
        <sz val="12"/>
        <rFont val="Times New Roman"/>
        <family val="1"/>
      </rPr>
      <t/>
    </r>
    <phoneticPr fontId="2" type="noConversion"/>
  </si>
  <si>
    <t>673學田國小</t>
    <phoneticPr fontId="2" type="noConversion"/>
  </si>
  <si>
    <t>674東竹國小</t>
    <phoneticPr fontId="2" type="noConversion"/>
  </si>
  <si>
    <t>679秀林國小</t>
    <phoneticPr fontId="2" type="noConversion"/>
  </si>
  <si>
    <t>680富世國小</t>
    <phoneticPr fontId="2" type="noConversion"/>
  </si>
  <si>
    <t>681和平國小</t>
    <phoneticPr fontId="2" type="noConversion"/>
  </si>
  <si>
    <t>682佳民國小</t>
    <phoneticPr fontId="2" type="noConversion"/>
  </si>
  <si>
    <t>683銅門國小</t>
    <phoneticPr fontId="2" type="noConversion"/>
  </si>
  <si>
    <t>684水源國小</t>
    <phoneticPr fontId="2" type="noConversion"/>
  </si>
  <si>
    <t>685崇德國小</t>
    <phoneticPr fontId="2" type="noConversion"/>
  </si>
  <si>
    <t>686文蘭國小</t>
    <phoneticPr fontId="2" type="noConversion"/>
  </si>
  <si>
    <t>687景美國小</t>
    <phoneticPr fontId="2" type="noConversion"/>
  </si>
  <si>
    <t>689銅蘭國小</t>
    <phoneticPr fontId="2" type="noConversion"/>
  </si>
  <si>
    <t>690萬榮國小</t>
    <phoneticPr fontId="2" type="noConversion"/>
  </si>
  <si>
    <t>691西林國小</t>
    <phoneticPr fontId="2" type="noConversion"/>
  </si>
  <si>
    <r>
      <t>694</t>
    </r>
    <r>
      <rPr>
        <b/>
        <sz val="14"/>
        <color indexed="8"/>
        <rFont val="新細明體"/>
        <family val="1"/>
        <charset val="136"/>
      </rPr>
      <t>紅葉國小</t>
    </r>
    <phoneticPr fontId="2" type="noConversion"/>
  </si>
  <si>
    <t>695明利國小</t>
    <phoneticPr fontId="2" type="noConversion"/>
  </si>
  <si>
    <t>698太平國小</t>
    <phoneticPr fontId="2" type="noConversion"/>
  </si>
  <si>
    <r>
      <t>701立山國小</t>
    </r>
    <r>
      <rPr>
        <sz val="12"/>
        <rFont val="標楷體"/>
        <family val="4"/>
        <charset val="136"/>
      </rPr>
      <t/>
    </r>
    <phoneticPr fontId="2" type="noConversion"/>
  </si>
  <si>
    <t>導師費               (計畫型)</t>
    <phoneticPr fontId="2" type="noConversion"/>
  </si>
  <si>
    <t>廚工                    (計畫型)</t>
    <phoneticPr fontId="2" type="noConversion"/>
  </si>
  <si>
    <t>幼兒園導師費(計畫型)</t>
    <phoneticPr fontId="2" type="noConversion"/>
  </si>
  <si>
    <r>
      <t xml:space="preserve">教保員      </t>
    </r>
    <r>
      <rPr>
        <sz val="12"/>
        <rFont val="新細明體"/>
        <family val="1"/>
        <charset val="136"/>
      </rPr>
      <t xml:space="preserve">     </t>
    </r>
    <r>
      <rPr>
        <sz val="12"/>
        <rFont val="新細明體"/>
        <family val="1"/>
        <charset val="136"/>
      </rPr>
      <t xml:space="preserve">      </t>
    </r>
    <r>
      <rPr>
        <sz val="12"/>
        <rFont val="新細明體"/>
        <family val="1"/>
        <charset val="136"/>
      </rPr>
      <t>(</t>
    </r>
    <r>
      <rPr>
        <sz val="12"/>
        <rFont val="新細明體"/>
        <family val="1"/>
        <charset val="136"/>
      </rPr>
      <t>計畫型</t>
    </r>
    <r>
      <rPr>
        <sz val="12"/>
        <rFont val="新細明體"/>
        <family val="1"/>
        <charset val="136"/>
      </rPr>
      <t>)</t>
    </r>
    <phoneticPr fontId="2" type="noConversion"/>
  </si>
  <si>
    <t>639鳳仁國小</t>
    <phoneticPr fontId="2" type="noConversion"/>
  </si>
  <si>
    <t>集中式導師費
(計畫型)</t>
    <phoneticPr fontId="2" type="noConversion"/>
  </si>
  <si>
    <t>612國福國小</t>
    <phoneticPr fontId="2" type="noConversion"/>
  </si>
  <si>
    <t>625平和國小</t>
    <phoneticPr fontId="2" type="noConversion"/>
  </si>
  <si>
    <t>630月眉國小</t>
    <phoneticPr fontId="2" type="noConversion"/>
  </si>
  <si>
    <t>631水璉國小</t>
    <phoneticPr fontId="2" type="noConversion"/>
  </si>
  <si>
    <t>632溪口國小</t>
    <phoneticPr fontId="2" type="noConversion"/>
  </si>
  <si>
    <t>636長橋國小</t>
    <phoneticPr fontId="2" type="noConversion"/>
  </si>
  <si>
    <t>638北林國小</t>
    <phoneticPr fontId="2" type="noConversion"/>
  </si>
  <si>
    <t>649鶴岡國小</t>
    <phoneticPr fontId="2" type="noConversion"/>
  </si>
  <si>
    <t>650舞鶴國小</t>
    <phoneticPr fontId="2" type="noConversion"/>
  </si>
  <si>
    <t>656靜浦國小</t>
    <phoneticPr fontId="2" type="noConversion"/>
  </si>
  <si>
    <t>657新社國小</t>
    <phoneticPr fontId="2" type="noConversion"/>
  </si>
  <si>
    <t>661觀音國小</t>
    <phoneticPr fontId="2" type="noConversion"/>
  </si>
  <si>
    <t>664德武國小</t>
    <phoneticPr fontId="2" type="noConversion"/>
  </si>
  <si>
    <r>
      <t>666長良國小</t>
    </r>
    <r>
      <rPr>
        <b/>
        <sz val="12"/>
        <rFont val="標楷體"/>
        <family val="4"/>
        <charset val="136"/>
      </rPr>
      <t/>
    </r>
    <phoneticPr fontId="2" type="noConversion"/>
  </si>
  <si>
    <r>
      <t>672永豐國小</t>
    </r>
    <r>
      <rPr>
        <b/>
        <sz val="12"/>
        <rFont val="標楷體"/>
        <family val="4"/>
        <charset val="136"/>
      </rPr>
      <t/>
    </r>
    <phoneticPr fontId="2" type="noConversion"/>
  </si>
  <si>
    <t>675東里國小</t>
    <phoneticPr fontId="2" type="noConversion"/>
  </si>
  <si>
    <t>676明里國小</t>
    <phoneticPr fontId="2" type="noConversion"/>
  </si>
  <si>
    <t>678吳江國小</t>
    <phoneticPr fontId="2" type="noConversion"/>
  </si>
  <si>
    <t>688三棧國小</t>
    <phoneticPr fontId="2" type="noConversion"/>
  </si>
  <si>
    <r>
      <t>692見晴國小</t>
    </r>
    <r>
      <rPr>
        <b/>
        <sz val="12"/>
        <rFont val="標楷體"/>
        <family val="4"/>
        <charset val="136"/>
      </rPr>
      <t/>
    </r>
    <phoneticPr fontId="2" type="noConversion"/>
  </si>
  <si>
    <t>693馬遠國小</t>
    <phoneticPr fontId="2" type="noConversion"/>
  </si>
  <si>
    <t>696卓溪國小</t>
    <phoneticPr fontId="2" type="noConversion"/>
  </si>
  <si>
    <t>697崙山國小</t>
    <phoneticPr fontId="2" type="noConversion"/>
  </si>
  <si>
    <t>699卓清國小</t>
    <phoneticPr fontId="2" type="noConversion"/>
  </si>
  <si>
    <t>700古風國小</t>
    <phoneticPr fontId="2" type="noConversion"/>
  </si>
  <si>
    <t>702卓樂國小</t>
    <phoneticPr fontId="2" type="noConversion"/>
  </si>
  <si>
    <t>703卓楓國小</t>
    <phoneticPr fontId="2" type="noConversion"/>
  </si>
  <si>
    <t>705西富國小</t>
    <phoneticPr fontId="2" type="noConversion"/>
  </si>
  <si>
    <r>
      <t>706大興國小</t>
    </r>
    <r>
      <rPr>
        <sz val="12"/>
        <color indexed="10"/>
        <rFont val="標楷體"/>
        <family val="4"/>
        <charset val="136"/>
      </rPr>
      <t/>
    </r>
    <phoneticPr fontId="2" type="noConversion"/>
  </si>
  <si>
    <r>
      <t>708西寶國小</t>
    </r>
    <r>
      <rPr>
        <sz val="12"/>
        <color indexed="10"/>
        <rFont val="標楷體"/>
        <family val="4"/>
        <charset val="136"/>
      </rPr>
      <t/>
    </r>
    <phoneticPr fontId="11" type="noConversion"/>
  </si>
  <si>
    <t>651奇美國小</t>
    <phoneticPr fontId="2" type="noConversion"/>
  </si>
  <si>
    <r>
      <t>教保</t>
    </r>
    <r>
      <rPr>
        <sz val="12"/>
        <rFont val="新細明體"/>
        <family val="1"/>
        <charset val="136"/>
      </rPr>
      <t>員(含教保費). 廚工</t>
    </r>
    <r>
      <rPr>
        <sz val="12"/>
        <rFont val="新細明體"/>
        <family val="1"/>
        <charset val="136"/>
      </rPr>
      <t xml:space="preserve">      </t>
    </r>
    <r>
      <rPr>
        <sz val="12"/>
        <rFont val="新細明體"/>
        <family val="1"/>
        <charset val="136"/>
      </rPr>
      <t xml:space="preserve">     </t>
    </r>
    <r>
      <rPr>
        <sz val="12"/>
        <rFont val="新細明體"/>
        <family val="1"/>
        <charset val="136"/>
      </rPr>
      <t xml:space="preserve">      </t>
    </r>
    <r>
      <rPr>
        <sz val="12"/>
        <rFont val="新細明體"/>
        <family val="1"/>
        <charset val="136"/>
      </rPr>
      <t>(</t>
    </r>
    <r>
      <rPr>
        <sz val="12"/>
        <rFont val="新細明體"/>
        <family val="1"/>
        <charset val="136"/>
      </rPr>
      <t>計畫型</t>
    </r>
    <r>
      <rPr>
        <sz val="12"/>
        <rFont val="新細明體"/>
        <family val="1"/>
        <charset val="136"/>
      </rPr>
      <t>)</t>
    </r>
    <phoneticPr fontId="2" type="noConversion"/>
  </si>
  <si>
    <t>導師費(學前特教班教學輔導費) (計畫型)</t>
    <phoneticPr fontId="2" type="noConversion"/>
  </si>
  <si>
    <r>
      <t>3</t>
    </r>
    <r>
      <rPr>
        <sz val="12"/>
        <rFont val="新細明體"/>
        <family val="1"/>
        <charset val="136"/>
      </rPr>
      <t>-1</t>
    </r>
    <phoneticPr fontId="2" type="noConversion"/>
  </si>
  <si>
    <t>3-2</t>
    <phoneticPr fontId="2" type="noConversion"/>
  </si>
  <si>
    <t>3-3</t>
    <phoneticPr fontId="2" type="noConversion"/>
  </si>
  <si>
    <t>4-1</t>
    <phoneticPr fontId="2" type="noConversion"/>
  </si>
  <si>
    <t>4-2</t>
    <phoneticPr fontId="2" type="noConversion"/>
  </si>
  <si>
    <t>4-3</t>
    <phoneticPr fontId="2" type="noConversion"/>
  </si>
  <si>
    <t>4-4</t>
    <phoneticPr fontId="2" type="noConversion"/>
  </si>
  <si>
    <t>預算書說明</t>
    <phoneticPr fontId="2" type="noConversion"/>
  </si>
  <si>
    <t>教育部補助導師費○千元</t>
    <phoneticPr fontId="2" type="noConversion"/>
  </si>
  <si>
    <t>教育部補助教保員○千元、教保費○千元、廚工○千元</t>
    <phoneticPr fontId="2" type="noConversion"/>
  </si>
  <si>
    <t>教育部補助增置員額○千元</t>
    <phoneticPr fontId="2" type="noConversion"/>
  </si>
  <si>
    <r>
      <t>635</t>
    </r>
    <r>
      <rPr>
        <b/>
        <sz val="14"/>
        <color indexed="8"/>
        <rFont val="新細明體"/>
        <family val="1"/>
        <charset val="136"/>
      </rPr>
      <t>林榮國小</t>
    </r>
    <phoneticPr fontId="2" type="noConversion"/>
  </si>
  <si>
    <r>
      <t>655</t>
    </r>
    <r>
      <rPr>
        <b/>
        <sz val="14"/>
        <color indexed="8"/>
        <rFont val="新細明體"/>
        <family val="1"/>
        <charset val="136"/>
      </rPr>
      <t>港口國小</t>
    </r>
    <phoneticPr fontId="2" type="noConversion"/>
  </si>
  <si>
    <r>
      <t>660</t>
    </r>
    <r>
      <rPr>
        <b/>
        <sz val="14"/>
        <color indexed="8"/>
        <rFont val="新細明體"/>
        <family val="1"/>
        <charset val="136"/>
      </rPr>
      <t>樂合國小</t>
    </r>
    <phoneticPr fontId="2" type="noConversion"/>
  </si>
  <si>
    <r>
      <t>671</t>
    </r>
    <r>
      <rPr>
        <b/>
        <sz val="14"/>
        <color indexed="8"/>
        <rFont val="新細明體"/>
        <family val="1"/>
        <charset val="136"/>
      </rPr>
      <t>萬寧國小</t>
    </r>
    <phoneticPr fontId="2" type="noConversion"/>
  </si>
  <si>
    <t>605中正國小</t>
    <phoneticPr fontId="2" type="noConversion"/>
  </si>
  <si>
    <r>
      <t>609</t>
    </r>
    <r>
      <rPr>
        <b/>
        <sz val="14"/>
        <color indexed="10"/>
        <rFont val="新細明體"/>
        <family val="1"/>
        <charset val="136"/>
      </rPr>
      <t>忠孝國小</t>
    </r>
    <phoneticPr fontId="2" type="noConversion"/>
  </si>
  <si>
    <t>615康樂國小</t>
    <phoneticPr fontId="2" type="noConversion"/>
  </si>
  <si>
    <t>616嘉里國小</t>
    <phoneticPr fontId="2" type="noConversion"/>
  </si>
  <si>
    <t>621稻香國小</t>
    <phoneticPr fontId="2" type="noConversion"/>
  </si>
  <si>
    <t>622南華國小</t>
    <phoneticPr fontId="2" type="noConversion"/>
  </si>
  <si>
    <t>624太昌國小</t>
    <phoneticPr fontId="2" type="noConversion"/>
  </si>
  <si>
    <t>645大進國小</t>
    <phoneticPr fontId="2" type="noConversion"/>
  </si>
  <si>
    <t>641光復國小</t>
    <phoneticPr fontId="2" type="noConversion"/>
  </si>
  <si>
    <t>658玉里國小</t>
    <phoneticPr fontId="2" type="noConversion"/>
  </si>
  <si>
    <t>659源城國小</t>
    <phoneticPr fontId="2" type="noConversion"/>
  </si>
  <si>
    <t>663春日國小</t>
    <phoneticPr fontId="2" type="noConversion"/>
  </si>
  <si>
    <r>
      <t>665</t>
    </r>
    <r>
      <rPr>
        <b/>
        <sz val="14"/>
        <color indexed="10"/>
        <rFont val="新細明體"/>
        <family val="1"/>
        <charset val="136"/>
      </rPr>
      <t>中城國小</t>
    </r>
    <phoneticPr fontId="2" type="noConversion"/>
  </si>
  <si>
    <t>668松浦國小</t>
    <phoneticPr fontId="2" type="noConversion"/>
  </si>
  <si>
    <r>
      <t>707中原國小</t>
    </r>
    <r>
      <rPr>
        <sz val="12"/>
        <color indexed="10"/>
        <rFont val="標楷體"/>
        <family val="4"/>
        <charset val="136"/>
      </rPr>
      <t/>
    </r>
    <phoneticPr fontId="2" type="noConversion"/>
  </si>
  <si>
    <t>662三民國小</t>
    <phoneticPr fontId="2" type="noConversion"/>
  </si>
  <si>
    <t>627豐裡國小</t>
    <phoneticPr fontId="2" type="noConversion"/>
  </si>
  <si>
    <t>學管科</t>
    <phoneticPr fontId="2" type="noConversion"/>
  </si>
  <si>
    <t>特幼</t>
    <phoneticPr fontId="2" type="noConversion"/>
  </si>
  <si>
    <t>特幼</t>
    <phoneticPr fontId="2" type="noConversion"/>
  </si>
  <si>
    <t>學管</t>
    <phoneticPr fontId="2" type="noConversion"/>
  </si>
  <si>
    <r>
      <t>學管、</t>
    </r>
    <r>
      <rPr>
        <sz val="12"/>
        <color indexed="12"/>
        <rFont val="新細明體"/>
        <family val="1"/>
        <charset val="136"/>
      </rPr>
      <t>體健</t>
    </r>
    <phoneticPr fontId="2" type="noConversion"/>
  </si>
  <si>
    <t>請內審人員查填</t>
  </si>
  <si>
    <t>縣(市)庫撥款收入(用途明細表公式欄總數)</t>
    <phoneticPr fontId="2" type="noConversion"/>
  </si>
  <si>
    <t xml:space="preserve"> 縣庫撥款收入(用途明細表內說明欄縣庫)</t>
    <phoneticPr fontId="2" type="noConversion"/>
  </si>
  <si>
    <t>特幼</t>
    <phoneticPr fontId="2" type="noConversion"/>
  </si>
  <si>
    <t>601明禮國小</t>
  </si>
  <si>
    <t>601</t>
  </si>
  <si>
    <t>明禮國小</t>
    <phoneticPr fontId="2" type="noConversion"/>
  </si>
  <si>
    <t>602明義國小</t>
  </si>
  <si>
    <t>602</t>
  </si>
  <si>
    <t>明義國小</t>
  </si>
  <si>
    <t>603明廉國小</t>
  </si>
  <si>
    <t>603</t>
  </si>
  <si>
    <t>明廉國小</t>
  </si>
  <si>
    <t>604明恥國小</t>
  </si>
  <si>
    <t>604</t>
  </si>
  <si>
    <t>明恥國小</t>
  </si>
  <si>
    <t>605中正國小</t>
  </si>
  <si>
    <t>605</t>
  </si>
  <si>
    <t>中正國小</t>
  </si>
  <si>
    <t>606信義國小</t>
  </si>
  <si>
    <t>606</t>
  </si>
  <si>
    <t>信義國小</t>
  </si>
  <si>
    <t>607復興國小</t>
  </si>
  <si>
    <t>607</t>
  </si>
  <si>
    <t>復興國小</t>
  </si>
  <si>
    <t>608中華國小</t>
  </si>
  <si>
    <t>608</t>
  </si>
  <si>
    <t>中華國小</t>
  </si>
  <si>
    <t>609忠孝國小</t>
  </si>
  <si>
    <t>609</t>
  </si>
  <si>
    <t>忠孝國小</t>
  </si>
  <si>
    <t>610北濱國小</t>
  </si>
  <si>
    <t>610</t>
  </si>
  <si>
    <t>北濱國小</t>
  </si>
  <si>
    <t>611鑄強國小</t>
  </si>
  <si>
    <t>611</t>
  </si>
  <si>
    <t>鑄強國小</t>
  </si>
  <si>
    <t>612國福國小</t>
  </si>
  <si>
    <t>612</t>
  </si>
  <si>
    <t>國福國小</t>
  </si>
  <si>
    <t>613新城國小</t>
  </si>
  <si>
    <t>613</t>
  </si>
  <si>
    <t>新城國小</t>
  </si>
  <si>
    <t>614北埔國小</t>
  </si>
  <si>
    <t>614</t>
  </si>
  <si>
    <t>北埔國小</t>
  </si>
  <si>
    <t>615康樂國小</t>
  </si>
  <si>
    <t>615</t>
  </si>
  <si>
    <t>康樂國小</t>
  </si>
  <si>
    <t>616嘉里國小</t>
  </si>
  <si>
    <t>616</t>
  </si>
  <si>
    <t>嘉里國小</t>
  </si>
  <si>
    <t>617吉安國小</t>
  </si>
  <si>
    <t>617</t>
  </si>
  <si>
    <t>吉安國小</t>
  </si>
  <si>
    <t>618宜昌國小</t>
  </si>
  <si>
    <t>618</t>
  </si>
  <si>
    <t>宜昌國小</t>
  </si>
  <si>
    <t>619北昌國小</t>
  </si>
  <si>
    <t>619</t>
  </si>
  <si>
    <t>北昌國小</t>
  </si>
  <si>
    <t>620光華國小</t>
  </si>
  <si>
    <t>620</t>
  </si>
  <si>
    <t>光華國小</t>
  </si>
  <si>
    <t>621稻香國小</t>
  </si>
  <si>
    <t>621</t>
  </si>
  <si>
    <t>稻香國小</t>
  </si>
  <si>
    <t>622南華國小</t>
  </si>
  <si>
    <t>622</t>
  </si>
  <si>
    <t>南華國小</t>
  </si>
  <si>
    <t>623化仁國小</t>
  </si>
  <si>
    <t>623</t>
  </si>
  <si>
    <t>化仁國小</t>
  </si>
  <si>
    <t>624太昌國小</t>
  </si>
  <si>
    <t>624</t>
  </si>
  <si>
    <t>太昌國小</t>
  </si>
  <si>
    <t>625平和國小</t>
  </si>
  <si>
    <t>625</t>
  </si>
  <si>
    <t>平和國小</t>
  </si>
  <si>
    <t>626壽豐國小</t>
  </si>
  <si>
    <t>626</t>
  </si>
  <si>
    <t>壽豐國小</t>
  </si>
  <si>
    <t>627豐裡國小</t>
  </si>
  <si>
    <t>627</t>
  </si>
  <si>
    <t>豐裡國小</t>
  </si>
  <si>
    <t>628豐山國小</t>
  </si>
  <si>
    <t>628</t>
  </si>
  <si>
    <t>豐山國小</t>
  </si>
  <si>
    <t>629志學國小</t>
  </si>
  <si>
    <t>629</t>
  </si>
  <si>
    <t>志學國小</t>
  </si>
  <si>
    <t>630月眉國小</t>
  </si>
  <si>
    <t>630</t>
  </si>
  <si>
    <t>月眉國小</t>
  </si>
  <si>
    <t>631水璉國小</t>
  </si>
  <si>
    <t>631</t>
  </si>
  <si>
    <t>水璉國小</t>
  </si>
  <si>
    <t>632溪口國小</t>
  </si>
  <si>
    <t>632</t>
  </si>
  <si>
    <t>溪口國小</t>
  </si>
  <si>
    <t>633鳳林國小</t>
  </si>
  <si>
    <t>633</t>
  </si>
  <si>
    <t>鳳林國小</t>
  </si>
  <si>
    <t>634大榮國小</t>
  </si>
  <si>
    <t>634</t>
  </si>
  <si>
    <t>大榮國小</t>
  </si>
  <si>
    <t>635林榮國小</t>
  </si>
  <si>
    <t>635</t>
  </si>
  <si>
    <t>林榮國小</t>
  </si>
  <si>
    <t>636長橋國小</t>
  </si>
  <si>
    <t>636</t>
  </si>
  <si>
    <t>長橋國小</t>
  </si>
  <si>
    <t>638北林國小</t>
  </si>
  <si>
    <t>638</t>
  </si>
  <si>
    <t>北林國小</t>
  </si>
  <si>
    <t>639鳳仁國小</t>
  </si>
  <si>
    <t>639</t>
  </si>
  <si>
    <t>鳳仁國小</t>
  </si>
  <si>
    <t>641光復國小</t>
  </si>
  <si>
    <t>641</t>
  </si>
  <si>
    <t>光復國小</t>
  </si>
  <si>
    <t>642太巴塱國小</t>
  </si>
  <si>
    <t>642</t>
  </si>
  <si>
    <t>太巴塱國小</t>
  </si>
  <si>
    <t>645大進國小</t>
  </si>
  <si>
    <t>645</t>
  </si>
  <si>
    <t>大進國小</t>
  </si>
  <si>
    <t>647瑞穗國小</t>
  </si>
  <si>
    <t>647</t>
  </si>
  <si>
    <t>瑞穗國小</t>
  </si>
  <si>
    <t>648瑞美國小</t>
  </si>
  <si>
    <t>648</t>
  </si>
  <si>
    <t>瑞美國小</t>
  </si>
  <si>
    <t>649鶴岡國小</t>
  </si>
  <si>
    <t>649</t>
  </si>
  <si>
    <t>鶴岡國小</t>
  </si>
  <si>
    <t>650舞鶴國小</t>
  </si>
  <si>
    <t>650</t>
  </si>
  <si>
    <t>舞鶴國小</t>
  </si>
  <si>
    <t>651奇美國小</t>
  </si>
  <si>
    <t>651</t>
  </si>
  <si>
    <t>奇美國小</t>
  </si>
  <si>
    <t>652富源國小</t>
  </si>
  <si>
    <t>652</t>
  </si>
  <si>
    <t>富源國小</t>
  </si>
  <si>
    <t>653瑞北國小</t>
  </si>
  <si>
    <t>653</t>
  </si>
  <si>
    <t>瑞北國小</t>
  </si>
  <si>
    <t>654豐濱國小</t>
  </si>
  <si>
    <t>654</t>
  </si>
  <si>
    <t>豐濱國小</t>
  </si>
  <si>
    <t>655港口國小</t>
  </si>
  <si>
    <t>655</t>
  </si>
  <si>
    <t>港口國小</t>
  </si>
  <si>
    <t>656靜浦國小</t>
  </si>
  <si>
    <t>656</t>
  </si>
  <si>
    <t>靜浦國小</t>
  </si>
  <si>
    <t>657新社國小</t>
  </si>
  <si>
    <t>657</t>
  </si>
  <si>
    <t>新社國小</t>
  </si>
  <si>
    <t>658玉里國小</t>
  </si>
  <si>
    <t>658</t>
  </si>
  <si>
    <t>玉里國小</t>
  </si>
  <si>
    <t>659源城國小</t>
  </si>
  <si>
    <t>659</t>
  </si>
  <si>
    <t>源城國小</t>
  </si>
  <si>
    <t>660樂合國小</t>
  </si>
  <si>
    <t>660</t>
  </si>
  <si>
    <t>樂合國小</t>
  </si>
  <si>
    <t>661觀音國小</t>
  </si>
  <si>
    <t>661</t>
  </si>
  <si>
    <t>觀音國小</t>
  </si>
  <si>
    <t>662三民國小</t>
  </si>
  <si>
    <t>662</t>
  </si>
  <si>
    <t>三民國小</t>
  </si>
  <si>
    <t>663春日國小</t>
  </si>
  <si>
    <t>663</t>
  </si>
  <si>
    <t>春日國小</t>
  </si>
  <si>
    <t>664德武國小</t>
  </si>
  <si>
    <t>664</t>
  </si>
  <si>
    <t>德武國小</t>
  </si>
  <si>
    <t>665中城國小</t>
  </si>
  <si>
    <t>665</t>
  </si>
  <si>
    <t>中城國小</t>
  </si>
  <si>
    <t>666長良國小</t>
  </si>
  <si>
    <t>666</t>
  </si>
  <si>
    <t>長良國小</t>
  </si>
  <si>
    <t>667大禹國小</t>
  </si>
  <si>
    <t>667</t>
  </si>
  <si>
    <t>大禹國小</t>
  </si>
  <si>
    <t>668松浦國小</t>
  </si>
  <si>
    <t>668</t>
  </si>
  <si>
    <t>松浦國小</t>
  </si>
  <si>
    <t>669</t>
  </si>
  <si>
    <t>高寮國小</t>
  </si>
  <si>
    <t>670富里國小</t>
  </si>
  <si>
    <t>670</t>
  </si>
  <si>
    <t>富里國小</t>
  </si>
  <si>
    <t>671萬寧國小</t>
  </si>
  <si>
    <t>671</t>
  </si>
  <si>
    <t>萬寧國小</t>
  </si>
  <si>
    <t>672永豐國小</t>
  </si>
  <si>
    <t>672</t>
  </si>
  <si>
    <t>永豐國小</t>
  </si>
  <si>
    <t>673學田國小</t>
  </si>
  <si>
    <t>673</t>
  </si>
  <si>
    <t>學田國小</t>
  </si>
  <si>
    <t>674東竹國小</t>
  </si>
  <si>
    <t>674</t>
  </si>
  <si>
    <t>東竹國小</t>
  </si>
  <si>
    <t>675東里國小</t>
  </si>
  <si>
    <t>675</t>
  </si>
  <si>
    <t>東里國小</t>
  </si>
  <si>
    <t>676明里國小</t>
  </si>
  <si>
    <t>676</t>
  </si>
  <si>
    <t>明里國小</t>
  </si>
  <si>
    <t>678吳江國小</t>
  </si>
  <si>
    <t>678</t>
  </si>
  <si>
    <t>吳江國小</t>
  </si>
  <si>
    <t>679秀林國小</t>
  </si>
  <si>
    <t>679</t>
  </si>
  <si>
    <t>秀林國小</t>
  </si>
  <si>
    <t>680富世國小</t>
  </si>
  <si>
    <t>680</t>
  </si>
  <si>
    <t>富世國小</t>
  </si>
  <si>
    <t>681和平國小</t>
  </si>
  <si>
    <t>681</t>
  </si>
  <si>
    <t>和平國小</t>
  </si>
  <si>
    <t>682佳民國小</t>
  </si>
  <si>
    <t>682</t>
  </si>
  <si>
    <t>佳民國小</t>
  </si>
  <si>
    <t>683銅門國小</t>
  </si>
  <si>
    <t>683</t>
  </si>
  <si>
    <t>銅門國小</t>
  </si>
  <si>
    <t>684水源國小</t>
  </si>
  <si>
    <t>684</t>
  </si>
  <si>
    <t>水源國小</t>
  </si>
  <si>
    <t>685崇德國小</t>
  </si>
  <si>
    <t>685</t>
  </si>
  <si>
    <t>崇德國小</t>
  </si>
  <si>
    <t>686文蘭國小</t>
  </si>
  <si>
    <t>686</t>
  </si>
  <si>
    <t>文蘭國小</t>
  </si>
  <si>
    <t>687景美國小</t>
  </si>
  <si>
    <t>687</t>
  </si>
  <si>
    <t>景美國小</t>
  </si>
  <si>
    <t>688三棧國小</t>
  </si>
  <si>
    <t>688</t>
  </si>
  <si>
    <t>三棧國小</t>
  </si>
  <si>
    <t>689銅蘭國小</t>
  </si>
  <si>
    <t>689</t>
  </si>
  <si>
    <t>銅蘭國小</t>
  </si>
  <si>
    <t>690萬榮國小</t>
  </si>
  <si>
    <t>690</t>
  </si>
  <si>
    <t>萬榮國小</t>
  </si>
  <si>
    <t>691西林國小</t>
  </si>
  <si>
    <t>691</t>
  </si>
  <si>
    <t>西林國小</t>
  </si>
  <si>
    <t>692見晴國小</t>
  </si>
  <si>
    <t>692</t>
  </si>
  <si>
    <t>見晴國小</t>
  </si>
  <si>
    <t>693馬遠國小</t>
  </si>
  <si>
    <t>693</t>
  </si>
  <si>
    <t>馬遠國小</t>
  </si>
  <si>
    <t>694紅葉國小</t>
  </si>
  <si>
    <t>694</t>
  </si>
  <si>
    <t>紅葉國小</t>
  </si>
  <si>
    <t>695明利國小</t>
  </si>
  <si>
    <t>695</t>
  </si>
  <si>
    <t>明利國小</t>
  </si>
  <si>
    <t>696卓溪國小</t>
  </si>
  <si>
    <t>696</t>
  </si>
  <si>
    <t>卓溪國小</t>
  </si>
  <si>
    <t>697崙山國小</t>
  </si>
  <si>
    <t>697</t>
  </si>
  <si>
    <t>崙山國小</t>
  </si>
  <si>
    <t>698太平國小</t>
  </si>
  <si>
    <t>698</t>
  </si>
  <si>
    <t>太平國小</t>
  </si>
  <si>
    <t>699卓清國小</t>
  </si>
  <si>
    <t>699</t>
  </si>
  <si>
    <t>卓清國小</t>
  </si>
  <si>
    <t>700古風國小</t>
  </si>
  <si>
    <t>700</t>
  </si>
  <si>
    <t>古風國小</t>
  </si>
  <si>
    <t>701立山國小</t>
  </si>
  <si>
    <t>701</t>
  </si>
  <si>
    <t>立山國小</t>
  </si>
  <si>
    <t>702卓樂國小</t>
  </si>
  <si>
    <t>702</t>
  </si>
  <si>
    <t>卓樂國小</t>
  </si>
  <si>
    <t>703卓楓國小</t>
  </si>
  <si>
    <t>703</t>
  </si>
  <si>
    <t>卓楓國小</t>
  </si>
  <si>
    <t>705西富國小</t>
  </si>
  <si>
    <t>705</t>
  </si>
  <si>
    <t>西富國小</t>
  </si>
  <si>
    <t>706大興國小</t>
  </si>
  <si>
    <t>706</t>
  </si>
  <si>
    <t>大興國小</t>
  </si>
  <si>
    <t>707中原國小</t>
  </si>
  <si>
    <t>707</t>
  </si>
  <si>
    <t>中原國小</t>
  </si>
  <si>
    <t>708西寶國小</t>
  </si>
  <si>
    <t>708</t>
  </si>
  <si>
    <t>西寶國小</t>
  </si>
  <si>
    <t>601明禮國小</t>
    <phoneticPr fontId="2" type="noConversion"/>
  </si>
  <si>
    <t>1-1</t>
    <phoneticPr fontId="2" type="noConversion"/>
  </si>
  <si>
    <t>1-2</t>
    <phoneticPr fontId="2" type="noConversion"/>
  </si>
  <si>
    <t>教育部補助營養師○千元</t>
    <phoneticPr fontId="2" type="noConversion"/>
  </si>
  <si>
    <t>教育部補專任輔導師○千元</t>
    <phoneticPr fontId="2" type="noConversion"/>
  </si>
  <si>
    <t>2-1</t>
    <phoneticPr fontId="2" type="noConversion"/>
  </si>
  <si>
    <t>2-2</t>
    <phoneticPr fontId="2" type="noConversion"/>
  </si>
  <si>
    <t>一般性補助營養師O千元</t>
    <phoneticPr fontId="2" type="noConversion"/>
  </si>
  <si>
    <t>中正營養師1名
 (一般性補助)-2</t>
    <phoneticPr fontId="2" type="noConversion"/>
  </si>
  <si>
    <t>資料來源</t>
    <phoneticPr fontId="2" type="noConversion"/>
  </si>
  <si>
    <t>(26-1)</t>
    <phoneticPr fontId="2" type="noConversion"/>
  </si>
  <si>
    <t>特幼</t>
  </si>
  <si>
    <t>(26-2)</t>
    <phoneticPr fontId="2" type="noConversion"/>
  </si>
  <si>
    <t>(26-3)</t>
    <phoneticPr fontId="2" type="noConversion"/>
  </si>
  <si>
    <t>(3-1)</t>
    <phoneticPr fontId="2" type="noConversion"/>
  </si>
  <si>
    <t>學前特教班導師費+教學輔導費(計畫型)</t>
    <phoneticPr fontId="2" type="noConversion"/>
  </si>
  <si>
    <t>TE-3486</t>
    <phoneticPr fontId="2" type="noConversion"/>
  </si>
  <si>
    <t>2-4歲及5歲學費           (計畫型)</t>
    <phoneticPr fontId="2" type="noConversion"/>
  </si>
  <si>
    <t>(3-4)</t>
    <phoneticPr fontId="2" type="noConversion"/>
  </si>
  <si>
    <t>教保費(900元/月*人)
(計畫型)</t>
    <phoneticPr fontId="2" type="noConversion"/>
  </si>
  <si>
    <t>明義營養師1位(含縣配合款20%)
(計畫型)-1</t>
    <phoneticPr fontId="2" type="noConversion"/>
  </si>
  <si>
    <t>專輔師10位(含縣配合款10%)     
(計畫型)-1</t>
    <phoneticPr fontId="2" type="noConversion"/>
  </si>
  <si>
    <t>增置教員-計畫型43名(含縣配合款10%)</t>
    <phoneticPr fontId="2" type="noConversion"/>
  </si>
  <si>
    <t>合計</t>
    <phoneticPr fontId="2" type="noConversion"/>
  </si>
  <si>
    <t>603明廉國小</t>
    <phoneticPr fontId="2" type="noConversion"/>
  </si>
  <si>
    <t>602明義國小</t>
    <phoneticPr fontId="2" type="noConversion"/>
  </si>
  <si>
    <t>601明禮國小</t>
    <phoneticPr fontId="2" type="noConversion"/>
  </si>
  <si>
    <t>公庫撥款收入</t>
    <phoneticPr fontId="34" type="noConversion"/>
  </si>
  <si>
    <t>移用非留存數</t>
    <phoneticPr fontId="34" type="noConversion"/>
  </si>
  <si>
    <t>移用留存數</t>
    <phoneticPr fontId="34" type="noConversion"/>
  </si>
  <si>
    <t>用途別合計</t>
    <phoneticPr fontId="34" type="noConversion"/>
  </si>
  <si>
    <t>學校名稱</t>
    <phoneticPr fontId="34" type="noConversion"/>
  </si>
  <si>
    <t>學校名稱</t>
    <phoneticPr fontId="35" type="noConversion"/>
  </si>
  <si>
    <t>編號</t>
    <phoneticPr fontId="2" type="noConversion"/>
  </si>
  <si>
    <t>業務計畫及用途科別科目</t>
    <phoneticPr fontId="2" type="noConversion"/>
  </si>
  <si>
    <t>說明</t>
    <phoneticPr fontId="2" type="noConversion"/>
  </si>
  <si>
    <t>人員類別</t>
    <phoneticPr fontId="2" type="noConversion"/>
  </si>
  <si>
    <t>統計註記</t>
    <phoneticPr fontId="2" type="noConversion"/>
  </si>
  <si>
    <r>
      <t>全年度</t>
    </r>
    <r>
      <rPr>
        <sz val="12"/>
        <rFont val="Times New Roman"/>
        <family val="1"/>
      </rPr>
      <t xml:space="preserve">    </t>
    </r>
    <r>
      <rPr>
        <sz val="12"/>
        <rFont val="標楷體"/>
        <family val="4"/>
        <charset val="136"/>
      </rPr>
      <t>預算數</t>
    </r>
    <phoneticPr fontId="35" type="noConversion"/>
  </si>
  <si>
    <t>基金來源合計</t>
    <phoneticPr fontId="2" type="noConversion"/>
  </si>
  <si>
    <t>規費收入</t>
    <phoneticPr fontId="2" type="noConversion"/>
  </si>
  <si>
    <t>勞務收入</t>
    <phoneticPr fontId="2" type="noConversion"/>
  </si>
  <si>
    <t>場地設施使用費</t>
    <phoneticPr fontId="2" type="noConversion"/>
  </si>
  <si>
    <t>服務收入</t>
    <phoneticPr fontId="2" type="noConversion"/>
  </si>
  <si>
    <r>
      <t>統</t>
    </r>
    <r>
      <rPr>
        <sz val="10"/>
        <rFont val="Times New Roman"/>
        <family val="1"/>
      </rPr>
      <t>-</t>
    </r>
    <r>
      <rPr>
        <sz val="10"/>
        <rFont val="標楷體"/>
        <family val="4"/>
        <charset val="136"/>
      </rPr>
      <t>收支對列</t>
    </r>
    <phoneticPr fontId="2" type="noConversion"/>
  </si>
  <si>
    <t>考試報名規費</t>
    <phoneticPr fontId="2" type="noConversion"/>
  </si>
  <si>
    <t>服務收入</t>
    <phoneticPr fontId="2" type="noConversion"/>
  </si>
  <si>
    <t>財產收入</t>
    <phoneticPr fontId="2" type="noConversion"/>
  </si>
  <si>
    <t>權利金</t>
    <phoneticPr fontId="2" type="noConversion"/>
  </si>
  <si>
    <t>權利金收入</t>
    <phoneticPr fontId="2" type="noConversion"/>
  </si>
  <si>
    <t>利息收入</t>
    <phoneticPr fontId="2" type="noConversion"/>
  </si>
  <si>
    <t>專戶利息收入</t>
    <phoneticPr fontId="2" type="noConversion"/>
  </si>
  <si>
    <t>其他財產收入</t>
    <phoneticPr fontId="2" type="noConversion"/>
  </si>
  <si>
    <t>45Y</t>
    <phoneticPr fontId="2" type="noConversion"/>
  </si>
  <si>
    <t>其他財產收入，</t>
    <phoneticPr fontId="2" type="noConversion"/>
  </si>
  <si>
    <t>其它收入</t>
    <phoneticPr fontId="2" type="noConversion"/>
  </si>
  <si>
    <t>教學收入</t>
    <phoneticPr fontId="2" type="noConversion"/>
  </si>
  <si>
    <t>學雜費收入</t>
    <phoneticPr fontId="2" type="noConversion"/>
  </si>
  <si>
    <t>4S1</t>
    <phoneticPr fontId="2" type="noConversion"/>
  </si>
  <si>
    <t>政府撥入收入</t>
    <phoneticPr fontId="2" type="noConversion"/>
  </si>
  <si>
    <t>政府撥入收入</t>
    <phoneticPr fontId="2" type="noConversion"/>
  </si>
  <si>
    <t>公庫撥款收入</t>
    <phoneticPr fontId="2" type="noConversion"/>
  </si>
  <si>
    <t>其他收入</t>
    <phoneticPr fontId="2" type="noConversion"/>
  </si>
  <si>
    <t>4Y</t>
    <phoneticPr fontId="2" type="noConversion"/>
  </si>
  <si>
    <t>4YO</t>
  </si>
  <si>
    <t>受贈收入</t>
  </si>
  <si>
    <t>一般捐贈(收支對列    千元)</t>
    <phoneticPr fontId="2" type="noConversion"/>
  </si>
  <si>
    <t>4YY</t>
    <phoneticPr fontId="2" type="noConversion"/>
  </si>
  <si>
    <t>雜項收入</t>
    <phoneticPr fontId="2" type="noConversion"/>
  </si>
  <si>
    <t>代收代辦經費剩餘繳庫(收支對列    千元)</t>
    <phoneticPr fontId="2" type="noConversion"/>
  </si>
  <si>
    <t>資源回收收入(收支對列    千元)</t>
    <phoneticPr fontId="2" type="noConversion"/>
  </si>
  <si>
    <t>其他雜項收入(收支對列    千元)</t>
    <phoneticPr fontId="2" type="noConversion"/>
  </si>
  <si>
    <t>以前年度賸餘轉109年度財源(留存數元、非留存數元)</t>
    <phoneticPr fontId="2" type="noConversion"/>
  </si>
  <si>
    <t>基金用途合計</t>
    <phoneticPr fontId="2" type="noConversion"/>
  </si>
  <si>
    <t>53220000國民小學教育合計</t>
    <phoneticPr fontId="2" type="noConversion"/>
  </si>
  <si>
    <t>未填入數：</t>
    <phoneticPr fontId="2" type="noConversion"/>
  </si>
  <si>
    <t>業務費</t>
  </si>
  <si>
    <t>服務費用</t>
    <phoneticPr fontId="2" type="noConversion"/>
  </si>
  <si>
    <t>校務用水電費(專款專用)</t>
  </si>
  <si>
    <t>工作場所電費</t>
    <phoneticPr fontId="2" type="noConversion"/>
  </si>
  <si>
    <t>校務用電費（70%）</t>
    <phoneticPr fontId="2" type="noConversion"/>
  </si>
  <si>
    <t>工作場所水費</t>
    <phoneticPr fontId="2" type="noConversion"/>
  </si>
  <si>
    <t>校務用水費（30%）</t>
    <phoneticPr fontId="2" type="noConversion"/>
  </si>
  <si>
    <t>補校水電費(專款專用)</t>
    <phoneticPr fontId="35" type="noConversion"/>
  </si>
  <si>
    <t>工作場所電費</t>
    <phoneticPr fontId="2" type="noConversion"/>
  </si>
  <si>
    <t>補校電費</t>
    <phoneticPr fontId="2" type="noConversion"/>
  </si>
  <si>
    <t>請手動輸入並四捨五入至千元</t>
    <phoneticPr fontId="2" type="noConversion"/>
  </si>
  <si>
    <t>補校水費</t>
    <phoneticPr fontId="2" type="noConversion"/>
  </si>
  <si>
    <t>游泳池水電費(專款專用)</t>
    <phoneticPr fontId="35" type="noConversion"/>
  </si>
  <si>
    <t>游泳池電費</t>
    <phoneticPr fontId="2" type="noConversion"/>
  </si>
  <si>
    <t>請手動輸入並四捨五入至千元</t>
  </si>
  <si>
    <t>工作場所水費</t>
    <phoneticPr fontId="2" type="noConversion"/>
  </si>
  <si>
    <t>游泳池水費</t>
    <phoneticPr fontId="2" type="noConversion"/>
  </si>
  <si>
    <t>游泳池養護費(專款專用)</t>
    <phoneticPr fontId="35" type="noConversion"/>
  </si>
  <si>
    <t>其它建築修護費</t>
    <phoneticPr fontId="2" type="noConversion"/>
  </si>
  <si>
    <t>游泳池養護費</t>
    <phoneticPr fontId="2" type="noConversion"/>
  </si>
  <si>
    <t>場地借用收支對列</t>
  </si>
  <si>
    <t>場地借用水電費【統-收支對列】</t>
    <phoneticPr fontId="2" type="noConversion"/>
  </si>
  <si>
    <r>
      <t>統</t>
    </r>
    <r>
      <rPr>
        <sz val="10"/>
        <color rgb="FFFF0000"/>
        <rFont val="Times New Roman"/>
        <family val="1"/>
      </rPr>
      <t>-</t>
    </r>
    <r>
      <rPr>
        <sz val="10"/>
        <color rgb="FFFF0000"/>
        <rFont val="標楷體"/>
        <family val="4"/>
        <charset val="136"/>
      </rPr>
      <t>收支對列</t>
    </r>
    <phoneticPr fontId="2" type="noConversion"/>
  </si>
  <si>
    <t>請手動輸入並四捨五入至千元</t>
    <phoneticPr fontId="2" type="noConversion"/>
  </si>
  <si>
    <t>一般房屋修護費</t>
    <phoneticPr fontId="2" type="noConversion"/>
  </si>
  <si>
    <t>場地借用修繕【統-收支對列】</t>
    <phoneticPr fontId="2" type="noConversion"/>
  </si>
  <si>
    <r>
      <t>統</t>
    </r>
    <r>
      <rPr>
        <sz val="10"/>
        <color rgb="FFFF0000"/>
        <rFont val="Times New Roman"/>
        <family val="1"/>
      </rPr>
      <t>-</t>
    </r>
    <r>
      <rPr>
        <sz val="10"/>
        <color rgb="FFFF0000"/>
        <rFont val="標楷體"/>
        <family val="4"/>
        <charset val="136"/>
      </rPr>
      <t>收支對列</t>
    </r>
    <phoneticPr fontId="2" type="noConversion"/>
  </si>
  <si>
    <t>請手動輸入並四捨五入至千元</t>
    <phoneticPr fontId="2" type="noConversion"/>
  </si>
  <si>
    <t>游泳池收支對列</t>
    <phoneticPr fontId="2" type="noConversion"/>
  </si>
  <si>
    <t>游泳池收支對列【統-收支對列】</t>
    <phoneticPr fontId="2" type="noConversion"/>
  </si>
  <si>
    <t>基本修繕費</t>
  </si>
  <si>
    <t>機械及設備修護費</t>
    <phoneticPr fontId="2" type="noConversion"/>
  </si>
  <si>
    <t>基本修繕費</t>
    <phoneticPr fontId="2" type="noConversion"/>
  </si>
  <si>
    <t>電梯維護費</t>
  </si>
  <si>
    <t>電梯維護費</t>
    <phoneticPr fontId="2" type="noConversion"/>
  </si>
  <si>
    <t>電梯檢驗費</t>
  </si>
  <si>
    <t>電梯檢驗費</t>
    <phoneticPr fontId="2" type="noConversion"/>
  </si>
  <si>
    <t>機械及設備修護費</t>
    <phoneticPr fontId="2" type="noConversion"/>
  </si>
  <si>
    <t>場地借用器具養護【統-收支對列】</t>
    <phoneticPr fontId="2" type="noConversion"/>
  </si>
  <si>
    <t>校車、特教車養護費</t>
    <phoneticPr fontId="35" type="noConversion"/>
  </si>
  <si>
    <t>交通及運輸設備修護費</t>
    <phoneticPr fontId="2" type="noConversion"/>
  </si>
  <si>
    <t>校車、特教車養護費</t>
  </si>
  <si>
    <t>校車、特教車保險費</t>
    <phoneticPr fontId="2" type="noConversion"/>
  </si>
  <si>
    <t>交通及運輸設備保險費</t>
    <phoneticPr fontId="2" type="noConversion"/>
  </si>
  <si>
    <t>校車、特教車保險費</t>
    <phoneticPr fontId="2" type="noConversion"/>
  </si>
  <si>
    <t>校車、特教車輛駕駛薪資</t>
    <phoneticPr fontId="2" type="noConversion"/>
  </si>
  <si>
    <t>27D</t>
    <phoneticPr fontId="2" type="noConversion"/>
  </si>
  <si>
    <t>計時與計件人員酬金</t>
    <phoneticPr fontId="2" type="noConversion"/>
  </si>
  <si>
    <r>
      <t>校車司機</t>
    </r>
    <r>
      <rPr>
        <sz val="10"/>
        <rFont val="Times New Roman"/>
        <family val="1"/>
      </rPr>
      <t xml:space="preserve">   </t>
    </r>
    <r>
      <rPr>
        <sz val="10"/>
        <rFont val="標楷體"/>
        <family val="4"/>
        <charset val="136"/>
      </rPr>
      <t>人薪資、保險、年終工作獎金及退職準備</t>
    </r>
    <phoneticPr fontId="2" type="noConversion"/>
  </si>
  <si>
    <t>部分工時人員值勤費</t>
  </si>
  <si>
    <t>部分工時人員值勤費</t>
    <phoneticPr fontId="2" type="noConversion"/>
  </si>
  <si>
    <t>按時與計件人員酬金</t>
  </si>
  <si>
    <t>計時與計件人員酬金</t>
    <phoneticPr fontId="2" type="noConversion"/>
  </si>
  <si>
    <t>校園環境清潔維護經費(無工友學校)</t>
    <phoneticPr fontId="41" type="noConversion"/>
  </si>
  <si>
    <t>27D</t>
  </si>
  <si>
    <t>場地借用雇工清潔</t>
    <phoneticPr fontId="2" type="noConversion"/>
  </si>
  <si>
    <t>員工文康活動費(無條件捨去)</t>
  </si>
  <si>
    <t>27F</t>
    <phoneticPr fontId="2" type="noConversion"/>
  </si>
  <si>
    <t>體育活動費</t>
    <phoneticPr fontId="2" type="noConversion"/>
  </si>
  <si>
    <t>教職員工文康活動費人</t>
    <phoneticPr fontId="2" type="noConversion"/>
  </si>
  <si>
    <t>辦理教師甄選及各項考試收支對列</t>
  </si>
  <si>
    <t>試務甄選費</t>
    <phoneticPr fontId="2" type="noConversion"/>
  </si>
  <si>
    <t>辦理教師甄選及各項考試【統-收支對列】</t>
    <phoneticPr fontId="2" type="noConversion"/>
  </si>
  <si>
    <t>28Y</t>
    <phoneticPr fontId="2" type="noConversion"/>
  </si>
  <si>
    <t>其他(專業服務費)</t>
    <phoneticPr fontId="2" type="noConversion"/>
  </si>
  <si>
    <t>學校保全費</t>
    <phoneticPr fontId="2" type="noConversion"/>
  </si>
  <si>
    <t>裁併學校保全費</t>
    <phoneticPr fontId="2" type="noConversion"/>
  </si>
  <si>
    <t>其他(專業服務費)</t>
    <phoneticPr fontId="2" type="noConversion"/>
  </si>
  <si>
    <t>裁班併校保全費</t>
    <phoneticPr fontId="2" type="noConversion"/>
  </si>
  <si>
    <t>校長特別費(無條件捨去)</t>
  </si>
  <si>
    <t>公共關係費</t>
    <phoneticPr fontId="2" type="noConversion"/>
  </si>
  <si>
    <t>因公所需之招饋贈費用</t>
    <phoneticPr fontId="2" type="noConversion"/>
  </si>
  <si>
    <t>材料及用品費</t>
    <phoneticPr fontId="2" type="noConversion"/>
  </si>
  <si>
    <t>公務車轉彎及倒車警報裝置費</t>
    <phoneticPr fontId="2" type="noConversion"/>
  </si>
  <si>
    <t>物料</t>
    <phoneticPr fontId="2" type="noConversion"/>
  </si>
  <si>
    <t>校車油料費</t>
  </si>
  <si>
    <t>燃料</t>
    <phoneticPr fontId="2" type="noConversion"/>
  </si>
  <si>
    <t>校車油料費</t>
    <phoneticPr fontId="2" type="noConversion"/>
  </si>
  <si>
    <t>基本辦公費(含分校)85%</t>
  </si>
  <si>
    <r>
      <t>辦公</t>
    </r>
    <r>
      <rPr>
        <sz val="10"/>
        <rFont val="Times New Roman"/>
        <family val="1"/>
      </rPr>
      <t>(</t>
    </r>
    <r>
      <rPr>
        <sz val="10"/>
        <rFont val="標楷體"/>
        <family val="4"/>
        <charset val="136"/>
      </rPr>
      <t>事務</t>
    </r>
    <r>
      <rPr>
        <sz val="10"/>
        <rFont val="Times New Roman"/>
        <family val="1"/>
      </rPr>
      <t>)</t>
    </r>
    <r>
      <rPr>
        <sz val="10"/>
        <rFont val="標楷體"/>
        <family val="4"/>
        <charset val="136"/>
      </rPr>
      <t>用品</t>
    </r>
    <phoneticPr fontId="2" type="noConversion"/>
  </si>
  <si>
    <r>
      <t>基本辦公費</t>
    </r>
    <r>
      <rPr>
        <sz val="10"/>
        <rFont val="Times New Roman"/>
        <family val="1"/>
      </rPr>
      <t>(</t>
    </r>
    <r>
      <rPr>
        <sz val="10"/>
        <rFont val="標楷體"/>
        <family val="4"/>
        <charset val="136"/>
      </rPr>
      <t>含分校</t>
    </r>
    <r>
      <rPr>
        <sz val="10"/>
        <rFont val="Times New Roman"/>
        <family val="1"/>
      </rPr>
      <t>)</t>
    </r>
    <phoneticPr fontId="2" type="noConversion"/>
  </si>
  <si>
    <t>補校辦公費</t>
  </si>
  <si>
    <t>補校辦公費</t>
    <phoneticPr fontId="2" type="noConversion"/>
  </si>
  <si>
    <r>
      <t>辦公</t>
    </r>
    <r>
      <rPr>
        <sz val="10"/>
        <color rgb="FFFF0000"/>
        <rFont val="Times New Roman"/>
        <family val="1"/>
      </rPr>
      <t>(</t>
    </r>
    <r>
      <rPr>
        <sz val="10"/>
        <color rgb="FFFF0000"/>
        <rFont val="標楷體"/>
        <family val="4"/>
        <charset val="136"/>
      </rPr>
      <t>事務</t>
    </r>
    <r>
      <rPr>
        <sz val="10"/>
        <color rgb="FFFF0000"/>
        <rFont val="Times New Roman"/>
        <family val="1"/>
      </rPr>
      <t>)</t>
    </r>
    <r>
      <rPr>
        <sz val="10"/>
        <color rgb="FFFF0000"/>
        <rFont val="標楷體"/>
        <family val="4"/>
        <charset val="136"/>
      </rPr>
      <t>用品</t>
    </r>
    <phoneticPr fontId="2" type="noConversion"/>
  </si>
  <si>
    <t>場地借用耗品【統-收支對列】</t>
    <phoneticPr fontId="2" type="noConversion"/>
  </si>
  <si>
    <t>加強辦理社會教育經費</t>
  </si>
  <si>
    <t>32Y</t>
    <phoneticPr fontId="2" type="noConversion"/>
  </si>
  <si>
    <t>其它(用品消耗)</t>
    <phoneticPr fontId="2" type="noConversion"/>
  </si>
  <si>
    <t>加強辦理社會教育經費</t>
    <phoneticPr fontId="2" type="noConversion"/>
  </si>
  <si>
    <t>學生活動費</t>
  </si>
  <si>
    <t>學生活動費</t>
    <phoneticPr fontId="2" type="noConversion"/>
  </si>
  <si>
    <t>班級費</t>
  </si>
  <si>
    <t>32Y</t>
    <phoneticPr fontId="2" type="noConversion"/>
  </si>
  <si>
    <t>班級費</t>
    <phoneticPr fontId="2" type="noConversion"/>
  </si>
  <si>
    <t>特教班級經費</t>
  </si>
  <si>
    <t>特教班級經費</t>
    <phoneticPr fontId="2" type="noConversion"/>
  </si>
  <si>
    <t>其它(用品消耗)</t>
    <phoneticPr fontId="2" type="noConversion"/>
  </si>
  <si>
    <t>特殊教育教材編輯費</t>
  </si>
  <si>
    <r>
      <t>稅捐、規費</t>
    </r>
    <r>
      <rPr>
        <sz val="10"/>
        <rFont val="Times New Roman"/>
        <family val="1"/>
      </rPr>
      <t>(</t>
    </r>
    <r>
      <rPr>
        <sz val="10"/>
        <rFont val="標楷體"/>
        <family val="4"/>
        <charset val="136"/>
      </rPr>
      <t>強制費</t>
    </r>
    <r>
      <rPr>
        <sz val="10"/>
        <rFont val="Times New Roman"/>
        <family val="1"/>
      </rPr>
      <t>)</t>
    </r>
    <r>
      <rPr>
        <sz val="10"/>
        <rFont val="標楷體"/>
        <family val="4"/>
        <charset val="136"/>
      </rPr>
      <t>與繳庫</t>
    </r>
    <phoneticPr fontId="2" type="noConversion"/>
  </si>
  <si>
    <t>校車、特教車牌照稅</t>
    <phoneticPr fontId="35" type="noConversion"/>
  </si>
  <si>
    <t>使用牌照稅</t>
    <phoneticPr fontId="2" type="noConversion"/>
  </si>
  <si>
    <r>
      <t>校車</t>
    </r>
    <r>
      <rPr>
        <sz val="10"/>
        <rFont val="Times New Roman"/>
        <family val="1"/>
      </rPr>
      <t>(</t>
    </r>
    <r>
      <rPr>
        <sz val="10"/>
        <rFont val="標楷體"/>
        <family val="4"/>
        <charset val="136"/>
      </rPr>
      <t>車號照稅</t>
    </r>
    <r>
      <rPr>
        <sz val="10"/>
        <rFont val="Times New Roman"/>
        <family val="1"/>
      </rPr>
      <t>)</t>
    </r>
    <phoneticPr fontId="35" type="noConversion"/>
  </si>
  <si>
    <t>校車、特教車檢驗費</t>
    <phoneticPr fontId="35" type="noConversion"/>
  </si>
  <si>
    <t>行政規費及與強制費</t>
    <phoneticPr fontId="2" type="noConversion"/>
  </si>
  <si>
    <t>校車、特教車檢驗費</t>
    <phoneticPr fontId="2" type="noConversion"/>
  </si>
  <si>
    <t>校車、特教車燃料費</t>
    <phoneticPr fontId="35" type="noConversion"/>
  </si>
  <si>
    <t>汽車燃料使用費</t>
    <phoneticPr fontId="2" type="noConversion"/>
  </si>
  <si>
    <r>
      <t>校車</t>
    </r>
    <r>
      <rPr>
        <sz val="10"/>
        <rFont val="Times New Roman"/>
        <family val="1"/>
      </rPr>
      <t>(</t>
    </r>
    <r>
      <rPr>
        <sz val="10"/>
        <rFont val="標楷體"/>
        <family val="4"/>
        <charset val="136"/>
      </rPr>
      <t>車號燃料費</t>
    </r>
    <r>
      <rPr>
        <sz val="10"/>
        <rFont val="Times New Roman"/>
        <family val="1"/>
      </rPr>
      <t>)</t>
    </r>
    <phoneticPr fontId="35" type="noConversion"/>
  </si>
  <si>
    <t>獎補助費</t>
  </si>
  <si>
    <t>會費、捐助、補助、分攤、照護、救濟與交流活動費</t>
    <phoneticPr fontId="2" type="noConversion"/>
  </si>
  <si>
    <t>退休撫卹人員三節慰問金</t>
  </si>
  <si>
    <t>慰問、照護及濟助金</t>
    <phoneticPr fontId="2" type="noConversion"/>
  </si>
  <si>
    <r>
      <t>退休</t>
    </r>
    <r>
      <rPr>
        <sz val="10"/>
        <rFont val="Times New Roman"/>
        <family val="1"/>
      </rPr>
      <t>(</t>
    </r>
    <r>
      <rPr>
        <sz val="10"/>
        <rFont val="標楷體"/>
        <family val="4"/>
        <charset val="136"/>
      </rPr>
      <t>職</t>
    </r>
    <r>
      <rPr>
        <sz val="10"/>
        <rFont val="Times New Roman"/>
        <family val="1"/>
      </rPr>
      <t>)</t>
    </r>
    <r>
      <rPr>
        <sz val="10"/>
        <rFont val="標楷體"/>
        <family val="4"/>
        <charset val="136"/>
      </rPr>
      <t>人員三節慰問金</t>
    </r>
    <phoneticPr fontId="2" type="noConversion"/>
  </si>
  <si>
    <t>一般行政</t>
    <phoneticPr fontId="35" type="noConversion"/>
  </si>
  <si>
    <t>5L1</t>
    <phoneticPr fontId="2" type="noConversion"/>
  </si>
  <si>
    <t>5L100100一般行政管理計畫-人員維持費</t>
    <phoneticPr fontId="2" type="noConversion"/>
  </si>
  <si>
    <t>未填入數：</t>
    <phoneticPr fontId="2" type="noConversion"/>
  </si>
  <si>
    <t>人事費</t>
  </si>
  <si>
    <t>用人費用</t>
    <phoneticPr fontId="2" type="noConversion"/>
  </si>
  <si>
    <t>正式員額薪資</t>
    <phoneticPr fontId="2" type="noConversion"/>
  </si>
  <si>
    <t>教職員全年人事費</t>
    <phoneticPr fontId="2" type="noConversion"/>
  </si>
  <si>
    <t>職員薪資</t>
    <phoneticPr fontId="2" type="noConversion"/>
  </si>
  <si>
    <r>
      <t>教職員薪資</t>
    </r>
    <r>
      <rPr>
        <sz val="10"/>
        <rFont val="Times New Roman"/>
        <family val="1"/>
      </rPr>
      <t>(</t>
    </r>
    <r>
      <rPr>
        <sz val="10"/>
        <rFont val="標楷體"/>
        <family val="4"/>
        <charset val="136"/>
      </rPr>
      <t>人</t>
    </r>
    <r>
      <rPr>
        <sz val="10"/>
        <rFont val="Times New Roman"/>
        <family val="1"/>
      </rPr>
      <t>)</t>
    </r>
    <phoneticPr fontId="2" type="noConversion"/>
  </si>
  <si>
    <t>正式人員</t>
    <phoneticPr fontId="2" type="noConversion"/>
  </si>
  <si>
    <t>工友全年人事費</t>
    <phoneticPr fontId="2" type="noConversion"/>
  </si>
  <si>
    <t>工員工資</t>
    <phoneticPr fontId="2" type="noConversion"/>
  </si>
  <si>
    <r>
      <t>工友薪資</t>
    </r>
    <r>
      <rPr>
        <sz val="10"/>
        <color rgb="FFFF0000"/>
        <rFont val="Times New Roman"/>
        <family val="1"/>
      </rPr>
      <t>(</t>
    </r>
    <r>
      <rPr>
        <sz val="10"/>
        <color rgb="FFFF0000"/>
        <rFont val="標楷體"/>
        <family val="4"/>
        <charset val="136"/>
      </rPr>
      <t>人</t>
    </r>
    <r>
      <rPr>
        <sz val="10"/>
        <color rgb="FFFF0000"/>
        <rFont val="Times New Roman"/>
        <family val="1"/>
      </rPr>
      <t>)</t>
    </r>
    <phoneticPr fontId="2" type="noConversion"/>
  </si>
  <si>
    <t>教保員全年人事費(含教保費)</t>
  </si>
  <si>
    <t>教保員人薪資(含教保費)</t>
    <phoneticPr fontId="2" type="noConversion"/>
  </si>
  <si>
    <t>正式人員</t>
    <phoneticPr fontId="2" type="noConversion"/>
  </si>
  <si>
    <t>廚工全年人事費</t>
  </si>
  <si>
    <t>廚工</t>
    <phoneticPr fontId="2" type="noConversion"/>
  </si>
  <si>
    <t>幼兒園護理師</t>
  </si>
  <si>
    <t>幼兒園護理人員</t>
    <phoneticPr fontId="2" type="noConversion"/>
  </si>
  <si>
    <t>聘僱及兼職人員薪資</t>
    <phoneticPr fontId="2" type="noConversion"/>
  </si>
  <si>
    <t>代課鐘點費</t>
  </si>
  <si>
    <t>兼職人員酬金</t>
    <phoneticPr fontId="2" type="noConversion"/>
  </si>
  <si>
    <t>代課鐘點費</t>
    <phoneticPr fontId="2" type="noConversion"/>
  </si>
  <si>
    <t>兼任人員</t>
    <phoneticPr fontId="2" type="noConversion"/>
  </si>
  <si>
    <t>補校教師鐘點費</t>
  </si>
  <si>
    <t>補校鐘點費</t>
    <phoneticPr fontId="2" type="noConversion"/>
  </si>
  <si>
    <t>補校班級導師費</t>
  </si>
  <si>
    <t>補校導師費</t>
    <phoneticPr fontId="2" type="noConversion"/>
  </si>
  <si>
    <t>兼職費</t>
  </si>
  <si>
    <t>兼任人事、主計兼職費</t>
    <phoneticPr fontId="2" type="noConversion"/>
  </si>
  <si>
    <t>兼任人員</t>
    <phoneticPr fontId="2" type="noConversion"/>
  </si>
  <si>
    <t>補校校長及行政人員兼職費</t>
  </si>
  <si>
    <r>
      <t>補校兼職人員工作補助費</t>
    </r>
    <r>
      <rPr>
        <sz val="10"/>
        <rFont val="Times New Roman"/>
        <family val="1"/>
      </rPr>
      <t>-</t>
    </r>
    <r>
      <rPr>
        <sz val="10"/>
        <rFont val="標楷體"/>
        <family val="4"/>
        <charset val="136"/>
      </rPr>
      <t>行政鐘點費</t>
    </r>
    <phoneticPr fontId="2" type="noConversion"/>
  </si>
  <si>
    <r>
      <t>補校兼職人員工作補助費</t>
    </r>
    <r>
      <rPr>
        <sz val="10"/>
        <rFont val="Times New Roman"/>
        <family val="1"/>
      </rPr>
      <t>-</t>
    </r>
    <r>
      <rPr>
        <sz val="10"/>
        <rFont val="標楷體"/>
        <family val="4"/>
        <charset val="136"/>
      </rPr>
      <t>主管加給</t>
    </r>
    <phoneticPr fontId="2" type="noConversion"/>
  </si>
  <si>
    <t>超時工作報酬</t>
    <phoneticPr fontId="2" type="noConversion"/>
  </si>
  <si>
    <t>幹事兼人事.主計專案加班費</t>
    <phoneticPr fontId="35" type="noConversion"/>
  </si>
  <si>
    <t>加班費</t>
    <phoneticPr fontId="2" type="noConversion"/>
  </si>
  <si>
    <t>正式人員</t>
    <phoneticPr fontId="2" type="noConversion"/>
  </si>
  <si>
    <t>場地借用加班費【統-收支對列】</t>
    <phoneticPr fontId="2" type="noConversion"/>
  </si>
  <si>
    <t>值日夜費</t>
  </si>
  <si>
    <t>值班費</t>
    <phoneticPr fontId="2" type="noConversion"/>
  </si>
  <si>
    <t>校職員值日夜費</t>
    <phoneticPr fontId="2" type="noConversion"/>
  </si>
  <si>
    <t>獎金</t>
    <phoneticPr fontId="2" type="noConversion"/>
  </si>
  <si>
    <t>教職員工年終工作獎金、考績獎金</t>
  </si>
  <si>
    <t>考績獎金</t>
    <phoneticPr fontId="2" type="noConversion"/>
  </si>
  <si>
    <t>全校教職工人員考績獎金</t>
    <phoneticPr fontId="2" type="noConversion"/>
  </si>
  <si>
    <t>年終獎金</t>
    <phoneticPr fontId="2" type="noConversion"/>
  </si>
  <si>
    <t>全校教職工人員年終獎金</t>
    <phoneticPr fontId="2" type="noConversion"/>
  </si>
  <si>
    <t>退休及卹償金</t>
    <phoneticPr fontId="2" type="noConversion"/>
  </si>
  <si>
    <t>教職員工公提退撫金、勞工退休準備金</t>
  </si>
  <si>
    <t>職員退休及離職金</t>
    <phoneticPr fontId="2" type="noConversion"/>
  </si>
  <si>
    <t>教職員人員公提退撫金</t>
    <phoneticPr fontId="2" type="noConversion"/>
  </si>
  <si>
    <t>工員退休及離職金</t>
    <phoneticPr fontId="2" type="noConversion"/>
  </si>
  <si>
    <t>工友勞退準備金提撥</t>
    <phoneticPr fontId="2" type="noConversion"/>
  </si>
  <si>
    <t>福利費</t>
    <phoneticPr fontId="2" type="noConversion"/>
  </si>
  <si>
    <t xml:space="preserve">教職員工公付保險費_x000D_
</t>
  </si>
  <si>
    <t>分擔員工保險費</t>
    <phoneticPr fontId="2" type="noConversion"/>
  </si>
  <si>
    <t>教職人員公保費</t>
    <phoneticPr fontId="2" type="noConversion"/>
  </si>
  <si>
    <t>教職工健保費、勞保費</t>
    <phoneticPr fontId="2" type="noConversion"/>
  </si>
  <si>
    <t>傷病醫藥費</t>
    <phoneticPr fontId="2" type="noConversion"/>
  </si>
  <si>
    <t>員工健康檢查費</t>
    <phoneticPr fontId="2" type="noConversion"/>
  </si>
  <si>
    <t>行政人員、技工、工友休假補助</t>
  </si>
  <si>
    <t>18Y</t>
    <phoneticPr fontId="2" type="noConversion"/>
  </si>
  <si>
    <t>其他福利費</t>
    <phoneticPr fontId="2" type="noConversion"/>
  </si>
  <si>
    <t>全校教職員工休假旅遊補助</t>
    <phoneticPr fontId="2" type="noConversion"/>
  </si>
  <si>
    <t>正式人員</t>
    <phoneticPr fontId="2" type="noConversion"/>
  </si>
  <si>
    <t>教育人員退休（撫卹)支出</t>
    <phoneticPr fontId="35" type="noConversion"/>
  </si>
  <si>
    <t>5L1</t>
    <phoneticPr fontId="2" type="noConversion"/>
  </si>
  <si>
    <t>5L100301一般行政管理計畫-教職員退休撫卹給付</t>
    <phoneticPr fontId="2" type="noConversion"/>
  </si>
  <si>
    <t>未填入數：</t>
    <phoneticPr fontId="2" type="noConversion"/>
  </si>
  <si>
    <t>用人費用</t>
    <phoneticPr fontId="2" type="noConversion"/>
  </si>
  <si>
    <t>支(兼)領月退休人員年終慰問金、教職員首次退休金、補償金、獎勵金</t>
    <phoneticPr fontId="2" type="noConversion"/>
  </si>
  <si>
    <t>職員退休及離職金</t>
  </si>
  <si>
    <t>年終慰問金</t>
    <phoneticPr fontId="2" type="noConversion"/>
  </si>
  <si>
    <t>其他人員</t>
    <phoneticPr fontId="2" type="noConversion"/>
  </si>
  <si>
    <t>月退休金、首次退休金及服務獎章獎勵金</t>
    <phoneticPr fontId="2" type="noConversion"/>
  </si>
  <si>
    <t>技工、工友退職補償金</t>
    <phoneticPr fontId="2" type="noConversion"/>
  </si>
  <si>
    <t>工員退休及離職金</t>
    <phoneticPr fontId="2" type="noConversion"/>
  </si>
  <si>
    <t>林00慰助金及退職補償金</t>
    <phoneticPr fontId="2" type="noConversion"/>
  </si>
  <si>
    <t>其他人員</t>
    <phoneticPr fontId="2" type="noConversion"/>
  </si>
  <si>
    <t>月撫恤金、遺屬年金</t>
    <phoneticPr fontId="2" type="noConversion"/>
  </si>
  <si>
    <t>卹償金</t>
    <phoneticPr fontId="2" type="noConversion"/>
  </si>
  <si>
    <t>月撫卹金</t>
    <phoneticPr fontId="2" type="noConversion"/>
  </si>
  <si>
    <t>其他人員</t>
    <phoneticPr fontId="2" type="noConversion"/>
  </si>
  <si>
    <t>遺屬年金</t>
    <phoneticPr fontId="2" type="noConversion"/>
  </si>
  <si>
    <t>一般建築及設備</t>
    <phoneticPr fontId="35" type="noConversion"/>
  </si>
  <si>
    <t>建購固定資產、無形資產及非理財目的之長期投資</t>
    <phoneticPr fontId="2" type="noConversion"/>
  </si>
  <si>
    <t>5M220000</t>
    <phoneticPr fontId="2" type="noConversion"/>
  </si>
  <si>
    <t>擴充改良房屋建築及設備</t>
    <phoneticPr fontId="2" type="noConversion"/>
  </si>
  <si>
    <t>5M420000</t>
    <phoneticPr fontId="2" type="noConversion"/>
  </si>
  <si>
    <t>購置機械及設備</t>
    <phoneticPr fontId="2" type="noConversion"/>
  </si>
  <si>
    <t>【統-收支對列】</t>
    <phoneticPr fontId="2" type="noConversion"/>
  </si>
  <si>
    <t>5M320000</t>
    <phoneticPr fontId="2" type="noConversion"/>
  </si>
  <si>
    <t>購置交通及運輸設備</t>
    <phoneticPr fontId="2" type="noConversion"/>
  </si>
  <si>
    <t>購置什項設備</t>
    <phoneticPr fontId="2" type="noConversion"/>
  </si>
  <si>
    <t>【統-收支對列】</t>
    <phoneticPr fontId="2" type="noConversion"/>
  </si>
  <si>
    <t>5M520000</t>
    <phoneticPr fontId="2" type="noConversion"/>
  </si>
  <si>
    <t>購置電腦軟體</t>
    <phoneticPr fontId="2" type="noConversion"/>
  </si>
  <si>
    <t>教育部補助幼兒(5歲)學費收入○千元</t>
    <phoneticPr fontId="2" type="noConversion"/>
  </si>
  <si>
    <t>縣庫撥款收入O千元</t>
    <phoneticPr fontId="2" type="noConversion"/>
  </si>
  <si>
    <t>服務收入-場租</t>
    <phoneticPr fontId="34" type="noConversion"/>
  </si>
  <si>
    <r>
      <t>服務收入-</t>
    </r>
    <r>
      <rPr>
        <sz val="11"/>
        <color theme="1"/>
        <rFont val="新細明體"/>
        <family val="2"/>
        <scheme val="minor"/>
      </rPr>
      <t>宿舍</t>
    </r>
    <phoneticPr fontId="34" type="noConversion"/>
  </si>
  <si>
    <t>服務收入-合作社</t>
    <phoneticPr fontId="34" type="noConversion"/>
  </si>
  <si>
    <t>利息收入</t>
    <phoneticPr fontId="34" type="noConversion"/>
  </si>
  <si>
    <t>自有收入</t>
    <phoneticPr fontId="2" type="noConversion"/>
  </si>
  <si>
    <t>場租收入</t>
    <phoneticPr fontId="2" type="noConversion"/>
  </si>
  <si>
    <t>游泳池場租</t>
    <phoneticPr fontId="2" type="noConversion"/>
  </si>
  <si>
    <t>權利金收入</t>
    <phoneticPr fontId="2" type="noConversion"/>
  </si>
  <si>
    <t>合計</t>
    <phoneticPr fontId="2" type="noConversion"/>
  </si>
  <si>
    <t>考試報名費</t>
    <phoneticPr fontId="2" type="noConversion"/>
  </si>
  <si>
    <t>收支對列</t>
    <phoneticPr fontId="2" type="noConversion"/>
  </si>
  <si>
    <t>來源合計</t>
    <phoneticPr fontId="2" type="noConversion"/>
  </si>
  <si>
    <t>教育部補助偏遠地區合理教師員額O千元</t>
    <phoneticPr fontId="2" type="noConversion"/>
  </si>
  <si>
    <t>教育部補助調增代課鐘點費差額O千元</t>
    <phoneticPr fontId="2" type="noConversion"/>
  </si>
  <si>
    <t>教育部補助幼兒學費收入○千元</t>
    <phoneticPr fontId="2" type="noConversion"/>
  </si>
  <si>
    <t>國幼班教師  (一般性補助)-2</t>
    <phoneticPr fontId="2" type="noConversion"/>
  </si>
  <si>
    <t>一般性補助國幼班教師 ○千元</t>
    <phoneticPr fontId="2" type="noConversion"/>
  </si>
  <si>
    <t>國幼班教師  (一般性補助)-2</t>
    <phoneticPr fontId="2" type="noConversion"/>
  </si>
  <si>
    <t>一般性補助國幼班教師○千元</t>
    <phoneticPr fontId="2" type="noConversion"/>
  </si>
  <si>
    <t>教育部補助調增代課鐘點費差額O千元</t>
    <phoneticPr fontId="2" type="noConversion"/>
  </si>
  <si>
    <t>調增代課鐘點費差額(四捨五入至千元)
(計畫型)</t>
    <phoneticPr fontId="2" type="noConversion"/>
  </si>
  <si>
    <t>教育部補助偏遠地區合理教師員額O千元</t>
    <phoneticPr fontId="2" type="noConversion"/>
  </si>
  <si>
    <t>偏遠地區合理教師員額
(計畫型)</t>
    <phoneticPr fontId="2" type="noConversion"/>
  </si>
  <si>
    <t>辦理教師甄選及各項考試報名收入(收支對列千元)</t>
    <phoneticPr fontId="2" type="noConversion"/>
  </si>
  <si>
    <t>場地使用費(收支對列千元)</t>
    <phoneticPr fontId="2" type="noConversion"/>
  </si>
  <si>
    <t>教、職員工租用宿舍收入</t>
    <phoneticPr fontId="2" type="noConversion"/>
  </si>
  <si>
    <t>員生消費合作社租用收入</t>
    <phoneticPr fontId="2" type="noConversion"/>
  </si>
  <si>
    <t>游泳池場地使用費(收支對列千元)</t>
    <phoneticPr fontId="2" type="noConversion"/>
  </si>
  <si>
    <t>1.教育部補助專任輔導師800千元。2.一般性補助國幼班教師1200千元。3.教育部補助教保員1126千元、廚工221千元、教保費86千元。4.教育部補助導師費792千元。5.教育部補助幼兒學費收入2562千元。6.教育部補助調增代課鐘點費差額79千元。7.縣庫撥款收入201,555千元。</t>
    <phoneticPr fontId="2" type="noConversion"/>
  </si>
  <si>
    <t>601明禮國小</t>
    <phoneticPr fontId="2" type="noConversion"/>
  </si>
  <si>
    <t>游泳池或其他設施委外經營權利金收入(收支對列千元)</t>
    <phoneticPr fontId="2" type="noConversion"/>
  </si>
  <si>
    <t>各國民小學設附幼稚園舉雜費收入</t>
    <phoneticPr fontId="2" type="noConversion"/>
  </si>
  <si>
    <t>場地使用費</t>
    <phoneticPr fontId="2" type="noConversion"/>
  </si>
  <si>
    <t>填表說明：
1.請於A2填入學校代碼及名稱，格式如601明禮國小，系統自動帶出各用途別金額，請再確認是否有誤，另請留意收支對列部分的說明及統計註記。
2.公庫撥款收入部分，請將H18欄複製貼上值到D18欄位後，再做修正及編入序號1.、2.、3.等。
請確認基金來源用途及移用以前年度賸餘是否與收支彙整表格內數字相符</t>
    <phoneticPr fontId="2" type="noConversion"/>
  </si>
  <si>
    <r>
      <t>109</t>
    </r>
    <r>
      <rPr>
        <sz val="20"/>
        <rFont val="標楷體"/>
        <family val="4"/>
        <charset val="136"/>
      </rPr>
      <t>年度附屬單位</t>
    </r>
    <r>
      <rPr>
        <sz val="20"/>
        <rFont val="Times New Roman"/>
        <family val="1"/>
      </rPr>
      <t>-</t>
    </r>
    <r>
      <rPr>
        <sz val="20"/>
        <rFont val="標楷體"/>
        <family val="4"/>
        <charset val="136"/>
      </rPr>
      <t>基金用途明細表</t>
    </r>
    <phoneticPr fontId="2" type="noConversion"/>
  </si>
  <si>
    <t>109年國小基金來源額度表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</si>
</sst>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76" formatCode="#,##0_);[Red]\(#,##0\)"/>
    <numFmt numFmtId="177" formatCode="#,##0_ "/>
  </numFmts>
  <fonts count="52" x14ac:knownFonts="1">
    <font>
      <sz val="12"/>
      <name val="新細明體"/>
      <family val="1"/>
      <charset val="136"/>
    </font>
    <font>
      <sz val="12"/>
      <name val="新細明體"/>
      <family val="1"/>
      <charset val="136"/>
    </font>
    <font>
      <sz val="9"/>
      <name val="新細明體"/>
      <family val="1"/>
      <charset val="136"/>
    </font>
    <font>
      <sz val="14"/>
      <name val="新細明體"/>
      <family val="1"/>
      <charset val="136"/>
    </font>
    <font>
      <sz val="9"/>
      <name val="細明體"/>
      <family val="3"/>
      <charset val="136"/>
    </font>
    <font>
      <sz val="14"/>
      <color indexed="8"/>
      <name val="新細明體"/>
      <family val="1"/>
      <charset val="136"/>
    </font>
    <font>
      <b/>
      <sz val="14"/>
      <color indexed="8"/>
      <name val="新細明體"/>
      <family val="1"/>
      <charset val="136"/>
    </font>
    <font>
      <sz val="12"/>
      <name val="標楷體"/>
      <family val="4"/>
      <charset val="136"/>
    </font>
    <font>
      <b/>
      <sz val="12"/>
      <name val="標楷體"/>
      <family val="4"/>
      <charset val="136"/>
    </font>
    <font>
      <b/>
      <sz val="12"/>
      <name val="Times New Roman"/>
      <family val="1"/>
    </font>
    <font>
      <sz val="12"/>
      <color indexed="10"/>
      <name val="標楷體"/>
      <family val="4"/>
      <charset val="136"/>
    </font>
    <font>
      <sz val="10"/>
      <color indexed="10"/>
      <name val="Times New Roman"/>
      <family val="1"/>
    </font>
    <font>
      <sz val="12"/>
      <color indexed="8"/>
      <name val="新細明體"/>
      <family val="1"/>
      <charset val="136"/>
    </font>
    <font>
      <sz val="8"/>
      <color indexed="8"/>
      <name val="新細明體"/>
      <family val="1"/>
      <charset val="136"/>
    </font>
    <font>
      <sz val="14"/>
      <color indexed="10"/>
      <name val="新細明體"/>
      <family val="1"/>
      <charset val="136"/>
    </font>
    <font>
      <sz val="14"/>
      <color indexed="12"/>
      <name val="新細明體"/>
      <family val="1"/>
      <charset val="136"/>
    </font>
    <font>
      <sz val="10.5"/>
      <name val="新細明體"/>
      <family val="1"/>
      <charset val="136"/>
    </font>
    <font>
      <sz val="10"/>
      <name val="新細明體"/>
      <family val="1"/>
      <charset val="136"/>
    </font>
    <font>
      <sz val="12"/>
      <color indexed="10"/>
      <name val="新細明體"/>
      <family val="1"/>
      <charset val="136"/>
    </font>
    <font>
      <b/>
      <sz val="14"/>
      <color indexed="10"/>
      <name val="新細明體"/>
      <family val="1"/>
      <charset val="136"/>
    </font>
    <font>
      <sz val="12"/>
      <color indexed="12"/>
      <name val="新細明體"/>
      <family val="1"/>
      <charset val="136"/>
    </font>
    <font>
      <sz val="12"/>
      <color theme="1"/>
      <name val="新細明體"/>
      <family val="1"/>
      <charset val="136"/>
      <scheme val="minor"/>
    </font>
    <font>
      <sz val="11"/>
      <name val="新細明體"/>
      <family val="1"/>
      <charset val="136"/>
    </font>
    <font>
      <sz val="12"/>
      <name val="Times New Roman"/>
      <family val="1"/>
    </font>
    <font>
      <sz val="20"/>
      <name val="Times New Roman"/>
      <family val="1"/>
    </font>
    <font>
      <sz val="20"/>
      <name val="標楷體"/>
      <family val="4"/>
      <charset val="136"/>
    </font>
    <font>
      <sz val="10"/>
      <name val="標楷體"/>
      <family val="4"/>
      <charset val="136"/>
    </font>
    <font>
      <sz val="11"/>
      <name val="標楷體"/>
      <family val="4"/>
      <charset val="136"/>
    </font>
    <font>
      <sz val="10"/>
      <name val="Times New Roman"/>
      <family val="1"/>
    </font>
    <font>
      <sz val="12"/>
      <color rgb="FFFF0000"/>
      <name val="Times New Roman"/>
      <family val="1"/>
    </font>
    <font>
      <b/>
      <sz val="10"/>
      <name val="新細明體"/>
      <family val="1"/>
      <charset val="136"/>
    </font>
    <font>
      <sz val="9"/>
      <name val="標楷體"/>
      <family val="4"/>
      <charset val="136"/>
    </font>
    <font>
      <b/>
      <sz val="16"/>
      <name val="標楷體"/>
      <family val="4"/>
      <charset val="136"/>
    </font>
    <font>
      <sz val="11"/>
      <color theme="1"/>
      <name val="新細明體"/>
      <family val="2"/>
      <scheme val="minor"/>
    </font>
    <font>
      <sz val="9"/>
      <name val="新細明體"/>
      <family val="3"/>
      <charset val="136"/>
      <scheme val="minor"/>
    </font>
    <font>
      <sz val="10"/>
      <name val="MS Sans Serif"/>
      <family val="2"/>
    </font>
    <font>
      <b/>
      <sz val="16"/>
      <name val="新細明體"/>
      <family val="1"/>
      <charset val="136"/>
    </font>
    <font>
      <sz val="10"/>
      <color rgb="FFFF0000"/>
      <name val="標楷體"/>
      <family val="4"/>
      <charset val="136"/>
    </font>
    <font>
      <sz val="10"/>
      <color rgb="FFFF0000"/>
      <name val="Times New Roman"/>
      <family val="1"/>
    </font>
    <font>
      <sz val="12"/>
      <color rgb="FFFF0000"/>
      <name val="新細明體"/>
      <family val="1"/>
      <charset val="136"/>
    </font>
    <font>
      <sz val="12"/>
      <color rgb="FFFF0000"/>
      <name val="標楷體"/>
      <family val="4"/>
      <charset val="136"/>
    </font>
    <font>
      <b/>
      <sz val="11"/>
      <name val="新細明體"/>
      <family val="1"/>
      <charset val="136"/>
    </font>
    <font>
      <sz val="10"/>
      <color rgb="FFFF0000"/>
      <name val="新細明體"/>
      <family val="1"/>
      <charset val="136"/>
    </font>
    <font>
      <b/>
      <sz val="9"/>
      <color indexed="81"/>
      <name val="新細明體"/>
      <family val="1"/>
      <charset val="136"/>
    </font>
    <font>
      <sz val="9"/>
      <color indexed="81"/>
      <name val="新細明體"/>
      <family val="1"/>
      <charset val="136"/>
    </font>
    <font>
      <sz val="16"/>
      <name val="新細明體"/>
      <family val="1"/>
      <charset val="136"/>
    </font>
    <font>
      <sz val="11"/>
      <color theme="1"/>
      <name val="新細明體"/>
      <family val="1"/>
      <charset val="136"/>
      <scheme val="minor"/>
    </font>
    <font>
      <sz val="9"/>
      <name val="Times New Roman"/>
      <family val="1"/>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s>
  <fills count="14">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46"/>
        <bgColor indexed="64"/>
      </patternFill>
    </fill>
    <fill>
      <patternFill patternType="solid">
        <fgColor indexed="51"/>
        <bgColor indexed="64"/>
      </patternFill>
    </fill>
    <fill>
      <patternFill patternType="solid">
        <fgColor theme="6" tint="0.79998168889431442"/>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1" fillId="0" borderId="0">
      <alignment vertical="center"/>
    </xf>
    <xf numFmtId="0" fontId="21" fillId="0" borderId="0">
      <alignment vertical="center"/>
    </xf>
    <xf numFmtId="0" fontId="33" fillId="0" borderId="0"/>
    <xf numFmtId="43" fontId="33" fillId="0" borderId="0" applyFont="0" applyFill="0" applyBorder="0" applyAlignment="0" applyProtection="0">
      <alignment vertical="center"/>
    </xf>
    <xf numFmtId="0" fontId="7" fillId="0" borderId="0"/>
    <xf numFmtId="0" fontId="1" fillId="0" borderId="0">
      <alignment vertical="center"/>
    </xf>
    <xf numFmtId="0" fontId="1" fillId="0" borderId="0"/>
  </cellStyleXfs>
  <cellXfs count="278">
    <xf numFmtId="0" fontId="0" fillId="0" borderId="0" xfId="0">
      <alignment vertical="center"/>
    </xf>
    <xf numFmtId="41" fontId="5" fillId="0" borderId="1" xfId="1" applyNumberFormat="1" applyFont="1" applyFill="1" applyBorder="1" applyAlignment="1" applyProtection="1">
      <alignment horizontal="center" vertical="center" shrinkToFit="1"/>
      <protection locked="0"/>
    </xf>
    <xf numFmtId="176" fontId="0" fillId="0" borderId="2" xfId="0" applyNumberFormat="1" applyBorder="1" applyAlignment="1">
      <alignment horizontal="right" vertical="center"/>
    </xf>
    <xf numFmtId="176" fontId="0" fillId="0" borderId="0" xfId="0" applyNumberFormat="1">
      <alignment vertical="center"/>
    </xf>
    <xf numFmtId="176" fontId="3" fillId="0" borderId="3" xfId="0" applyNumberFormat="1" applyFont="1" applyBorder="1" applyAlignment="1">
      <alignment horizontal="right" vertical="center"/>
    </xf>
    <xf numFmtId="176" fontId="0" fillId="0" borderId="3" xfId="0" applyNumberFormat="1" applyBorder="1" applyAlignment="1">
      <alignment horizontal="right" vertical="center"/>
    </xf>
    <xf numFmtId="41" fontId="5" fillId="0" borderId="2" xfId="1" applyNumberFormat="1" applyFont="1" applyFill="1" applyBorder="1" applyAlignment="1" applyProtection="1">
      <alignment horizontal="center" vertical="center" shrinkToFit="1"/>
      <protection locked="0"/>
    </xf>
    <xf numFmtId="176" fontId="5" fillId="0" borderId="2" xfId="1" applyNumberFormat="1" applyFont="1" applyFill="1" applyBorder="1">
      <alignment vertical="center"/>
    </xf>
    <xf numFmtId="176" fontId="5" fillId="0" borderId="2" xfId="0" applyNumberFormat="1" applyFont="1" applyFill="1" applyBorder="1">
      <alignment vertical="center"/>
    </xf>
    <xf numFmtId="176" fontId="5" fillId="0" borderId="2" xfId="1" applyNumberFormat="1" applyFont="1" applyFill="1" applyBorder="1" applyAlignment="1">
      <alignment vertical="center" shrinkToFit="1"/>
    </xf>
    <xf numFmtId="176" fontId="0" fillId="2" borderId="2" xfId="0" applyNumberFormat="1" applyFill="1" applyBorder="1" applyAlignment="1">
      <alignment horizontal="right" vertical="center"/>
    </xf>
    <xf numFmtId="176" fontId="5" fillId="0" borderId="2" xfId="0" applyNumberFormat="1" applyFont="1" applyFill="1" applyBorder="1" applyAlignment="1">
      <alignment horizontal="right" vertical="center"/>
    </xf>
    <xf numFmtId="0" fontId="0" fillId="0" borderId="0" xfId="0" applyFill="1">
      <alignment vertical="center"/>
    </xf>
    <xf numFmtId="0" fontId="0" fillId="0" borderId="0" xfId="0" applyAlignment="1">
      <alignment vertical="top"/>
    </xf>
    <xf numFmtId="49" fontId="0" fillId="4" borderId="4" xfId="0" applyNumberFormat="1" applyFill="1" applyBorder="1" applyAlignment="1">
      <alignment horizontal="center" vertical="top" wrapText="1"/>
    </xf>
    <xf numFmtId="49" fontId="1" fillId="5" borderId="4" xfId="0" applyNumberFormat="1" applyFont="1" applyFill="1" applyBorder="1" applyAlignment="1">
      <alignment horizontal="center" vertical="top" wrapText="1" shrinkToFit="1"/>
    </xf>
    <xf numFmtId="49" fontId="0" fillId="5" borderId="4" xfId="0" applyNumberFormat="1" applyFill="1" applyBorder="1" applyAlignment="1">
      <alignment horizontal="center" vertical="top" wrapText="1"/>
    </xf>
    <xf numFmtId="49" fontId="12" fillId="5" borderId="4" xfId="0" applyNumberFormat="1" applyFont="1" applyFill="1" applyBorder="1" applyAlignment="1">
      <alignment horizontal="center" vertical="top" wrapText="1"/>
    </xf>
    <xf numFmtId="176" fontId="14" fillId="0" borderId="2" xfId="0" applyNumberFormat="1" applyFont="1" applyFill="1" applyBorder="1">
      <alignment vertical="center"/>
    </xf>
    <xf numFmtId="176" fontId="16" fillId="3" borderId="4" xfId="0" applyNumberFormat="1" applyFont="1" applyFill="1" applyBorder="1" applyAlignment="1">
      <alignment horizontal="left" vertical="top" wrapText="1"/>
    </xf>
    <xf numFmtId="176" fontId="5" fillId="0" borderId="2" xfId="0" applyNumberFormat="1" applyFont="1" applyFill="1" applyBorder="1" applyAlignment="1">
      <alignment vertical="center"/>
    </xf>
    <xf numFmtId="176" fontId="3" fillId="0" borderId="2" xfId="0" applyNumberFormat="1" applyFont="1" applyFill="1" applyBorder="1" applyAlignment="1">
      <alignment horizontal="right" vertical="center"/>
    </xf>
    <xf numFmtId="176" fontId="14" fillId="0" borderId="2" xfId="1" applyNumberFormat="1" applyFont="1" applyFill="1" applyBorder="1" applyAlignment="1">
      <alignment vertical="center" shrinkToFit="1"/>
    </xf>
    <xf numFmtId="176" fontId="13" fillId="0" borderId="2" xfId="1" applyNumberFormat="1" applyFont="1" applyFill="1" applyBorder="1">
      <alignment vertical="center"/>
    </xf>
    <xf numFmtId="41" fontId="3" fillId="0" borderId="2" xfId="1" applyNumberFormat="1" applyFont="1" applyFill="1" applyBorder="1" applyAlignment="1" applyProtection="1">
      <alignment horizontal="center" vertical="center" shrinkToFit="1"/>
      <protection locked="0"/>
    </xf>
    <xf numFmtId="41" fontId="3" fillId="0" borderId="5" xfId="1" applyNumberFormat="1" applyFont="1" applyFill="1" applyBorder="1" applyAlignment="1" applyProtection="1">
      <alignment horizontal="center" vertical="center" shrinkToFit="1"/>
      <protection locked="0"/>
    </xf>
    <xf numFmtId="3" fontId="3" fillId="0" borderId="2" xfId="0" applyNumberFormat="1" applyFont="1" applyFill="1" applyBorder="1" applyAlignment="1">
      <alignment vertical="center"/>
    </xf>
    <xf numFmtId="3" fontId="3" fillId="0" borderId="2" xfId="0" applyNumberFormat="1" applyFont="1" applyFill="1" applyBorder="1" applyAlignment="1">
      <alignment horizontal="right" vertical="center"/>
    </xf>
    <xf numFmtId="0" fontId="12" fillId="0" borderId="4" xfId="1" applyFont="1" applyFill="1" applyBorder="1" applyAlignment="1">
      <alignment vertical="top"/>
    </xf>
    <xf numFmtId="176" fontId="6" fillId="0" borderId="2" xfId="1" applyNumberFormat="1" applyFont="1" applyFill="1" applyBorder="1" applyAlignment="1" applyProtection="1">
      <alignment horizontal="center" vertical="center"/>
      <protection locked="0"/>
    </xf>
    <xf numFmtId="0" fontId="5" fillId="0" borderId="0" xfId="1" applyFont="1" applyFill="1">
      <alignment vertical="center"/>
    </xf>
    <xf numFmtId="41" fontId="14" fillId="0" borderId="1" xfId="1" applyNumberFormat="1" applyFon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0" xfId="0" applyFill="1" applyBorder="1" applyAlignment="1">
      <alignment horizontal="center" vertical="center" wrapText="1"/>
    </xf>
    <xf numFmtId="0" fontId="18" fillId="0" borderId="0" xfId="0" applyFont="1" applyBorder="1" applyAlignment="1">
      <alignment horizontal="center" vertical="center"/>
    </xf>
    <xf numFmtId="176" fontId="5" fillId="6" borderId="2" xfId="0" applyNumberFormat="1" applyFont="1" applyFill="1" applyBorder="1">
      <alignment vertical="center"/>
    </xf>
    <xf numFmtId="0" fontId="0" fillId="6" borderId="0" xfId="0" applyFill="1" applyBorder="1" applyAlignment="1">
      <alignment horizontal="center" vertical="center"/>
    </xf>
    <xf numFmtId="176" fontId="3" fillId="6" borderId="4" xfId="0" applyNumberFormat="1" applyFont="1" applyFill="1" applyBorder="1" applyAlignment="1">
      <alignment horizontal="center" vertical="top" wrapText="1"/>
    </xf>
    <xf numFmtId="176" fontId="5" fillId="6" borderId="2" xfId="0" applyNumberFormat="1" applyFont="1" applyFill="1" applyBorder="1" applyAlignment="1">
      <alignment vertical="center"/>
    </xf>
    <xf numFmtId="176" fontId="3" fillId="6" borderId="2" xfId="0" applyNumberFormat="1" applyFont="1" applyFill="1" applyBorder="1" applyAlignment="1">
      <alignment horizontal="right" vertical="center"/>
    </xf>
    <xf numFmtId="176" fontId="0" fillId="6" borderId="4" xfId="0" applyNumberFormat="1" applyFill="1" applyBorder="1" applyAlignment="1">
      <alignment horizontal="center" vertical="top"/>
    </xf>
    <xf numFmtId="176" fontId="16" fillId="6" borderId="4" xfId="0" applyNumberFormat="1" applyFont="1" applyFill="1" applyBorder="1" applyAlignment="1">
      <alignment horizontal="center" vertical="top"/>
    </xf>
    <xf numFmtId="176" fontId="0" fillId="6" borderId="2" xfId="0" applyNumberFormat="1" applyFill="1" applyBorder="1" applyAlignment="1">
      <alignment horizontal="right" vertical="center"/>
    </xf>
    <xf numFmtId="0" fontId="0" fillId="0" borderId="0" xfId="0" applyAlignment="1"/>
    <xf numFmtId="0" fontId="0" fillId="0" borderId="0" xfId="0" applyNumberFormat="1" applyAlignment="1"/>
    <xf numFmtId="49" fontId="3" fillId="3" borderId="4" xfId="0" applyNumberFormat="1" applyFont="1" applyFill="1" applyBorder="1" applyAlignment="1">
      <alignment horizontal="center" vertical="top" wrapText="1"/>
    </xf>
    <xf numFmtId="0" fontId="22" fillId="3" borderId="4"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0" borderId="0" xfId="0" applyFont="1" applyAlignment="1">
      <alignment horizontal="center" vertical="center"/>
    </xf>
    <xf numFmtId="176" fontId="3" fillId="6"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5" fillId="0" borderId="4" xfId="1" applyFont="1" applyFill="1" applyBorder="1" applyAlignment="1">
      <alignment horizontal="center" vertical="center"/>
    </xf>
    <xf numFmtId="49" fontId="3" fillId="5" borderId="4" xfId="0" applyNumberFormat="1" applyFont="1" applyFill="1" applyBorder="1" applyAlignment="1">
      <alignment horizontal="center" vertical="center" wrapText="1" shrinkToFit="1"/>
    </xf>
    <xf numFmtId="49" fontId="3" fillId="4" borderId="4" xfId="0" applyNumberFormat="1" applyFont="1" applyFill="1" applyBorder="1" applyAlignment="1">
      <alignment horizontal="center" vertical="center" wrapText="1"/>
    </xf>
    <xf numFmtId="176" fontId="3" fillId="6" borderId="4" xfId="0" applyNumberFormat="1" applyFont="1" applyFill="1" applyBorder="1" applyAlignment="1">
      <alignment horizontal="center" vertical="center"/>
    </xf>
    <xf numFmtId="0" fontId="1" fillId="10" borderId="4" xfId="0" applyFont="1" applyFill="1" applyBorder="1" applyAlignment="1">
      <alignment horizontal="center" vertical="top" wrapText="1" shrinkToFit="1"/>
    </xf>
    <xf numFmtId="176" fontId="0" fillId="10" borderId="4" xfId="0" applyNumberFormat="1" applyFill="1" applyBorder="1" applyAlignment="1">
      <alignment horizontal="center" vertical="top" wrapText="1"/>
    </xf>
    <xf numFmtId="176" fontId="15" fillId="10" borderId="4" xfId="0" applyNumberFormat="1" applyFont="1" applyFill="1" applyBorder="1" applyAlignment="1">
      <alignment horizontal="center" vertical="top" wrapText="1"/>
    </xf>
    <xf numFmtId="49" fontId="3" fillId="10" borderId="4" xfId="0" applyNumberFormat="1" applyFont="1" applyFill="1" applyBorder="1" applyAlignment="1">
      <alignment horizontal="center" vertical="center" wrapText="1"/>
    </xf>
    <xf numFmtId="176" fontId="3" fillId="10" borderId="4" xfId="0" applyNumberFormat="1" applyFont="1" applyFill="1" applyBorder="1" applyAlignment="1">
      <alignment horizontal="center" vertical="center" wrapText="1"/>
    </xf>
    <xf numFmtId="0" fontId="16" fillId="10" borderId="4" xfId="0" applyFont="1" applyFill="1" applyBorder="1" applyAlignment="1">
      <alignment horizontal="left" vertical="top" wrapText="1"/>
    </xf>
    <xf numFmtId="176" fontId="16" fillId="10" borderId="4" xfId="0" applyNumberFormat="1" applyFont="1" applyFill="1" applyBorder="1" applyAlignment="1">
      <alignment horizontal="left" vertical="top" wrapText="1"/>
    </xf>
    <xf numFmtId="176" fontId="33" fillId="0" borderId="0" xfId="3" applyNumberFormat="1"/>
    <xf numFmtId="0" fontId="7" fillId="0" borderId="2" xfId="5" applyFont="1" applyBorder="1" applyAlignment="1">
      <alignment horizontal="left" vertical="center" wrapText="1" shrinkToFit="1"/>
    </xf>
    <xf numFmtId="176" fontId="23" fillId="0" borderId="2" xfId="5" applyNumberFormat="1" applyFont="1" applyBorder="1" applyAlignment="1">
      <alignment horizontal="center" vertical="center"/>
    </xf>
    <xf numFmtId="0" fontId="1" fillId="0" borderId="0" xfId="6" applyFont="1" applyAlignment="1">
      <alignment vertical="center" shrinkToFit="1"/>
    </xf>
    <xf numFmtId="0" fontId="1" fillId="0" borderId="0" xfId="6" applyFont="1">
      <alignment vertical="center"/>
    </xf>
    <xf numFmtId="0" fontId="7" fillId="0" borderId="2" xfId="6" applyFont="1" applyBorder="1" applyAlignment="1">
      <alignment horizontal="center" vertical="center" wrapText="1"/>
    </xf>
    <xf numFmtId="0" fontId="26" fillId="0" borderId="2" xfId="6" applyFont="1" applyBorder="1" applyAlignment="1">
      <alignment vertical="center" wrapText="1"/>
    </xf>
    <xf numFmtId="0" fontId="26" fillId="0" borderId="2" xfId="6" applyFont="1" applyBorder="1" applyAlignment="1">
      <alignment horizontal="center" vertical="center" wrapText="1"/>
    </xf>
    <xf numFmtId="176" fontId="7" fillId="0" borderId="2" xfId="5" applyNumberFormat="1" applyFont="1" applyBorder="1" applyAlignment="1">
      <alignment horizontal="distributed" vertical="distributed" wrapText="1" shrinkToFit="1"/>
    </xf>
    <xf numFmtId="0" fontId="1" fillId="0" borderId="0" xfId="6" applyFont="1" applyAlignment="1">
      <alignment vertical="center" wrapText="1"/>
    </xf>
    <xf numFmtId="176" fontId="9" fillId="11" borderId="2" xfId="5" applyNumberFormat="1" applyFont="1" applyFill="1" applyBorder="1" applyAlignment="1">
      <alignment horizontal="right" vertical="distributed" shrinkToFit="1"/>
    </xf>
    <xf numFmtId="0" fontId="7" fillId="12" borderId="2" xfId="5" applyFont="1" applyFill="1" applyBorder="1" applyAlignment="1">
      <alignment horizontal="left" vertical="center" wrapText="1" shrinkToFit="1"/>
    </xf>
    <xf numFmtId="0" fontId="23" fillId="12" borderId="2" xfId="6" applyFont="1" applyFill="1" applyBorder="1" applyAlignment="1">
      <alignment horizontal="center" vertical="center" wrapText="1"/>
    </xf>
    <xf numFmtId="0" fontId="26" fillId="12" borderId="2" xfId="6" applyFont="1" applyFill="1" applyBorder="1" applyAlignment="1">
      <alignment vertical="center" wrapText="1"/>
    </xf>
    <xf numFmtId="0" fontId="28" fillId="12" borderId="2" xfId="6" applyFont="1" applyFill="1" applyBorder="1" applyAlignment="1">
      <alignment horizontal="center" vertical="center" wrapText="1"/>
    </xf>
    <xf numFmtId="176" fontId="23" fillId="12" borderId="2" xfId="5" applyNumberFormat="1" applyFont="1" applyFill="1" applyBorder="1" applyAlignment="1">
      <alignment horizontal="right" vertical="distributed" shrinkToFit="1"/>
    </xf>
    <xf numFmtId="0" fontId="23" fillId="0" borderId="2" xfId="6" applyFont="1" applyBorder="1" applyAlignment="1">
      <alignment horizontal="center" vertical="center" wrapText="1"/>
    </xf>
    <xf numFmtId="0" fontId="26" fillId="0" borderId="2" xfId="6" applyFont="1" applyBorder="1" applyAlignment="1">
      <alignment horizontal="left" vertical="center" wrapText="1"/>
    </xf>
    <xf numFmtId="0" fontId="28" fillId="0" borderId="2" xfId="6" applyFont="1" applyBorder="1" applyAlignment="1">
      <alignment horizontal="center" vertical="center" wrapText="1"/>
    </xf>
    <xf numFmtId="0" fontId="26" fillId="0" borderId="2" xfId="6" applyFont="1" applyFill="1" applyBorder="1" applyAlignment="1">
      <alignment vertical="center" shrinkToFit="1"/>
    </xf>
    <xf numFmtId="176" fontId="23" fillId="0" borderId="2" xfId="5" applyNumberFormat="1" applyFont="1" applyBorder="1" applyAlignment="1">
      <alignment horizontal="right" vertical="distributed" shrinkToFit="1"/>
    </xf>
    <xf numFmtId="0" fontId="26" fillId="12" borderId="2" xfId="6" applyFont="1" applyFill="1" applyBorder="1" applyAlignment="1">
      <alignment horizontal="left" vertical="center" wrapText="1"/>
    </xf>
    <xf numFmtId="0" fontId="17" fillId="0" borderId="2" xfId="6" applyFont="1" applyFill="1" applyBorder="1" applyAlignment="1" applyProtection="1">
      <alignment horizontal="center" vertical="center" wrapText="1"/>
    </xf>
    <xf numFmtId="0" fontId="17" fillId="0" borderId="2" xfId="6" applyFont="1" applyFill="1" applyBorder="1" applyAlignment="1" applyProtection="1">
      <alignment horizontal="left" vertical="center" wrapText="1"/>
    </xf>
    <xf numFmtId="0" fontId="26" fillId="0" borderId="2" xfId="6" applyFont="1" applyFill="1" applyBorder="1" applyAlignment="1">
      <alignment vertical="center" wrapText="1"/>
    </xf>
    <xf numFmtId="0" fontId="28" fillId="0" borderId="2" xfId="6" applyFont="1" applyFill="1" applyBorder="1" applyAlignment="1">
      <alignment horizontal="center" vertical="center" wrapText="1"/>
    </xf>
    <xf numFmtId="176" fontId="23" fillId="0" borderId="2" xfId="5" applyNumberFormat="1" applyFont="1" applyFill="1" applyBorder="1" applyAlignment="1">
      <alignment horizontal="right" vertical="distributed" shrinkToFit="1"/>
    </xf>
    <xf numFmtId="176" fontId="9" fillId="9" borderId="2" xfId="5" applyNumberFormat="1" applyFont="1" applyFill="1" applyBorder="1" applyAlignment="1">
      <alignment horizontal="right" vertical="distributed" shrinkToFit="1"/>
    </xf>
    <xf numFmtId="0" fontId="23" fillId="12" borderId="2" xfId="6" applyFont="1" applyFill="1" applyBorder="1" applyAlignment="1">
      <alignment horizontal="center" vertical="center"/>
    </xf>
    <xf numFmtId="0" fontId="26" fillId="12" borderId="2" xfId="6" applyFont="1" applyFill="1" applyBorder="1">
      <alignment vertical="center"/>
    </xf>
    <xf numFmtId="0" fontId="28" fillId="12" borderId="2" xfId="6" applyFont="1" applyFill="1" applyBorder="1" applyAlignment="1">
      <alignment vertical="center" wrapText="1"/>
    </xf>
    <xf numFmtId="0" fontId="28" fillId="12" borderId="2" xfId="6" applyFont="1" applyFill="1" applyBorder="1">
      <alignment vertical="center"/>
    </xf>
    <xf numFmtId="176" fontId="23" fillId="12" borderId="2" xfId="5" applyNumberFormat="1" applyFont="1" applyFill="1" applyBorder="1" applyAlignment="1">
      <alignment horizontal="right" vertical="center" shrinkToFit="1"/>
    </xf>
    <xf numFmtId="0" fontId="1" fillId="0" borderId="0" xfId="6" applyFont="1" applyFill="1" applyAlignment="1">
      <alignment vertical="center" shrinkToFit="1"/>
    </xf>
    <xf numFmtId="0" fontId="0" fillId="0" borderId="0" xfId="6" applyFont="1" applyFill="1">
      <alignment vertical="center"/>
    </xf>
    <xf numFmtId="176" fontId="1" fillId="0" borderId="0" xfId="6" applyNumberFormat="1" applyFont="1" applyFill="1">
      <alignment vertical="center"/>
    </xf>
    <xf numFmtId="0" fontId="1" fillId="0" borderId="0" xfId="6" applyFont="1" applyFill="1">
      <alignment vertical="center"/>
    </xf>
    <xf numFmtId="0" fontId="27" fillId="4" borderId="2" xfId="5" applyFont="1" applyFill="1" applyBorder="1" applyAlignment="1">
      <alignment horizontal="left" vertical="center" wrapText="1" shrinkToFit="1"/>
    </xf>
    <xf numFmtId="0" fontId="23" fillId="4" borderId="2" xfId="6" applyFont="1" applyFill="1" applyBorder="1" applyAlignment="1">
      <alignment horizontal="center" vertical="center"/>
    </xf>
    <xf numFmtId="0" fontId="26" fillId="4" borderId="2" xfId="6" applyFont="1" applyFill="1" applyBorder="1">
      <alignment vertical="center"/>
    </xf>
    <xf numFmtId="0" fontId="28" fillId="4" borderId="2" xfId="6" applyFont="1" applyFill="1" applyBorder="1" applyAlignment="1">
      <alignment vertical="center" wrapText="1"/>
    </xf>
    <xf numFmtId="0" fontId="28" fillId="4" borderId="2" xfId="6" applyFont="1" applyFill="1" applyBorder="1">
      <alignment vertical="center"/>
    </xf>
    <xf numFmtId="176" fontId="23" fillId="4" borderId="2" xfId="5" applyNumberFormat="1" applyFont="1" applyFill="1" applyBorder="1" applyAlignment="1">
      <alignment horizontal="right" vertical="center" shrinkToFit="1"/>
    </xf>
    <xf numFmtId="0" fontId="1" fillId="4" borderId="0" xfId="6" applyFont="1" applyFill="1">
      <alignment vertical="center"/>
    </xf>
    <xf numFmtId="0" fontId="23" fillId="0" borderId="2" xfId="6" applyFont="1" applyBorder="1" applyAlignment="1">
      <alignment horizontal="center" vertical="center"/>
    </xf>
    <xf numFmtId="0" fontId="26" fillId="0" borderId="2" xfId="6" applyFont="1" applyBorder="1">
      <alignment vertical="center"/>
    </xf>
    <xf numFmtId="0" fontId="28" fillId="0" borderId="2" xfId="6" applyFont="1" applyBorder="1">
      <alignment vertical="center"/>
    </xf>
    <xf numFmtId="176" fontId="23" fillId="0" borderId="2" xfId="5" applyNumberFormat="1" applyFont="1" applyFill="1" applyBorder="1" applyAlignment="1">
      <alignment horizontal="right" vertical="center" shrinkToFit="1"/>
    </xf>
    <xf numFmtId="0" fontId="29" fillId="0" borderId="2" xfId="6" applyFont="1" applyBorder="1" applyAlignment="1">
      <alignment horizontal="center" vertical="center"/>
    </xf>
    <xf numFmtId="0" fontId="37" fillId="0" borderId="2" xfId="6" applyFont="1" applyBorder="1">
      <alignment vertical="center"/>
    </xf>
    <xf numFmtId="0" fontId="37" fillId="0" borderId="2" xfId="6" applyFont="1" applyBorder="1" applyAlignment="1">
      <alignment vertical="center" wrapText="1"/>
    </xf>
    <xf numFmtId="0" fontId="38" fillId="0" borderId="2" xfId="6" applyFont="1" applyBorder="1">
      <alignment vertical="center"/>
    </xf>
    <xf numFmtId="176" fontId="29" fillId="0" borderId="2" xfId="5" applyNumberFormat="1" applyFont="1" applyFill="1" applyBorder="1" applyAlignment="1">
      <alignment horizontal="right" vertical="center" shrinkToFit="1"/>
    </xf>
    <xf numFmtId="0" fontId="37" fillId="2" borderId="2" xfId="6" applyNumberFormat="1" applyFont="1" applyFill="1" applyBorder="1" applyAlignment="1">
      <alignment horizontal="left" vertical="center" wrapText="1"/>
    </xf>
    <xf numFmtId="0" fontId="37" fillId="0" borderId="2" xfId="6" applyFont="1" applyFill="1" applyBorder="1" applyAlignment="1">
      <alignment horizontal="left" vertical="center" wrapText="1" shrinkToFit="1"/>
    </xf>
    <xf numFmtId="0" fontId="37" fillId="0" borderId="2" xfId="6" applyFont="1" applyFill="1" applyBorder="1" applyAlignment="1">
      <alignment vertical="center" shrinkToFit="1"/>
    </xf>
    <xf numFmtId="0" fontId="29" fillId="0" borderId="6" xfId="6" applyFont="1" applyBorder="1" applyAlignment="1">
      <alignment horizontal="center" vertical="center"/>
    </xf>
    <xf numFmtId="0" fontId="37" fillId="0" borderId="6" xfId="6" applyFont="1" applyBorder="1">
      <alignment vertical="center"/>
    </xf>
    <xf numFmtId="0" fontId="26" fillId="0" borderId="6" xfId="6" applyNumberFormat="1" applyFont="1" applyFill="1" applyBorder="1" applyAlignment="1">
      <alignment horizontal="left" vertical="center" wrapText="1"/>
    </xf>
    <xf numFmtId="0" fontId="23" fillId="0" borderId="6" xfId="6" applyFont="1" applyBorder="1" applyAlignment="1">
      <alignment horizontal="center" vertical="center"/>
    </xf>
    <xf numFmtId="0" fontId="26" fillId="0" borderId="6" xfId="6" applyFont="1" applyBorder="1" applyAlignment="1">
      <alignment vertical="center"/>
    </xf>
    <xf numFmtId="0" fontId="26" fillId="2" borderId="2" xfId="6" applyNumberFormat="1" applyFont="1" applyFill="1" applyBorder="1" applyAlignment="1">
      <alignment horizontal="left" vertical="center" wrapText="1"/>
    </xf>
    <xf numFmtId="0" fontId="29" fillId="0" borderId="2" xfId="6" applyFont="1" applyFill="1" applyBorder="1" applyAlignment="1">
      <alignment horizontal="center" vertical="center"/>
    </xf>
    <xf numFmtId="0" fontId="37" fillId="0" borderId="2" xfId="6" applyFont="1" applyFill="1" applyBorder="1">
      <alignment vertical="center"/>
    </xf>
    <xf numFmtId="0" fontId="38" fillId="0" borderId="2" xfId="6" applyFont="1" applyFill="1" applyBorder="1">
      <alignment vertical="center"/>
    </xf>
    <xf numFmtId="0" fontId="26" fillId="0" borderId="2" xfId="6" applyNumberFormat="1" applyFont="1" applyFill="1" applyBorder="1" applyAlignment="1">
      <alignment horizontal="left" vertical="center" wrapText="1"/>
    </xf>
    <xf numFmtId="176" fontId="0" fillId="0" borderId="0" xfId="6" applyNumberFormat="1" applyFont="1" applyFill="1" applyAlignment="1">
      <alignment vertical="center"/>
    </xf>
    <xf numFmtId="176" fontId="1" fillId="0" borderId="0" xfId="6" applyNumberFormat="1" applyFont="1" applyAlignment="1">
      <alignment vertical="center" shrinkToFit="1"/>
    </xf>
    <xf numFmtId="0" fontId="26" fillId="2" borderId="2" xfId="6" applyFont="1" applyFill="1" applyBorder="1" applyAlignment="1" applyProtection="1">
      <alignment horizontal="left" vertical="center" wrapText="1"/>
    </xf>
    <xf numFmtId="0" fontId="37" fillId="0" borderId="2" xfId="6" applyFont="1" applyBorder="1" applyAlignment="1">
      <alignment horizontal="left" vertical="center" wrapText="1"/>
    </xf>
    <xf numFmtId="0" fontId="23" fillId="0" borderId="2" xfId="6" applyFont="1" applyFill="1" applyBorder="1" applyAlignment="1">
      <alignment horizontal="center" vertical="center"/>
    </xf>
    <xf numFmtId="0" fontId="26" fillId="0" borderId="2" xfId="6" applyFont="1" applyFill="1" applyBorder="1">
      <alignment vertical="center"/>
    </xf>
    <xf numFmtId="177" fontId="26" fillId="2" borderId="2" xfId="6" applyNumberFormat="1" applyFont="1" applyFill="1" applyBorder="1" applyAlignment="1">
      <alignment horizontal="left" vertical="center" wrapText="1" shrinkToFit="1"/>
    </xf>
    <xf numFmtId="0" fontId="26" fillId="0" borderId="2" xfId="6" applyFont="1" applyFill="1" applyBorder="1" applyAlignment="1">
      <alignment horizontal="left" vertical="center" wrapText="1"/>
    </xf>
    <xf numFmtId="0" fontId="28" fillId="0" borderId="2" xfId="6" applyFont="1" applyFill="1" applyBorder="1">
      <alignment vertical="center"/>
    </xf>
    <xf numFmtId="0" fontId="26" fillId="4" borderId="2" xfId="6" applyNumberFormat="1" applyFont="1" applyFill="1" applyBorder="1" applyAlignment="1">
      <alignment horizontal="left" vertical="center" wrapText="1"/>
    </xf>
    <xf numFmtId="0" fontId="26" fillId="4" borderId="2" xfId="6" applyFont="1" applyFill="1" applyBorder="1" applyAlignment="1">
      <alignment vertical="center" wrapText="1"/>
    </xf>
    <xf numFmtId="0" fontId="28" fillId="4" borderId="2" xfId="6" applyFont="1" applyFill="1" applyBorder="1" applyAlignment="1">
      <alignment horizontal="left" vertical="center" wrapText="1"/>
    </xf>
    <xf numFmtId="0" fontId="26" fillId="2" borderId="2" xfId="6" applyNumberFormat="1" applyFont="1" applyFill="1" applyBorder="1" applyAlignment="1">
      <alignment vertical="top" wrapText="1"/>
    </xf>
    <xf numFmtId="177" fontId="27" fillId="12" borderId="2" xfId="6" applyNumberFormat="1" applyFont="1" applyFill="1" applyBorder="1" applyAlignment="1">
      <alignment horizontal="left" vertical="center" wrapText="1" shrinkToFit="1"/>
    </xf>
    <xf numFmtId="177" fontId="27" fillId="4" borderId="2" xfId="6" applyNumberFormat="1" applyFont="1" applyFill="1" applyBorder="1" applyAlignment="1">
      <alignment horizontal="left" vertical="center" wrapText="1" shrinkToFit="1"/>
    </xf>
    <xf numFmtId="0" fontId="37" fillId="2" borderId="6" xfId="6" applyNumberFormat="1" applyFont="1" applyFill="1" applyBorder="1" applyAlignment="1">
      <alignment horizontal="left" vertical="center" wrapText="1"/>
    </xf>
    <xf numFmtId="0" fontId="23" fillId="0" borderId="3" xfId="6" applyFont="1" applyBorder="1" applyAlignment="1">
      <alignment horizontal="center" vertical="center"/>
    </xf>
    <xf numFmtId="0" fontId="26" fillId="2" borderId="4" xfId="6" applyNumberFormat="1" applyFont="1" applyFill="1" applyBorder="1" applyAlignment="1">
      <alignment horizontal="left" vertical="center" wrapText="1"/>
    </xf>
    <xf numFmtId="0" fontId="26" fillId="2" borderId="4" xfId="6" applyNumberFormat="1" applyFont="1" applyFill="1" applyBorder="1" applyAlignment="1">
      <alignment horizontal="left" vertical="top" wrapText="1"/>
    </xf>
    <xf numFmtId="176" fontId="1" fillId="0" borderId="0" xfId="6" applyNumberFormat="1" applyFont="1" applyFill="1" applyAlignment="1">
      <alignment vertical="center" shrinkToFit="1"/>
    </xf>
    <xf numFmtId="0" fontId="26" fillId="0" borderId="2" xfId="7" applyFont="1" applyBorder="1" applyAlignment="1">
      <alignment vertical="center" wrapText="1"/>
    </xf>
    <xf numFmtId="0" fontId="1" fillId="0" borderId="2" xfId="6" applyFont="1" applyBorder="1" applyAlignment="1">
      <alignment horizontal="center" vertical="center"/>
    </xf>
    <xf numFmtId="0" fontId="26" fillId="2" borderId="2" xfId="6" applyNumberFormat="1" applyFont="1" applyFill="1" applyBorder="1" applyAlignment="1">
      <alignment horizontal="left" vertical="top" wrapText="1"/>
    </xf>
    <xf numFmtId="0" fontId="17" fillId="0" borderId="2" xfId="6" applyFont="1" applyBorder="1">
      <alignment vertical="center"/>
    </xf>
    <xf numFmtId="0" fontId="39" fillId="0" borderId="2" xfId="6" applyFont="1" applyBorder="1" applyAlignment="1">
      <alignment horizontal="center" vertical="center"/>
    </xf>
    <xf numFmtId="0" fontId="37" fillId="2" borderId="2" xfId="6" applyNumberFormat="1" applyFont="1" applyFill="1" applyBorder="1" applyAlignment="1">
      <alignment horizontal="left" vertical="top" wrapText="1"/>
    </xf>
    <xf numFmtId="0" fontId="26" fillId="2" borderId="6" xfId="6" applyNumberFormat="1" applyFont="1" applyFill="1" applyBorder="1" applyAlignment="1">
      <alignment horizontal="left" vertical="center" wrapText="1"/>
    </xf>
    <xf numFmtId="0" fontId="26" fillId="2" borderId="6" xfId="6" applyNumberFormat="1" applyFont="1" applyFill="1" applyBorder="1" applyAlignment="1">
      <alignment vertical="center" wrapText="1"/>
    </xf>
    <xf numFmtId="0" fontId="37" fillId="0" borderId="4" xfId="6" applyNumberFormat="1" applyFont="1" applyFill="1" applyBorder="1" applyAlignment="1">
      <alignment vertical="center" wrapText="1"/>
    </xf>
    <xf numFmtId="0" fontId="37" fillId="0" borderId="2" xfId="6" applyFont="1" applyFill="1" applyBorder="1" applyAlignment="1">
      <alignment vertical="center" wrapText="1"/>
    </xf>
    <xf numFmtId="0" fontId="27" fillId="12" borderId="2" xfId="6" applyNumberFormat="1" applyFont="1" applyFill="1" applyBorder="1" applyAlignment="1">
      <alignment horizontal="left" vertical="center" wrapText="1"/>
    </xf>
    <xf numFmtId="0" fontId="40" fillId="0" borderId="2" xfId="6" applyFont="1" applyBorder="1" applyAlignment="1">
      <alignment horizontal="left" vertical="center" wrapText="1"/>
    </xf>
    <xf numFmtId="0" fontId="39" fillId="0" borderId="3" xfId="6" applyFont="1" applyBorder="1" applyAlignment="1">
      <alignment horizontal="center" vertical="center"/>
    </xf>
    <xf numFmtId="0" fontId="42" fillId="0" borderId="2" xfId="6" applyFont="1" applyBorder="1">
      <alignment vertical="center"/>
    </xf>
    <xf numFmtId="0" fontId="37" fillId="0" borderId="2" xfId="6" applyFont="1" applyBorder="1" applyAlignment="1">
      <alignment vertical="center" wrapText="1" shrinkToFit="1"/>
    </xf>
    <xf numFmtId="0" fontId="0" fillId="0" borderId="11" xfId="6" applyFont="1" applyFill="1" applyBorder="1" applyAlignment="1">
      <alignment vertical="center"/>
    </xf>
    <xf numFmtId="0" fontId="7" fillId="0" borderId="0" xfId="5" applyFont="1" applyAlignment="1">
      <alignment horizontal="left" vertical="center" wrapText="1"/>
    </xf>
    <xf numFmtId="0" fontId="1" fillId="0" borderId="0" xfId="6" applyFont="1" applyAlignment="1">
      <alignment horizontal="center" vertical="center"/>
    </xf>
    <xf numFmtId="0" fontId="17" fillId="0" borderId="0" xfId="6" applyFont="1">
      <alignment vertical="center"/>
    </xf>
    <xf numFmtId="0" fontId="17" fillId="0" borderId="0" xfId="6" applyFont="1" applyAlignment="1">
      <alignment vertical="center" wrapText="1"/>
    </xf>
    <xf numFmtId="176" fontId="7" fillId="0" borderId="0" xfId="5" applyNumberFormat="1" applyFont="1"/>
    <xf numFmtId="176" fontId="39" fillId="13" borderId="0" xfId="6" applyNumberFormat="1" applyFont="1" applyFill="1" applyAlignment="1">
      <alignment horizontal="left" vertical="center"/>
    </xf>
    <xf numFmtId="0" fontId="0" fillId="0" borderId="0" xfId="0" applyAlignment="1">
      <alignment vertical="center" wrapText="1"/>
    </xf>
    <xf numFmtId="0" fontId="0" fillId="0" borderId="0" xfId="0" applyFont="1" applyAlignment="1">
      <alignment horizontal="right" vertical="center"/>
    </xf>
    <xf numFmtId="0" fontId="3" fillId="0" borderId="2" xfId="0" applyFont="1" applyBorder="1" applyAlignment="1">
      <alignment horizontal="right" vertical="center"/>
    </xf>
    <xf numFmtId="0" fontId="45" fillId="7" borderId="2" xfId="0" applyFont="1" applyFill="1" applyBorder="1" applyAlignment="1">
      <alignment vertical="center" wrapText="1"/>
    </xf>
    <xf numFmtId="0" fontId="45" fillId="0" borderId="2" xfId="0" applyFont="1" applyBorder="1" applyAlignment="1">
      <alignment vertical="center" wrapText="1"/>
    </xf>
    <xf numFmtId="176" fontId="33" fillId="0" borderId="2" xfId="3" applyNumberFormat="1" applyBorder="1"/>
    <xf numFmtId="176" fontId="33" fillId="0" borderId="2" xfId="3" applyNumberFormat="1" applyBorder="1" applyAlignment="1">
      <alignment horizontal="center" vertical="center" wrapText="1"/>
    </xf>
    <xf numFmtId="176" fontId="46" fillId="0" borderId="2" xfId="3" applyNumberFormat="1" applyFont="1" applyBorder="1" applyAlignment="1">
      <alignment horizontal="center" vertical="center" wrapText="1"/>
    </xf>
    <xf numFmtId="176" fontId="33" fillId="0" borderId="2" xfId="3" applyNumberFormat="1" applyBorder="1" applyAlignment="1">
      <alignment horizontal="right" vertical="center"/>
    </xf>
    <xf numFmtId="176" fontId="33" fillId="0" borderId="0" xfId="3" applyNumberFormat="1" applyAlignment="1">
      <alignment horizontal="right"/>
    </xf>
    <xf numFmtId="176" fontId="33" fillId="0" borderId="2" xfId="3" applyNumberFormat="1" applyFill="1" applyBorder="1" applyAlignment="1">
      <alignment horizontal="left" vertical="center"/>
    </xf>
    <xf numFmtId="176" fontId="0" fillId="0" borderId="2" xfId="4" applyNumberFormat="1" applyFont="1" applyBorder="1" applyAlignment="1">
      <alignment horizontal="right" wrapText="1"/>
    </xf>
    <xf numFmtId="176" fontId="33" fillId="0" borderId="0" xfId="3" applyNumberFormat="1" applyAlignment="1">
      <alignment horizontal="left" vertical="center"/>
    </xf>
    <xf numFmtId="176" fontId="33" fillId="0" borderId="0" xfId="3" applyNumberFormat="1" applyAlignment="1">
      <alignment vertical="center" wrapText="1"/>
    </xf>
    <xf numFmtId="0" fontId="31" fillId="0" borderId="2" xfId="6" applyFont="1" applyBorder="1" applyAlignment="1">
      <alignment horizontal="left" vertical="center" wrapText="1"/>
    </xf>
    <xf numFmtId="0" fontId="47" fillId="0" borderId="2" xfId="6" applyFont="1" applyBorder="1" applyAlignment="1">
      <alignment horizontal="center" vertical="center" wrapText="1"/>
    </xf>
    <xf numFmtId="0" fontId="2" fillId="0" borderId="0" xfId="6" applyFont="1" applyAlignment="1">
      <alignment vertical="center" wrapText="1"/>
    </xf>
    <xf numFmtId="0" fontId="0" fillId="0" borderId="0" xfId="0" applyAlignment="1">
      <alignment vertical="center"/>
    </xf>
    <xf numFmtId="0" fontId="22" fillId="0" borderId="0" xfId="6" applyFont="1" applyAlignment="1">
      <alignment vertical="center" wrapText="1"/>
    </xf>
    <xf numFmtId="0" fontId="0" fillId="7" borderId="0" xfId="0" applyFill="1" applyAlignment="1">
      <alignment horizontal="center" vertical="center"/>
    </xf>
    <xf numFmtId="176" fontId="33" fillId="7" borderId="2" xfId="3" applyNumberFormat="1" applyFill="1" applyBorder="1" applyAlignment="1">
      <alignment horizontal="center" vertical="center" wrapText="1"/>
    </xf>
    <xf numFmtId="176" fontId="33" fillId="7" borderId="4" xfId="3" applyNumberFormat="1" applyFill="1" applyBorder="1" applyAlignment="1">
      <alignment horizontal="center" vertical="center" wrapText="1"/>
    </xf>
    <xf numFmtId="176" fontId="33" fillId="7" borderId="2" xfId="3" applyNumberFormat="1" applyFill="1" applyBorder="1" applyAlignment="1">
      <alignment horizontal="right" vertical="center"/>
    </xf>
    <xf numFmtId="176" fontId="33" fillId="7" borderId="2" xfId="3" applyNumberFormat="1" applyFill="1" applyBorder="1" applyAlignment="1">
      <alignment wrapText="1"/>
    </xf>
    <xf numFmtId="176" fontId="33" fillId="7" borderId="2" xfId="3" applyNumberFormat="1" applyFill="1" applyBorder="1"/>
    <xf numFmtId="176" fontId="33" fillId="7" borderId="0" xfId="3" applyNumberFormat="1" applyFill="1" applyAlignment="1">
      <alignment wrapText="1"/>
    </xf>
    <xf numFmtId="176" fontId="33" fillId="7" borderId="0" xfId="3" applyNumberFormat="1" applyFill="1"/>
    <xf numFmtId="0" fontId="37" fillId="2" borderId="6" xfId="6" applyNumberFormat="1" applyFont="1" applyFill="1" applyBorder="1" applyAlignment="1">
      <alignment horizontal="left" vertical="center" wrapText="1"/>
    </xf>
    <xf numFmtId="0" fontId="40" fillId="0" borderId="4" xfId="6" applyFont="1" applyBorder="1" applyAlignment="1">
      <alignment horizontal="left" vertical="center" wrapText="1"/>
    </xf>
    <xf numFmtId="0" fontId="1" fillId="0" borderId="11" xfId="6" applyFont="1" applyFill="1" applyBorder="1" applyAlignment="1">
      <alignment horizontal="center" vertical="center" shrinkToFit="1"/>
    </xf>
    <xf numFmtId="0" fontId="39" fillId="13" borderId="0" xfId="6" applyFont="1" applyFill="1" applyAlignment="1">
      <alignment horizontal="left" vertical="center"/>
    </xf>
    <xf numFmtId="176" fontId="39" fillId="13" borderId="0" xfId="6" applyNumberFormat="1" applyFont="1" applyFill="1" applyAlignment="1">
      <alignment horizontal="left" vertical="center"/>
    </xf>
    <xf numFmtId="0" fontId="24" fillId="0" borderId="1" xfId="6" applyFont="1" applyBorder="1" applyAlignment="1">
      <alignment horizontal="center" vertical="center"/>
    </xf>
    <xf numFmtId="0" fontId="24" fillId="0" borderId="8" xfId="6" applyFont="1" applyBorder="1" applyAlignment="1">
      <alignment vertical="center"/>
    </xf>
    <xf numFmtId="0" fontId="23" fillId="0" borderId="8" xfId="6" applyFont="1" applyBorder="1" applyAlignment="1">
      <alignment vertical="center"/>
    </xf>
    <xf numFmtId="0" fontId="23" fillId="0" borderId="3" xfId="6" applyFont="1" applyBorder="1" applyAlignment="1">
      <alignment vertical="center"/>
    </xf>
    <xf numFmtId="0" fontId="32" fillId="11" borderId="1" xfId="5" applyFont="1" applyFill="1" applyBorder="1" applyAlignment="1">
      <alignment horizontal="center" vertical="distributed" wrapText="1" shrinkToFit="1"/>
    </xf>
    <xf numFmtId="0" fontId="36" fillId="0" borderId="8" xfId="6" applyFont="1" applyBorder="1" applyAlignment="1">
      <alignment horizontal="center" vertical="center" wrapText="1"/>
    </xf>
    <xf numFmtId="0" fontId="36" fillId="0" borderId="3" xfId="6" applyFont="1" applyBorder="1" applyAlignment="1">
      <alignment horizontal="center" vertical="center" wrapText="1"/>
    </xf>
    <xf numFmtId="0" fontId="7" fillId="0" borderId="6" xfId="5" applyFont="1" applyFill="1" applyBorder="1" applyAlignment="1">
      <alignment horizontal="left" vertical="center" wrapText="1" shrinkToFit="1"/>
    </xf>
    <xf numFmtId="0" fontId="7" fillId="0" borderId="7" xfId="6" applyFont="1" applyBorder="1" applyAlignment="1">
      <alignment horizontal="left" vertical="center" wrapText="1" shrinkToFit="1"/>
    </xf>
    <xf numFmtId="0" fontId="7" fillId="0" borderId="4" xfId="6" applyFont="1" applyBorder="1" applyAlignment="1">
      <alignment horizontal="left" vertical="center" wrapText="1" shrinkToFit="1"/>
    </xf>
    <xf numFmtId="0" fontId="23" fillId="0" borderId="6" xfId="6" applyFont="1" applyFill="1" applyBorder="1" applyAlignment="1">
      <alignment horizontal="center" vertical="center" wrapText="1"/>
    </xf>
    <xf numFmtId="0" fontId="1" fillId="0" borderId="7" xfId="6" applyFont="1" applyBorder="1" applyAlignment="1">
      <alignment horizontal="center" vertical="center" wrapText="1"/>
    </xf>
    <xf numFmtId="0" fontId="1" fillId="0" borderId="4" xfId="6" applyFont="1" applyBorder="1" applyAlignment="1">
      <alignment horizontal="center" vertical="center" wrapText="1"/>
    </xf>
    <xf numFmtId="0" fontId="26" fillId="0" borderId="6" xfId="6" applyFont="1" applyFill="1" applyBorder="1" applyAlignment="1">
      <alignment vertical="center" wrapText="1"/>
    </xf>
    <xf numFmtId="0" fontId="1" fillId="0" borderId="7" xfId="6" applyFont="1" applyBorder="1" applyAlignment="1">
      <alignment vertical="center" wrapText="1"/>
    </xf>
    <xf numFmtId="0" fontId="1" fillId="0" borderId="4" xfId="6" applyFont="1" applyBorder="1" applyAlignment="1">
      <alignment vertical="center" wrapText="1"/>
    </xf>
    <xf numFmtId="0" fontId="30" fillId="9" borderId="8" xfId="6" applyFont="1" applyFill="1" applyBorder="1" applyAlignment="1" applyProtection="1">
      <alignment horizontal="center" vertical="center"/>
    </xf>
    <xf numFmtId="0" fontId="30" fillId="9" borderId="3" xfId="6" applyFont="1" applyFill="1" applyBorder="1" applyAlignment="1" applyProtection="1">
      <alignment horizontal="center" vertical="center"/>
    </xf>
    <xf numFmtId="0" fontId="32" fillId="11" borderId="1" xfId="5" applyFont="1" applyFill="1" applyBorder="1" applyAlignment="1">
      <alignment horizontal="center" vertical="distributed" shrinkToFit="1"/>
    </xf>
    <xf numFmtId="0" fontId="36" fillId="0" borderId="8" xfId="6" applyFont="1" applyBorder="1" applyAlignment="1">
      <alignment horizontal="center" vertical="center"/>
    </xf>
    <xf numFmtId="0" fontId="36" fillId="0" borderId="3" xfId="6" applyFont="1" applyBorder="1" applyAlignment="1">
      <alignment horizontal="center" vertical="center"/>
    </xf>
    <xf numFmtId="0" fontId="26" fillId="2" borderId="6" xfId="6" applyNumberFormat="1" applyFont="1" applyFill="1" applyBorder="1" applyAlignment="1">
      <alignment horizontal="left" vertical="center" wrapText="1"/>
    </xf>
    <xf numFmtId="0" fontId="7" fillId="0" borderId="4" xfId="6" applyFont="1" applyBorder="1" applyAlignment="1">
      <alignment horizontal="left" vertical="center" wrapText="1"/>
    </xf>
    <xf numFmtId="0" fontId="37" fillId="2" borderId="4" xfId="6" applyNumberFormat="1" applyFont="1" applyFill="1" applyBorder="1" applyAlignment="1">
      <alignment horizontal="left" vertical="center" wrapText="1"/>
    </xf>
    <xf numFmtId="0" fontId="0" fillId="0" borderId="0" xfId="6" applyFont="1" applyAlignment="1">
      <alignment horizontal="left" vertical="top" wrapText="1"/>
    </xf>
    <xf numFmtId="0" fontId="1" fillId="0" borderId="0" xfId="6" applyFont="1" applyAlignment="1">
      <alignment horizontal="left" vertical="top" wrapText="1"/>
    </xf>
    <xf numFmtId="0" fontId="26" fillId="2" borderId="6" xfId="6" applyNumberFormat="1" applyFont="1" applyFill="1" applyBorder="1" applyAlignment="1">
      <alignment horizontal="center" vertical="center" wrapText="1"/>
    </xf>
    <xf numFmtId="0" fontId="26" fillId="2" borderId="7" xfId="6" applyNumberFormat="1" applyFont="1" applyFill="1" applyBorder="1" applyAlignment="1">
      <alignment horizontal="center" vertical="center" wrapText="1"/>
    </xf>
    <xf numFmtId="0" fontId="26" fillId="2" borderId="10" xfId="6" applyNumberFormat="1" applyFont="1" applyFill="1" applyBorder="1" applyAlignment="1">
      <alignment horizontal="center" vertical="center" wrapText="1"/>
    </xf>
    <xf numFmtId="0" fontId="26" fillId="2" borderId="12" xfId="6" applyNumberFormat="1" applyFont="1" applyFill="1" applyBorder="1" applyAlignment="1">
      <alignment horizontal="center" vertical="center" wrapText="1"/>
    </xf>
    <xf numFmtId="0" fontId="26" fillId="2" borderId="9" xfId="6" applyNumberFormat="1" applyFont="1" applyFill="1" applyBorder="1" applyAlignment="1">
      <alignment horizontal="center" vertical="center" wrapText="1"/>
    </xf>
    <xf numFmtId="0" fontId="26" fillId="0" borderId="6" xfId="6" applyFont="1" applyBorder="1" applyAlignment="1">
      <alignment horizontal="left" vertical="center" wrapText="1"/>
    </xf>
    <xf numFmtId="0" fontId="23" fillId="0" borderId="6" xfId="6" applyFont="1" applyBorder="1" applyAlignment="1">
      <alignment horizontal="center" vertical="center"/>
    </xf>
    <xf numFmtId="0" fontId="1" fillId="0" borderId="4" xfId="6" applyFont="1" applyBorder="1" applyAlignment="1">
      <alignment horizontal="center" vertical="center"/>
    </xf>
    <xf numFmtId="0" fontId="26" fillId="0" borderId="6" xfId="6" applyFont="1" applyBorder="1" applyAlignment="1">
      <alignment vertical="center"/>
    </xf>
    <xf numFmtId="0" fontId="1" fillId="0" borderId="4" xfId="6" applyFont="1" applyBorder="1" applyAlignment="1">
      <alignment vertical="center"/>
    </xf>
    <xf numFmtId="0" fontId="7" fillId="0" borderId="4" xfId="5" applyFont="1" applyBorder="1" applyAlignment="1">
      <alignment horizontal="left" vertical="center" wrapText="1"/>
    </xf>
    <xf numFmtId="0" fontId="17" fillId="0" borderId="4" xfId="6" applyFont="1" applyBorder="1" applyAlignment="1">
      <alignment vertical="center"/>
    </xf>
    <xf numFmtId="176" fontId="39" fillId="13" borderId="0" xfId="6" applyNumberFormat="1" applyFont="1" applyFill="1" applyAlignment="1">
      <alignment horizontal="center" vertical="center"/>
    </xf>
    <xf numFmtId="0" fontId="40" fillId="0" borderId="6" xfId="6" applyFont="1" applyBorder="1" applyAlignment="1">
      <alignment horizontal="left" vertical="center" wrapText="1"/>
    </xf>
    <xf numFmtId="176" fontId="33" fillId="0" borderId="2" xfId="3" applyNumberFormat="1" applyBorder="1" applyAlignment="1">
      <alignment horizontal="center" vertical="center" wrapText="1"/>
    </xf>
    <xf numFmtId="176" fontId="33" fillId="7" borderId="2" xfId="3" applyNumberFormat="1" applyFill="1" applyBorder="1" applyAlignment="1">
      <alignment horizontal="center" vertical="center" wrapText="1"/>
    </xf>
    <xf numFmtId="176" fontId="33" fillId="7" borderId="6" xfId="3" applyNumberFormat="1" applyFill="1" applyBorder="1" applyAlignment="1">
      <alignment horizontal="center" vertical="center" wrapText="1"/>
    </xf>
    <xf numFmtId="176" fontId="33" fillId="7" borderId="4" xfId="3" applyNumberFormat="1" applyFill="1" applyBorder="1" applyAlignment="1">
      <alignment horizontal="center" vertical="center" wrapText="1"/>
    </xf>
    <xf numFmtId="176" fontId="5" fillId="0" borderId="2" xfId="1" applyNumberFormat="1" applyFont="1" applyFill="1" applyBorder="1" applyAlignment="1" applyProtection="1">
      <alignment horizontal="center" vertical="center"/>
      <protection locked="0"/>
    </xf>
    <xf numFmtId="0" fontId="12" fillId="0" borderId="2" xfId="1" applyFont="1" applyFill="1" applyBorder="1" applyAlignment="1">
      <alignment vertical="center"/>
    </xf>
    <xf numFmtId="0" fontId="12" fillId="0" borderId="6" xfId="1" applyFont="1" applyFill="1" applyBorder="1" applyAlignment="1">
      <alignment vertical="center"/>
    </xf>
    <xf numFmtId="176" fontId="14" fillId="6" borderId="2" xfId="0" applyNumberFormat="1" applyFont="1" applyFill="1" applyBorder="1" applyAlignment="1">
      <alignment horizontal="center" vertical="center" wrapText="1"/>
    </xf>
    <xf numFmtId="176" fontId="14" fillId="6" borderId="6" xfId="0" applyNumberFormat="1" applyFont="1" applyFill="1" applyBorder="1" applyAlignment="1">
      <alignment horizontal="center" vertical="center" wrapText="1"/>
    </xf>
    <xf numFmtId="176" fontId="0" fillId="5" borderId="2" xfId="0" applyNumberFormat="1" applyFill="1" applyBorder="1" applyAlignment="1">
      <alignment horizontal="center" vertical="center" wrapText="1"/>
    </xf>
    <xf numFmtId="176" fontId="0" fillId="5" borderId="6" xfId="0" applyNumberFormat="1" applyFill="1" applyBorder="1" applyAlignment="1">
      <alignment horizontal="center" vertical="center" wrapText="1"/>
    </xf>
    <xf numFmtId="176" fontId="0" fillId="4" borderId="2" xfId="0" applyNumberFormat="1" applyFill="1" applyBorder="1" applyAlignment="1">
      <alignment horizontal="center" vertical="center" wrapText="1"/>
    </xf>
    <xf numFmtId="176" fontId="0" fillId="4" borderId="6" xfId="0" applyNumberFormat="1" applyFill="1" applyBorder="1" applyAlignment="1">
      <alignment horizontal="center" vertical="center" wrapText="1"/>
    </xf>
    <xf numFmtId="176" fontId="1" fillId="5" borderId="2" xfId="1" applyNumberFormat="1" applyFont="1" applyFill="1" applyBorder="1" applyAlignment="1" applyProtection="1">
      <alignment horizontal="center" vertical="center" wrapText="1" shrinkToFit="1"/>
      <protection locked="0"/>
    </xf>
    <xf numFmtId="0" fontId="1" fillId="5" borderId="2" xfId="0" applyFont="1" applyFill="1" applyBorder="1" applyAlignment="1">
      <alignment horizontal="center" vertical="center" wrapText="1" shrinkToFit="1"/>
    </xf>
    <xf numFmtId="0" fontId="1" fillId="5" borderId="6" xfId="0" applyFont="1" applyFill="1" applyBorder="1" applyAlignment="1">
      <alignment horizontal="center" vertical="center" wrapText="1" shrinkToFit="1"/>
    </xf>
    <xf numFmtId="176" fontId="0" fillId="3" borderId="6" xfId="1" applyNumberFormat="1" applyFont="1" applyFill="1" applyBorder="1" applyAlignment="1" applyProtection="1">
      <alignment horizontal="center" vertical="center" wrapText="1" shrinkToFit="1"/>
      <protection locked="0"/>
    </xf>
    <xf numFmtId="176" fontId="1" fillId="3" borderId="7" xfId="1" applyNumberFormat="1" applyFont="1" applyFill="1" applyBorder="1" applyAlignment="1" applyProtection="1">
      <alignment horizontal="center" vertical="center" wrapText="1" shrinkToFit="1"/>
      <protection locked="0"/>
    </xf>
    <xf numFmtId="176" fontId="3" fillId="3" borderId="2" xfId="0" applyNumberFormat="1" applyFont="1" applyFill="1" applyBorder="1" applyAlignment="1">
      <alignment horizontal="center" vertical="center" wrapText="1"/>
    </xf>
    <xf numFmtId="176" fontId="3" fillId="3" borderId="6" xfId="0" applyNumberFormat="1" applyFont="1" applyFill="1" applyBorder="1" applyAlignment="1">
      <alignment horizontal="center" vertical="center" wrapText="1"/>
    </xf>
    <xf numFmtId="176" fontId="12" fillId="5" borderId="6" xfId="0" applyNumberFormat="1" applyFont="1" applyFill="1" applyBorder="1" applyAlignment="1">
      <alignment horizontal="center" vertical="center" wrapText="1"/>
    </xf>
    <xf numFmtId="176" fontId="12" fillId="5" borderId="7" xfId="0" applyNumberFormat="1" applyFont="1" applyFill="1" applyBorder="1" applyAlignment="1">
      <alignment horizontal="center" vertical="center" wrapText="1"/>
    </xf>
    <xf numFmtId="176" fontId="0" fillId="4" borderId="7" xfId="0" applyNumberFormat="1" applyFill="1" applyBorder="1" applyAlignment="1">
      <alignment horizontal="center" vertical="center" wrapText="1"/>
    </xf>
    <xf numFmtId="176" fontId="0" fillId="10" borderId="6" xfId="0" applyNumberFormat="1" applyFill="1" applyBorder="1" applyAlignment="1">
      <alignment horizontal="center" vertical="center" wrapText="1"/>
    </xf>
    <xf numFmtId="176" fontId="0" fillId="10" borderId="7" xfId="0" applyNumberFormat="1" applyFill="1" applyBorder="1" applyAlignment="1">
      <alignment horizontal="center" vertical="center" wrapText="1"/>
    </xf>
    <xf numFmtId="176" fontId="18" fillId="6" borderId="6" xfId="0" applyNumberFormat="1" applyFont="1" applyFill="1" applyBorder="1" applyAlignment="1">
      <alignment horizontal="center" vertical="center" wrapText="1"/>
    </xf>
    <xf numFmtId="176" fontId="18" fillId="6" borderId="7" xfId="0" applyNumberFormat="1" applyFont="1" applyFill="1" applyBorder="1" applyAlignment="1">
      <alignment horizontal="center" vertical="center" wrapText="1"/>
    </xf>
    <xf numFmtId="176" fontId="0" fillId="10" borderId="2" xfId="0" applyNumberFormat="1" applyFill="1" applyBorder="1" applyAlignment="1">
      <alignment horizontal="center" vertical="center" wrapText="1"/>
    </xf>
    <xf numFmtId="176" fontId="15" fillId="10" borderId="6" xfId="0" applyNumberFormat="1" applyFont="1" applyFill="1" applyBorder="1" applyAlignment="1">
      <alignment horizontal="center" vertical="center" wrapText="1"/>
    </xf>
    <xf numFmtId="176" fontId="15" fillId="10" borderId="7" xfId="0" applyNumberFormat="1" applyFont="1" applyFill="1" applyBorder="1" applyAlignment="1">
      <alignment horizontal="center" vertical="center" wrapText="1"/>
    </xf>
    <xf numFmtId="176" fontId="1" fillId="10" borderId="2" xfId="1" applyNumberFormat="1" applyFont="1" applyFill="1" applyBorder="1" applyAlignment="1" applyProtection="1">
      <alignment horizontal="center" vertical="center" wrapText="1" shrinkToFit="1"/>
      <protection locked="0"/>
    </xf>
    <xf numFmtId="0" fontId="1" fillId="10" borderId="2" xfId="0" applyFont="1" applyFill="1" applyBorder="1" applyAlignment="1">
      <alignment horizontal="center" vertical="center" wrapText="1" shrinkToFit="1"/>
    </xf>
    <xf numFmtId="0" fontId="1" fillId="10" borderId="6" xfId="0" applyFont="1" applyFill="1" applyBorder="1" applyAlignment="1">
      <alignment horizontal="center" vertical="center" wrapText="1" shrinkToFit="1"/>
    </xf>
    <xf numFmtId="176" fontId="0" fillId="8" borderId="6" xfId="0" applyNumberFormat="1" applyFill="1" applyBorder="1" applyAlignment="1">
      <alignment horizontal="center" vertical="center" wrapText="1"/>
    </xf>
    <xf numFmtId="176" fontId="0" fillId="8" borderId="7" xfId="0" applyNumberFormat="1" applyFill="1" applyBorder="1" applyAlignment="1">
      <alignment horizontal="center" vertical="center" wrapText="1"/>
    </xf>
    <xf numFmtId="176" fontId="0" fillId="8" borderId="4" xfId="0" applyNumberFormat="1" applyFill="1" applyBorder="1" applyAlignment="1">
      <alignment horizontal="center" vertical="center" wrapText="1"/>
    </xf>
  </cellXfs>
  <cellStyles count="8">
    <cellStyle name="一般" xfId="0" builtinId="0"/>
    <cellStyle name="一般 2" xfId="2"/>
    <cellStyle name="一般 2 2" xfId="6"/>
    <cellStyle name="一般 3" xfId="3"/>
    <cellStyle name="一般 4" xfId="7"/>
    <cellStyle name="一般_99各國小概算額" xfId="1"/>
    <cellStyle name="一般_總預算表" xfId="5"/>
    <cellStyle name="千分位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Text Box 1"/>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Text Box 2"/>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0</xdr:colOff>
      <xdr:row>0</xdr:row>
      <xdr:rowOff>0</xdr:rowOff>
    </xdr:from>
    <xdr:to>
      <xdr:col>1</xdr:col>
      <xdr:colOff>0</xdr:colOff>
      <xdr:row>0</xdr:row>
      <xdr:rowOff>0</xdr:rowOff>
    </xdr:to>
    <xdr:sp macro="" textlink="">
      <xdr:nvSpPr>
        <xdr:cNvPr id="4" name="Text Box 3"/>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0</xdr:colOff>
      <xdr:row>0</xdr:row>
      <xdr:rowOff>0</xdr:rowOff>
    </xdr:from>
    <xdr:to>
      <xdr:col>1</xdr:col>
      <xdr:colOff>0</xdr:colOff>
      <xdr:row>0</xdr:row>
      <xdr:rowOff>0</xdr:rowOff>
    </xdr:to>
    <xdr:sp macro="" textlink="">
      <xdr:nvSpPr>
        <xdr:cNvPr id="5" name="Text Box 4"/>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Box 5"/>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0</xdr:colOff>
      <xdr:row>0</xdr:row>
      <xdr:rowOff>0</xdr:rowOff>
    </xdr:from>
    <xdr:to>
      <xdr:col>1</xdr:col>
      <xdr:colOff>0</xdr:colOff>
      <xdr:row>0</xdr:row>
      <xdr:rowOff>0</xdr:rowOff>
    </xdr:to>
    <xdr:sp macro="" textlink="">
      <xdr:nvSpPr>
        <xdr:cNvPr id="7" name="Text Box 6"/>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0</xdr:colOff>
      <xdr:row>0</xdr:row>
      <xdr:rowOff>0</xdr:rowOff>
    </xdr:from>
    <xdr:to>
      <xdr:col>1</xdr:col>
      <xdr:colOff>0</xdr:colOff>
      <xdr:row>0</xdr:row>
      <xdr:rowOff>0</xdr:rowOff>
    </xdr:to>
    <xdr:sp macro="" textlink="">
      <xdr:nvSpPr>
        <xdr:cNvPr id="8" name="Text Box 7"/>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0</xdr:colOff>
      <xdr:row>0</xdr:row>
      <xdr:rowOff>0</xdr:rowOff>
    </xdr:from>
    <xdr:to>
      <xdr:col>1</xdr:col>
      <xdr:colOff>0</xdr:colOff>
      <xdr:row>0</xdr:row>
      <xdr:rowOff>0</xdr:rowOff>
    </xdr:to>
    <xdr:sp macro="" textlink="">
      <xdr:nvSpPr>
        <xdr:cNvPr id="9" name="Text Box 8"/>
        <xdr:cNvSpPr txBox="1">
          <a:spLocks noChangeArrowheads="1"/>
        </xdr:cNvSpPr>
      </xdr:nvSpPr>
      <xdr:spPr bwMode="auto">
        <a:xfrm>
          <a:off x="1428750" y="0"/>
          <a:ext cx="0" cy="0"/>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0" name="Text Box 9"/>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1" name="Text Box 10"/>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2" name="Text Box 11"/>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3" name="Text Box 12"/>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4" name="Text Box 13"/>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5" name="Text Box 14"/>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twoCellAnchor>
    <xdr:from>
      <xdr:col>1</xdr:col>
      <xdr:colOff>3663</xdr:colOff>
      <xdr:row>0</xdr:row>
      <xdr:rowOff>280182</xdr:rowOff>
    </xdr:from>
    <xdr:to>
      <xdr:col>1</xdr:col>
      <xdr:colOff>3663</xdr:colOff>
      <xdr:row>2</xdr:row>
      <xdr:rowOff>1468</xdr:rowOff>
    </xdr:to>
    <xdr:sp macro="" textlink="">
      <xdr:nvSpPr>
        <xdr:cNvPr id="16" name="Text Box 15"/>
        <xdr:cNvSpPr txBox="1">
          <a:spLocks noChangeArrowheads="1"/>
        </xdr:cNvSpPr>
      </xdr:nvSpPr>
      <xdr:spPr bwMode="auto">
        <a:xfrm>
          <a:off x="1432413" y="280182"/>
          <a:ext cx="0" cy="4928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單位預算特種基金</a:t>
          </a:r>
        </a:p>
      </xdr:txBody>
    </xdr:sp>
    <xdr:clientData/>
  </xdr:twoCellAnchor>
  <xdr:twoCellAnchor>
    <xdr:from>
      <xdr:col>0</xdr:col>
      <xdr:colOff>1388451</xdr:colOff>
      <xdr:row>0</xdr:row>
      <xdr:rowOff>280182</xdr:rowOff>
    </xdr:from>
    <xdr:to>
      <xdr:col>0</xdr:col>
      <xdr:colOff>1388451</xdr:colOff>
      <xdr:row>1</xdr:row>
      <xdr:rowOff>1468</xdr:rowOff>
    </xdr:to>
    <xdr:sp macro="" textlink="">
      <xdr:nvSpPr>
        <xdr:cNvPr id="17" name="Text Box 16"/>
        <xdr:cNvSpPr txBox="1">
          <a:spLocks noChangeArrowheads="1"/>
        </xdr:cNvSpPr>
      </xdr:nvSpPr>
      <xdr:spPr bwMode="auto">
        <a:xfrm>
          <a:off x="1388451" y="280182"/>
          <a:ext cx="0" cy="73711"/>
        </a:xfrm>
        <a:prstGeom prst="rect">
          <a:avLst/>
        </a:prstGeom>
        <a:solidFill>
          <a:srgbClr val="FFFFFF"/>
        </a:solidFill>
        <a:ln w="9525">
          <a:noFill/>
          <a:miter lim="800000"/>
          <a:headEnd/>
          <a:tailEnd/>
        </a:ln>
      </xdr:spPr>
      <xdr:txBody>
        <a:bodyPr vertOverflow="clip" vert="wordArtVertRtl" wrap="square" lIns="36576" tIns="0" rIns="0" bIns="0" anchor="b" upright="1"/>
        <a:lstStyle/>
        <a:p>
          <a:pPr algn="l" rtl="0">
            <a:defRPr sz="1000"/>
          </a:pPr>
          <a:r>
            <a:rPr lang="zh-TW" altLang="en-US" sz="1000" b="0" i="0" strike="noStrike">
              <a:solidFill>
                <a:srgbClr val="000000"/>
              </a:solidFill>
              <a:latin typeface="標楷體"/>
              <a:ea typeface="標楷體"/>
            </a:rPr>
            <a:t>各級公務機關</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7636/Desktop/109&#23416;&#26657;&#38928;&#31639;&#32232;&#35069;/&#38989;&#24230;&#34920;&#36681;&#25563;&#28858;&#27010;&#31639;&#34920;final-1080815(&#31291;&#39321;&#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直式-調整前"/>
      <sheetName val="直式-調整至千元"/>
      <sheetName val="直式-調整尾差(手動調整)"/>
      <sheetName val="基金用途明細表"/>
      <sheetName val="學校編號"/>
      <sheetName val="車輛費用明細表"/>
      <sheetName val="健康檢查人數"/>
      <sheetName val="場租收支對列 "/>
      <sheetName val="移用留存數"/>
      <sheetName val="移用非留存數"/>
    </sheetNames>
    <sheetDataSet>
      <sheetData sheetId="0" refreshError="1"/>
      <sheetData sheetId="1" refreshError="1"/>
      <sheetData sheetId="2" refreshError="1"/>
      <sheetData sheetId="3">
        <row r="13">
          <cell r="E13" t="str">
            <v>601明禮國小</v>
          </cell>
          <cell r="F13" t="str">
            <v>602明義國小</v>
          </cell>
          <cell r="G13" t="str">
            <v>603明廉國小</v>
          </cell>
          <cell r="H13" t="str">
            <v>604明恥國小</v>
          </cell>
          <cell r="I13" t="str">
            <v>605中正國小</v>
          </cell>
          <cell r="J13" t="str">
            <v>606信義國小</v>
          </cell>
          <cell r="K13" t="str">
            <v>607復興國小</v>
          </cell>
          <cell r="L13" t="str">
            <v>608中華國小</v>
          </cell>
          <cell r="M13" t="str">
            <v>609忠孝國小</v>
          </cell>
          <cell r="N13" t="str">
            <v>610北濱國小</v>
          </cell>
          <cell r="O13" t="str">
            <v>611鑄強國小</v>
          </cell>
          <cell r="P13" t="str">
            <v>612國福國小</v>
          </cell>
          <cell r="Q13" t="str">
            <v>613新城國小</v>
          </cell>
          <cell r="R13" t="str">
            <v>614北埔國小</v>
          </cell>
          <cell r="S13" t="str">
            <v>615康樂國小</v>
          </cell>
          <cell r="T13" t="str">
            <v>616嘉里國小</v>
          </cell>
          <cell r="U13" t="str">
            <v>617吉安國小</v>
          </cell>
          <cell r="V13" t="str">
            <v>618宜昌國小</v>
          </cell>
          <cell r="W13" t="str">
            <v>619北昌國小</v>
          </cell>
          <cell r="X13" t="str">
            <v>620光華國小</v>
          </cell>
          <cell r="Y13" t="str">
            <v>621稻香國小</v>
          </cell>
          <cell r="Z13" t="str">
            <v>622南華國小</v>
          </cell>
          <cell r="AA13" t="str">
            <v>623化仁國小</v>
          </cell>
          <cell r="AB13" t="str">
            <v>624太昌國小</v>
          </cell>
          <cell r="AC13" t="str">
            <v>625平和國小</v>
          </cell>
          <cell r="AD13" t="str">
            <v>626壽豐國小</v>
          </cell>
          <cell r="AE13" t="str">
            <v>627豐裡國小</v>
          </cell>
          <cell r="AF13" t="str">
            <v>628豐山國小</v>
          </cell>
          <cell r="AG13" t="str">
            <v>629志學國小</v>
          </cell>
          <cell r="AH13" t="str">
            <v>630月眉國小</v>
          </cell>
          <cell r="AI13" t="str">
            <v>631水璉國小</v>
          </cell>
          <cell r="AJ13" t="str">
            <v>632溪口國小</v>
          </cell>
          <cell r="AK13" t="str">
            <v>633鳳林國小</v>
          </cell>
          <cell r="AL13" t="str">
            <v>634大榮國小</v>
          </cell>
          <cell r="AM13" t="str">
            <v>635林榮國小</v>
          </cell>
          <cell r="AN13" t="str">
            <v>636長橋國小</v>
          </cell>
          <cell r="AO13" t="str">
            <v>638北林國小</v>
          </cell>
          <cell r="AP13" t="str">
            <v>639鳳仁國小</v>
          </cell>
          <cell r="AQ13" t="str">
            <v>641光復國小</v>
          </cell>
          <cell r="AR13" t="str">
            <v>642太巴塱國小</v>
          </cell>
          <cell r="AS13" t="str">
            <v>645大進國小</v>
          </cell>
          <cell r="AT13" t="str">
            <v>647瑞穗國小</v>
          </cell>
          <cell r="AU13" t="str">
            <v>648瑞美國小</v>
          </cell>
          <cell r="AV13" t="str">
            <v>649鶴岡國小</v>
          </cell>
          <cell r="AW13" t="str">
            <v>650舞鶴國小</v>
          </cell>
          <cell r="AX13" t="str">
            <v>651奇美國小</v>
          </cell>
          <cell r="AY13" t="str">
            <v>652富源國小</v>
          </cell>
          <cell r="AZ13" t="str">
            <v>653瑞北國小</v>
          </cell>
          <cell r="BA13" t="str">
            <v>654豐濱國小</v>
          </cell>
          <cell r="BB13" t="str">
            <v>655港口國小</v>
          </cell>
          <cell r="BC13" t="str">
            <v>656靜浦國小</v>
          </cell>
          <cell r="BD13" t="str">
            <v>657新社國小</v>
          </cell>
          <cell r="BE13" t="str">
            <v>658玉里國小</v>
          </cell>
          <cell r="BF13" t="str">
            <v>659源城國小</v>
          </cell>
          <cell r="BG13" t="str">
            <v>660樂合國小</v>
          </cell>
          <cell r="BH13" t="str">
            <v>661觀音國小</v>
          </cell>
          <cell r="BI13" t="str">
            <v>662三民國小</v>
          </cell>
          <cell r="BJ13" t="str">
            <v>663春日國小</v>
          </cell>
          <cell r="BK13" t="str">
            <v>664德武國小</v>
          </cell>
          <cell r="BL13" t="str">
            <v>665中城國小</v>
          </cell>
          <cell r="BM13" t="str">
            <v>666長良國小</v>
          </cell>
          <cell r="BN13" t="str">
            <v>667大禹國小</v>
          </cell>
          <cell r="BO13" t="str">
            <v>668松浦國小</v>
          </cell>
          <cell r="BP13" t="str">
            <v>669高寮國小</v>
          </cell>
          <cell r="BQ13" t="str">
            <v>670富里國小</v>
          </cell>
          <cell r="BR13" t="str">
            <v>671萬寧國小</v>
          </cell>
          <cell r="BS13" t="str">
            <v>672永豐國小</v>
          </cell>
          <cell r="BT13" t="str">
            <v>673學田國小</v>
          </cell>
          <cell r="BU13" t="str">
            <v>674東竹國小</v>
          </cell>
          <cell r="BV13" t="str">
            <v>675東里國小</v>
          </cell>
          <cell r="BW13" t="str">
            <v>676明里國小</v>
          </cell>
          <cell r="BX13" t="str">
            <v>678吳江國小</v>
          </cell>
          <cell r="BY13" t="str">
            <v>679秀林國小</v>
          </cell>
          <cell r="BZ13" t="str">
            <v>680富世國小</v>
          </cell>
          <cell r="CA13" t="str">
            <v>681和平國小</v>
          </cell>
          <cell r="CB13" t="str">
            <v>682佳民國小</v>
          </cell>
          <cell r="CC13" t="str">
            <v>683銅門國小</v>
          </cell>
          <cell r="CD13" t="str">
            <v>684水源國小</v>
          </cell>
          <cell r="CE13" t="str">
            <v>685崇德國小</v>
          </cell>
          <cell r="CF13" t="str">
            <v>686文蘭國小</v>
          </cell>
          <cell r="CG13" t="str">
            <v>687景美國小</v>
          </cell>
          <cell r="CH13" t="str">
            <v>688三棧國小</v>
          </cell>
          <cell r="CI13" t="str">
            <v>689銅蘭國小</v>
          </cell>
          <cell r="CJ13" t="str">
            <v>690萬榮國小</v>
          </cell>
          <cell r="CK13" t="str">
            <v>691西林國小</v>
          </cell>
          <cell r="CL13" t="str">
            <v>692見晴國小</v>
          </cell>
          <cell r="CM13" t="str">
            <v>693馬遠國小</v>
          </cell>
          <cell r="CN13" t="str">
            <v>694紅葉國小</v>
          </cell>
          <cell r="CO13" t="str">
            <v>695明利國小</v>
          </cell>
          <cell r="CP13" t="str">
            <v>696卓溪國小</v>
          </cell>
          <cell r="CQ13" t="str">
            <v>697崙山國小</v>
          </cell>
          <cell r="CR13" t="str">
            <v>698太平國小</v>
          </cell>
          <cell r="CS13" t="str">
            <v>699卓清國小</v>
          </cell>
          <cell r="CT13" t="str">
            <v>700古風國小</v>
          </cell>
          <cell r="CU13" t="str">
            <v>701立山國小</v>
          </cell>
          <cell r="CV13" t="str">
            <v>702卓樂國小</v>
          </cell>
          <cell r="CW13" t="str">
            <v>703卓楓國小</v>
          </cell>
          <cell r="CX13" t="str">
            <v>705西富國小</v>
          </cell>
          <cell r="CY13" t="str">
            <v>706大興國小</v>
          </cell>
          <cell r="CZ13" t="str">
            <v>707中原國小</v>
          </cell>
          <cell r="DA13" t="str">
            <v>708西寶國小</v>
          </cell>
        </row>
        <row r="14">
          <cell r="E14">
            <v>49826000</v>
          </cell>
          <cell r="F14">
            <v>212152000</v>
          </cell>
          <cell r="G14">
            <v>89169000</v>
          </cell>
          <cell r="H14">
            <v>59560000</v>
          </cell>
          <cell r="I14">
            <v>123343000</v>
          </cell>
          <cell r="J14">
            <v>26668000</v>
          </cell>
          <cell r="K14">
            <v>31209000</v>
          </cell>
          <cell r="L14">
            <v>52014000</v>
          </cell>
          <cell r="M14">
            <v>67864000</v>
          </cell>
          <cell r="N14">
            <v>25518000</v>
          </cell>
          <cell r="O14">
            <v>83874000</v>
          </cell>
          <cell r="P14">
            <v>25836000</v>
          </cell>
          <cell r="Q14">
            <v>43969000</v>
          </cell>
          <cell r="R14">
            <v>69854000</v>
          </cell>
          <cell r="S14">
            <v>25621000</v>
          </cell>
          <cell r="T14">
            <v>24740000</v>
          </cell>
          <cell r="U14">
            <v>53040000</v>
          </cell>
          <cell r="V14">
            <v>134430000</v>
          </cell>
          <cell r="W14">
            <v>97014000</v>
          </cell>
          <cell r="X14">
            <v>28966000</v>
          </cell>
          <cell r="Y14">
            <v>52692000</v>
          </cell>
          <cell r="Z14">
            <v>28282000</v>
          </cell>
          <cell r="AA14">
            <v>52104000</v>
          </cell>
          <cell r="AB14">
            <v>50599000</v>
          </cell>
          <cell r="AC14">
            <v>23815000</v>
          </cell>
          <cell r="AD14">
            <v>29596000</v>
          </cell>
          <cell r="AE14">
            <v>20699000</v>
          </cell>
          <cell r="AF14">
            <v>23520000</v>
          </cell>
          <cell r="AG14">
            <v>25920000</v>
          </cell>
          <cell r="AH14">
            <v>20258000</v>
          </cell>
          <cell r="AI14">
            <v>21036000</v>
          </cell>
          <cell r="AJ14">
            <v>19481000</v>
          </cell>
          <cell r="AK14">
            <v>49539000</v>
          </cell>
          <cell r="AL14">
            <v>24677000</v>
          </cell>
          <cell r="AM14">
            <v>19219000</v>
          </cell>
          <cell r="AN14">
            <v>24566000</v>
          </cell>
          <cell r="AO14">
            <v>19633000</v>
          </cell>
          <cell r="AP14">
            <v>26295000</v>
          </cell>
          <cell r="AQ14">
            <v>29224000</v>
          </cell>
          <cell r="AR14">
            <v>22015000</v>
          </cell>
          <cell r="AS14">
            <v>25182000</v>
          </cell>
          <cell r="AT14">
            <v>48438000</v>
          </cell>
          <cell r="AU14">
            <v>22510000</v>
          </cell>
          <cell r="AV14">
            <v>13817000</v>
          </cell>
          <cell r="AW14">
            <v>14393000</v>
          </cell>
          <cell r="AX14">
            <v>20344000</v>
          </cell>
          <cell r="AY14">
            <v>21350000</v>
          </cell>
          <cell r="AZ14">
            <v>19026000</v>
          </cell>
          <cell r="BA14">
            <v>19579000</v>
          </cell>
          <cell r="BB14">
            <v>13537000</v>
          </cell>
          <cell r="BC14">
            <v>14802000</v>
          </cell>
          <cell r="BD14">
            <v>19223000</v>
          </cell>
          <cell r="BE14">
            <v>72585000</v>
          </cell>
          <cell r="BF14">
            <v>21453000</v>
          </cell>
          <cell r="BG14">
            <v>16579000</v>
          </cell>
          <cell r="BH14">
            <v>14030000</v>
          </cell>
          <cell r="BI14">
            <v>17404000</v>
          </cell>
          <cell r="BJ14">
            <v>18501000</v>
          </cell>
          <cell r="BK14">
            <v>15056000</v>
          </cell>
          <cell r="BL14">
            <v>52450000</v>
          </cell>
          <cell r="BM14">
            <v>15475000</v>
          </cell>
          <cell r="BN14">
            <v>19667000</v>
          </cell>
          <cell r="BO14">
            <v>20196000</v>
          </cell>
          <cell r="BP14">
            <v>18823000</v>
          </cell>
          <cell r="BQ14">
            <v>26083000</v>
          </cell>
          <cell r="BR14">
            <v>16157000</v>
          </cell>
          <cell r="BS14">
            <v>16199000</v>
          </cell>
          <cell r="BT14">
            <v>18328000</v>
          </cell>
          <cell r="BU14">
            <v>18192000</v>
          </cell>
          <cell r="BV14">
            <v>19004000</v>
          </cell>
          <cell r="BW14">
            <v>17532000</v>
          </cell>
          <cell r="BX14">
            <v>19309000</v>
          </cell>
          <cell r="BY14">
            <v>29706000</v>
          </cell>
          <cell r="BZ14">
            <v>27009000</v>
          </cell>
          <cell r="CA14">
            <v>24795000</v>
          </cell>
          <cell r="CB14">
            <v>21737000</v>
          </cell>
          <cell r="CC14">
            <v>26954000</v>
          </cell>
          <cell r="CD14">
            <v>28371000</v>
          </cell>
          <cell r="CE14">
            <v>24048000</v>
          </cell>
          <cell r="CF14">
            <v>24609000</v>
          </cell>
          <cell r="CG14">
            <v>25628000</v>
          </cell>
          <cell r="CH14">
            <v>25030000</v>
          </cell>
          <cell r="CI14">
            <v>25551000</v>
          </cell>
          <cell r="CJ14">
            <v>28520000</v>
          </cell>
          <cell r="CK14">
            <v>24497000</v>
          </cell>
          <cell r="CL14">
            <v>25342000</v>
          </cell>
          <cell r="CM14">
            <v>20755000</v>
          </cell>
          <cell r="CN14">
            <v>25762000</v>
          </cell>
          <cell r="CO14">
            <v>26040000</v>
          </cell>
          <cell r="CP14">
            <v>26592000</v>
          </cell>
          <cell r="CQ14">
            <v>18375000</v>
          </cell>
          <cell r="CR14">
            <v>26704000</v>
          </cell>
          <cell r="CS14">
            <v>21040000</v>
          </cell>
          <cell r="CT14">
            <v>25902000</v>
          </cell>
          <cell r="CU14">
            <v>19896000</v>
          </cell>
          <cell r="CV14">
            <v>20577000</v>
          </cell>
          <cell r="CW14">
            <v>17071000</v>
          </cell>
          <cell r="CX14">
            <v>19115000</v>
          </cell>
          <cell r="CY14">
            <v>15910000</v>
          </cell>
          <cell r="CZ14">
            <v>69572000</v>
          </cell>
          <cell r="DA14">
            <v>19415000</v>
          </cell>
        </row>
        <row r="15">
          <cell r="E15">
            <v>271000</v>
          </cell>
          <cell r="F15">
            <v>1042000</v>
          </cell>
          <cell r="G15">
            <v>391000</v>
          </cell>
          <cell r="H15">
            <v>321000</v>
          </cell>
          <cell r="I15">
            <v>519000</v>
          </cell>
          <cell r="J15">
            <v>136000</v>
          </cell>
          <cell r="K15">
            <v>120000</v>
          </cell>
          <cell r="L15">
            <v>311000</v>
          </cell>
          <cell r="M15">
            <v>334000</v>
          </cell>
          <cell r="N15">
            <v>136000</v>
          </cell>
          <cell r="O15">
            <v>401000</v>
          </cell>
          <cell r="P15">
            <v>136000</v>
          </cell>
          <cell r="Q15">
            <v>283000</v>
          </cell>
          <cell r="R15">
            <v>372000</v>
          </cell>
          <cell r="S15">
            <v>153000</v>
          </cell>
          <cell r="T15">
            <v>120000</v>
          </cell>
          <cell r="U15">
            <v>258000</v>
          </cell>
          <cell r="V15">
            <v>568000</v>
          </cell>
          <cell r="W15">
            <v>479000</v>
          </cell>
          <cell r="X15">
            <v>153000</v>
          </cell>
          <cell r="Y15">
            <v>246000</v>
          </cell>
          <cell r="Z15">
            <v>136000</v>
          </cell>
          <cell r="AA15">
            <v>271000</v>
          </cell>
          <cell r="AB15">
            <v>309000</v>
          </cell>
          <cell r="AC15">
            <v>120000</v>
          </cell>
          <cell r="AD15">
            <v>187000</v>
          </cell>
          <cell r="AE15">
            <v>120000</v>
          </cell>
          <cell r="AF15">
            <v>136000</v>
          </cell>
          <cell r="AG15">
            <v>153000</v>
          </cell>
          <cell r="AH15">
            <v>120000</v>
          </cell>
          <cell r="AI15">
            <v>136000</v>
          </cell>
          <cell r="AJ15">
            <v>101000</v>
          </cell>
          <cell r="AK15">
            <v>246000</v>
          </cell>
          <cell r="AL15">
            <v>136000</v>
          </cell>
          <cell r="AM15">
            <v>136000</v>
          </cell>
          <cell r="AN15">
            <v>136000</v>
          </cell>
          <cell r="AO15">
            <v>120000</v>
          </cell>
          <cell r="AP15">
            <v>120000</v>
          </cell>
          <cell r="AQ15">
            <v>204000</v>
          </cell>
          <cell r="AR15">
            <v>136000</v>
          </cell>
          <cell r="AS15">
            <v>136000</v>
          </cell>
          <cell r="AT15">
            <v>283000</v>
          </cell>
          <cell r="AU15">
            <v>136000</v>
          </cell>
          <cell r="AV15">
            <v>120000</v>
          </cell>
          <cell r="AW15">
            <v>120000</v>
          </cell>
          <cell r="AX15">
            <v>136000</v>
          </cell>
          <cell r="AY15">
            <v>136000</v>
          </cell>
          <cell r="AZ15">
            <v>136000</v>
          </cell>
          <cell r="BA15">
            <v>153000</v>
          </cell>
          <cell r="BB15">
            <v>101000</v>
          </cell>
          <cell r="BC15">
            <v>136000</v>
          </cell>
          <cell r="BD15">
            <v>136000</v>
          </cell>
          <cell r="BE15">
            <v>359000</v>
          </cell>
          <cell r="BF15">
            <v>136000</v>
          </cell>
          <cell r="BG15">
            <v>136000</v>
          </cell>
          <cell r="BH15">
            <v>120000</v>
          </cell>
          <cell r="BI15">
            <v>136000</v>
          </cell>
          <cell r="BJ15">
            <v>136000</v>
          </cell>
          <cell r="BK15">
            <v>120000</v>
          </cell>
          <cell r="BL15">
            <v>283000</v>
          </cell>
          <cell r="BM15">
            <v>136000</v>
          </cell>
          <cell r="BN15">
            <v>136000</v>
          </cell>
          <cell r="BO15">
            <v>136000</v>
          </cell>
          <cell r="BP15">
            <v>136000</v>
          </cell>
          <cell r="BQ15">
            <v>170000</v>
          </cell>
          <cell r="BR15">
            <v>120000</v>
          </cell>
          <cell r="BS15">
            <v>136000</v>
          </cell>
          <cell r="BT15">
            <v>136000</v>
          </cell>
          <cell r="BU15">
            <v>136000</v>
          </cell>
          <cell r="BV15">
            <v>136000</v>
          </cell>
          <cell r="BW15">
            <v>136000</v>
          </cell>
          <cell r="BX15">
            <v>120000</v>
          </cell>
          <cell r="BY15">
            <v>170000</v>
          </cell>
          <cell r="BZ15">
            <v>136000</v>
          </cell>
          <cell r="CA15">
            <v>153000</v>
          </cell>
          <cell r="CB15">
            <v>120000</v>
          </cell>
          <cell r="CC15">
            <v>136000</v>
          </cell>
          <cell r="CD15">
            <v>136000</v>
          </cell>
          <cell r="CE15">
            <v>136000</v>
          </cell>
          <cell r="CF15">
            <v>136000</v>
          </cell>
          <cell r="CG15">
            <v>136000</v>
          </cell>
          <cell r="CH15">
            <v>136000</v>
          </cell>
          <cell r="CI15">
            <v>120000</v>
          </cell>
          <cell r="CJ15">
            <v>170000</v>
          </cell>
          <cell r="CK15">
            <v>136000</v>
          </cell>
          <cell r="CL15">
            <v>136000</v>
          </cell>
          <cell r="CM15">
            <v>120000</v>
          </cell>
          <cell r="CN15">
            <v>136000</v>
          </cell>
          <cell r="CO15">
            <v>136000</v>
          </cell>
          <cell r="CP15">
            <v>136000</v>
          </cell>
          <cell r="CQ15">
            <v>120000</v>
          </cell>
          <cell r="CR15">
            <v>136000</v>
          </cell>
          <cell r="CS15">
            <v>136000</v>
          </cell>
          <cell r="CT15">
            <v>136000</v>
          </cell>
          <cell r="CU15">
            <v>136000</v>
          </cell>
          <cell r="CV15">
            <v>120000</v>
          </cell>
          <cell r="CW15">
            <v>120000</v>
          </cell>
          <cell r="CX15">
            <v>120000</v>
          </cell>
          <cell r="CY15">
            <v>120000</v>
          </cell>
          <cell r="CZ15">
            <v>372000</v>
          </cell>
          <cell r="DA15">
            <v>120000</v>
          </cell>
        </row>
        <row r="16">
          <cell r="E16">
            <v>116000</v>
          </cell>
          <cell r="F16">
            <v>447000</v>
          </cell>
          <cell r="G16">
            <v>168000</v>
          </cell>
          <cell r="H16">
            <v>138000</v>
          </cell>
          <cell r="I16">
            <v>222000</v>
          </cell>
          <cell r="J16">
            <v>59000</v>
          </cell>
          <cell r="K16">
            <v>51000</v>
          </cell>
          <cell r="L16">
            <v>134000</v>
          </cell>
          <cell r="M16">
            <v>143000</v>
          </cell>
          <cell r="N16">
            <v>59000</v>
          </cell>
          <cell r="O16">
            <v>172000</v>
          </cell>
          <cell r="P16">
            <v>59000</v>
          </cell>
          <cell r="Q16">
            <v>122000</v>
          </cell>
          <cell r="R16">
            <v>159000</v>
          </cell>
          <cell r="S16">
            <v>66000</v>
          </cell>
          <cell r="T16">
            <v>51000</v>
          </cell>
          <cell r="U16">
            <v>111000</v>
          </cell>
          <cell r="V16">
            <v>243000</v>
          </cell>
          <cell r="W16">
            <v>206000</v>
          </cell>
          <cell r="X16">
            <v>66000</v>
          </cell>
          <cell r="Y16">
            <v>105000</v>
          </cell>
          <cell r="Z16">
            <v>59000</v>
          </cell>
          <cell r="AA16">
            <v>116000</v>
          </cell>
          <cell r="AB16">
            <v>132000</v>
          </cell>
          <cell r="AC16">
            <v>51000</v>
          </cell>
          <cell r="AD16">
            <v>80000</v>
          </cell>
          <cell r="AE16">
            <v>51000</v>
          </cell>
          <cell r="AF16">
            <v>59000</v>
          </cell>
          <cell r="AG16">
            <v>66000</v>
          </cell>
          <cell r="AH16">
            <v>51000</v>
          </cell>
          <cell r="AI16">
            <v>59000</v>
          </cell>
          <cell r="AJ16">
            <v>43000</v>
          </cell>
          <cell r="AK16">
            <v>105000</v>
          </cell>
          <cell r="AL16">
            <v>59000</v>
          </cell>
          <cell r="AM16">
            <v>59000</v>
          </cell>
          <cell r="AN16">
            <v>59000</v>
          </cell>
          <cell r="AO16">
            <v>51000</v>
          </cell>
          <cell r="AP16">
            <v>51000</v>
          </cell>
          <cell r="AQ16">
            <v>87000</v>
          </cell>
          <cell r="AR16">
            <v>59000</v>
          </cell>
          <cell r="AS16">
            <v>59000</v>
          </cell>
          <cell r="AT16">
            <v>122000</v>
          </cell>
          <cell r="AU16">
            <v>59000</v>
          </cell>
          <cell r="AV16">
            <v>51000</v>
          </cell>
          <cell r="AW16">
            <v>51000</v>
          </cell>
          <cell r="AX16">
            <v>59000</v>
          </cell>
          <cell r="AY16">
            <v>59000</v>
          </cell>
          <cell r="AZ16">
            <v>59000</v>
          </cell>
          <cell r="BA16">
            <v>66000</v>
          </cell>
          <cell r="BB16">
            <v>43000</v>
          </cell>
          <cell r="BC16">
            <v>59000</v>
          </cell>
          <cell r="BD16">
            <v>59000</v>
          </cell>
          <cell r="BE16">
            <v>154000</v>
          </cell>
          <cell r="BF16">
            <v>59000</v>
          </cell>
          <cell r="BG16">
            <v>59000</v>
          </cell>
          <cell r="BH16">
            <v>51000</v>
          </cell>
          <cell r="BI16">
            <v>59000</v>
          </cell>
          <cell r="BJ16">
            <v>59000</v>
          </cell>
          <cell r="BK16">
            <v>51000</v>
          </cell>
          <cell r="BL16">
            <v>122000</v>
          </cell>
          <cell r="BM16">
            <v>59000</v>
          </cell>
          <cell r="BN16">
            <v>59000</v>
          </cell>
          <cell r="BO16">
            <v>59000</v>
          </cell>
          <cell r="BP16">
            <v>59000</v>
          </cell>
          <cell r="BQ16">
            <v>73000</v>
          </cell>
          <cell r="BR16">
            <v>51000</v>
          </cell>
          <cell r="BS16">
            <v>59000</v>
          </cell>
          <cell r="BT16">
            <v>59000</v>
          </cell>
          <cell r="BU16">
            <v>59000</v>
          </cell>
          <cell r="BV16">
            <v>59000</v>
          </cell>
          <cell r="BW16">
            <v>59000</v>
          </cell>
          <cell r="BX16">
            <v>51000</v>
          </cell>
          <cell r="BY16">
            <v>73000</v>
          </cell>
          <cell r="BZ16">
            <v>59000</v>
          </cell>
          <cell r="CA16">
            <v>66000</v>
          </cell>
          <cell r="CB16">
            <v>51000</v>
          </cell>
          <cell r="CC16">
            <v>59000</v>
          </cell>
          <cell r="CD16">
            <v>59000</v>
          </cell>
          <cell r="CE16">
            <v>59000</v>
          </cell>
          <cell r="CF16">
            <v>59000</v>
          </cell>
          <cell r="CG16">
            <v>59000</v>
          </cell>
          <cell r="CH16">
            <v>59000</v>
          </cell>
          <cell r="CI16">
            <v>51000</v>
          </cell>
          <cell r="CJ16">
            <v>73000</v>
          </cell>
          <cell r="CK16">
            <v>59000</v>
          </cell>
          <cell r="CL16">
            <v>59000</v>
          </cell>
          <cell r="CM16">
            <v>51000</v>
          </cell>
          <cell r="CN16">
            <v>59000</v>
          </cell>
          <cell r="CO16">
            <v>59000</v>
          </cell>
          <cell r="CP16">
            <v>59000</v>
          </cell>
          <cell r="CQ16">
            <v>51000</v>
          </cell>
          <cell r="CR16">
            <v>59000</v>
          </cell>
          <cell r="CS16">
            <v>59000</v>
          </cell>
          <cell r="CT16">
            <v>59000</v>
          </cell>
          <cell r="CU16">
            <v>59000</v>
          </cell>
          <cell r="CV16">
            <v>51000</v>
          </cell>
          <cell r="CW16">
            <v>51000</v>
          </cell>
          <cell r="CX16">
            <v>51000</v>
          </cell>
          <cell r="CY16">
            <v>51000</v>
          </cell>
          <cell r="CZ16">
            <v>159000</v>
          </cell>
          <cell r="DA16">
            <v>51000</v>
          </cell>
        </row>
        <row r="17">
          <cell r="E17">
            <v>0</v>
          </cell>
          <cell r="F17">
            <v>45000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30000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45000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row>
        <row r="18">
          <cell r="E18">
            <v>0</v>
          </cell>
          <cell r="F18">
            <v>0</v>
          </cell>
          <cell r="G18">
            <v>0</v>
          </cell>
          <cell r="H18">
            <v>0</v>
          </cell>
          <cell r="I18">
            <v>0</v>
          </cell>
          <cell r="J18">
            <v>0</v>
          </cell>
          <cell r="K18">
            <v>0</v>
          </cell>
          <cell r="L18">
            <v>10000</v>
          </cell>
          <cell r="M18">
            <v>0</v>
          </cell>
          <cell r="N18">
            <v>0</v>
          </cell>
          <cell r="O18">
            <v>0</v>
          </cell>
          <cell r="P18">
            <v>0</v>
          </cell>
          <cell r="Q18">
            <v>261000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23000</v>
          </cell>
          <cell r="AZ18">
            <v>0</v>
          </cell>
          <cell r="BA18">
            <v>0</v>
          </cell>
          <cell r="BB18">
            <v>0</v>
          </cell>
          <cell r="BC18">
            <v>0</v>
          </cell>
          <cell r="BD18">
            <v>0</v>
          </cell>
          <cell r="BE18">
            <v>131000</v>
          </cell>
          <cell r="BF18">
            <v>0</v>
          </cell>
          <cell r="BG18">
            <v>0</v>
          </cell>
          <cell r="BH18">
            <v>0</v>
          </cell>
          <cell r="BI18">
            <v>0</v>
          </cell>
          <cell r="BJ18">
            <v>0</v>
          </cell>
          <cell r="BK18">
            <v>0</v>
          </cell>
          <cell r="BL18">
            <v>0</v>
          </cell>
          <cell r="BM18">
            <v>0</v>
          </cell>
          <cell r="BN18">
            <v>0</v>
          </cell>
          <cell r="BO18">
            <v>0</v>
          </cell>
          <cell r="BP18">
            <v>0</v>
          </cell>
          <cell r="BQ18">
            <v>65000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row>
        <row r="19">
          <cell r="E19">
            <v>69000</v>
          </cell>
          <cell r="F19">
            <v>99000</v>
          </cell>
          <cell r="G19">
            <v>75000</v>
          </cell>
          <cell r="H19">
            <v>72000</v>
          </cell>
          <cell r="I19">
            <v>83000</v>
          </cell>
          <cell r="J19">
            <v>64000</v>
          </cell>
          <cell r="K19">
            <v>63000</v>
          </cell>
          <cell r="L19">
            <v>69000</v>
          </cell>
          <cell r="M19">
            <v>72000</v>
          </cell>
          <cell r="N19">
            <v>64000</v>
          </cell>
          <cell r="O19">
            <v>76000</v>
          </cell>
          <cell r="P19">
            <v>64000</v>
          </cell>
          <cell r="Q19">
            <v>70000</v>
          </cell>
          <cell r="R19">
            <v>74000</v>
          </cell>
          <cell r="S19">
            <v>64000</v>
          </cell>
          <cell r="T19">
            <v>63000</v>
          </cell>
          <cell r="U19">
            <v>69000</v>
          </cell>
          <cell r="V19">
            <v>86000</v>
          </cell>
          <cell r="W19">
            <v>81000</v>
          </cell>
          <cell r="X19">
            <v>64000</v>
          </cell>
          <cell r="Y19">
            <v>68000</v>
          </cell>
          <cell r="Z19">
            <v>64000</v>
          </cell>
          <cell r="AA19">
            <v>69000</v>
          </cell>
          <cell r="AB19">
            <v>71000</v>
          </cell>
          <cell r="AC19">
            <v>63000</v>
          </cell>
          <cell r="AD19">
            <v>66000</v>
          </cell>
          <cell r="AE19">
            <v>63000</v>
          </cell>
          <cell r="AF19">
            <v>64000</v>
          </cell>
          <cell r="AG19">
            <v>64000</v>
          </cell>
          <cell r="AH19">
            <v>63000</v>
          </cell>
          <cell r="AI19">
            <v>64000</v>
          </cell>
          <cell r="AJ19">
            <v>63000</v>
          </cell>
          <cell r="AK19">
            <v>68000</v>
          </cell>
          <cell r="AL19">
            <v>64000</v>
          </cell>
          <cell r="AM19">
            <v>64000</v>
          </cell>
          <cell r="AN19">
            <v>64000</v>
          </cell>
          <cell r="AO19">
            <v>63000</v>
          </cell>
          <cell r="AP19">
            <v>63000</v>
          </cell>
          <cell r="AQ19">
            <v>66000</v>
          </cell>
          <cell r="AR19">
            <v>64000</v>
          </cell>
          <cell r="AS19">
            <v>64000</v>
          </cell>
          <cell r="AT19">
            <v>70000</v>
          </cell>
          <cell r="AU19">
            <v>64000</v>
          </cell>
          <cell r="AV19">
            <v>63000</v>
          </cell>
          <cell r="AW19">
            <v>63000</v>
          </cell>
          <cell r="AX19">
            <v>64000</v>
          </cell>
          <cell r="AY19">
            <v>64000</v>
          </cell>
          <cell r="AZ19">
            <v>64000</v>
          </cell>
          <cell r="BA19">
            <v>64000</v>
          </cell>
          <cell r="BB19">
            <v>63000</v>
          </cell>
          <cell r="BC19">
            <v>64000</v>
          </cell>
          <cell r="BD19">
            <v>64000</v>
          </cell>
          <cell r="BE19">
            <v>73000</v>
          </cell>
          <cell r="BF19">
            <v>64000</v>
          </cell>
          <cell r="BG19">
            <v>64000</v>
          </cell>
          <cell r="BH19">
            <v>63000</v>
          </cell>
          <cell r="BI19">
            <v>64000</v>
          </cell>
          <cell r="BJ19">
            <v>64000</v>
          </cell>
          <cell r="BK19">
            <v>63000</v>
          </cell>
          <cell r="BL19">
            <v>70000</v>
          </cell>
          <cell r="BM19">
            <v>64000</v>
          </cell>
          <cell r="BN19">
            <v>64000</v>
          </cell>
          <cell r="BO19">
            <v>64000</v>
          </cell>
          <cell r="BP19">
            <v>64000</v>
          </cell>
          <cell r="BQ19">
            <v>65000</v>
          </cell>
          <cell r="BR19">
            <v>63000</v>
          </cell>
          <cell r="BS19">
            <v>64000</v>
          </cell>
          <cell r="BT19">
            <v>64000</v>
          </cell>
          <cell r="BU19">
            <v>64000</v>
          </cell>
          <cell r="BV19">
            <v>64000</v>
          </cell>
          <cell r="BW19">
            <v>64000</v>
          </cell>
          <cell r="BX19">
            <v>63000</v>
          </cell>
          <cell r="BY19">
            <v>65000</v>
          </cell>
          <cell r="BZ19">
            <v>64000</v>
          </cell>
          <cell r="CA19">
            <v>64000</v>
          </cell>
          <cell r="CB19">
            <v>63000</v>
          </cell>
          <cell r="CC19">
            <v>64000</v>
          </cell>
          <cell r="CD19">
            <v>64000</v>
          </cell>
          <cell r="CE19">
            <v>64000</v>
          </cell>
          <cell r="CF19">
            <v>64000</v>
          </cell>
          <cell r="CG19">
            <v>64000</v>
          </cell>
          <cell r="CH19">
            <v>64000</v>
          </cell>
          <cell r="CI19">
            <v>63000</v>
          </cell>
          <cell r="CJ19">
            <v>65000</v>
          </cell>
          <cell r="CK19">
            <v>64000</v>
          </cell>
          <cell r="CL19">
            <v>64000</v>
          </cell>
          <cell r="CM19">
            <v>63000</v>
          </cell>
          <cell r="CN19">
            <v>64000</v>
          </cell>
          <cell r="CO19">
            <v>64000</v>
          </cell>
          <cell r="CP19">
            <v>64000</v>
          </cell>
          <cell r="CQ19">
            <v>63000</v>
          </cell>
          <cell r="CR19">
            <v>64000</v>
          </cell>
          <cell r="CS19">
            <v>64000</v>
          </cell>
          <cell r="CT19">
            <v>64000</v>
          </cell>
          <cell r="CU19">
            <v>64000</v>
          </cell>
          <cell r="CV19">
            <v>63000</v>
          </cell>
          <cell r="CW19">
            <v>63000</v>
          </cell>
          <cell r="CX19">
            <v>63000</v>
          </cell>
          <cell r="CY19">
            <v>63000</v>
          </cell>
          <cell r="CZ19">
            <v>74000</v>
          </cell>
          <cell r="DA19">
            <v>63000</v>
          </cell>
        </row>
        <row r="20">
          <cell r="E20">
            <v>30000</v>
          </cell>
          <cell r="F20">
            <v>120000</v>
          </cell>
          <cell r="G20">
            <v>60000</v>
          </cell>
          <cell r="H20">
            <v>60000</v>
          </cell>
          <cell r="I20">
            <v>90000</v>
          </cell>
          <cell r="J20">
            <v>30000</v>
          </cell>
          <cell r="K20">
            <v>30000</v>
          </cell>
          <cell r="L20">
            <v>30000</v>
          </cell>
          <cell r="M20">
            <v>60000</v>
          </cell>
          <cell r="N20">
            <v>0</v>
          </cell>
          <cell r="O20">
            <v>72000</v>
          </cell>
          <cell r="P20">
            <v>0</v>
          </cell>
          <cell r="Q20">
            <v>30000</v>
          </cell>
          <cell r="R20">
            <v>60000</v>
          </cell>
          <cell r="S20">
            <v>0</v>
          </cell>
          <cell r="T20">
            <v>0</v>
          </cell>
          <cell r="U20">
            <v>30000</v>
          </cell>
          <cell r="V20">
            <v>61000</v>
          </cell>
          <cell r="W20">
            <v>90000</v>
          </cell>
          <cell r="X20">
            <v>30000</v>
          </cell>
          <cell r="Y20">
            <v>61000</v>
          </cell>
          <cell r="Z20">
            <v>30000</v>
          </cell>
          <cell r="AA20">
            <v>60000</v>
          </cell>
          <cell r="AB20">
            <v>60000</v>
          </cell>
          <cell r="AC20">
            <v>0</v>
          </cell>
          <cell r="AD20">
            <v>0</v>
          </cell>
          <cell r="AE20">
            <v>0</v>
          </cell>
          <cell r="AF20">
            <v>0</v>
          </cell>
          <cell r="AG20">
            <v>30000</v>
          </cell>
          <cell r="AH20">
            <v>0</v>
          </cell>
          <cell r="AI20">
            <v>30000</v>
          </cell>
          <cell r="AJ20">
            <v>0</v>
          </cell>
          <cell r="AK20">
            <v>35000</v>
          </cell>
          <cell r="AL20">
            <v>0</v>
          </cell>
          <cell r="AM20">
            <v>0</v>
          </cell>
          <cell r="AN20">
            <v>0</v>
          </cell>
          <cell r="AO20">
            <v>0</v>
          </cell>
          <cell r="AP20">
            <v>0</v>
          </cell>
          <cell r="AQ20">
            <v>30000</v>
          </cell>
          <cell r="AR20">
            <v>30000</v>
          </cell>
          <cell r="AS20">
            <v>0</v>
          </cell>
          <cell r="AT20">
            <v>0</v>
          </cell>
          <cell r="AU20">
            <v>0</v>
          </cell>
          <cell r="AV20">
            <v>0</v>
          </cell>
          <cell r="AW20">
            <v>0</v>
          </cell>
          <cell r="AX20">
            <v>0</v>
          </cell>
          <cell r="AY20">
            <v>0</v>
          </cell>
          <cell r="AZ20">
            <v>0</v>
          </cell>
          <cell r="BA20">
            <v>0</v>
          </cell>
          <cell r="BB20">
            <v>0</v>
          </cell>
          <cell r="BC20">
            <v>0</v>
          </cell>
          <cell r="BD20">
            <v>30000</v>
          </cell>
          <cell r="BE20">
            <v>31000</v>
          </cell>
          <cell r="BF20">
            <v>0</v>
          </cell>
          <cell r="BG20">
            <v>0</v>
          </cell>
          <cell r="BH20">
            <v>0</v>
          </cell>
          <cell r="BI20">
            <v>0</v>
          </cell>
          <cell r="BJ20">
            <v>0</v>
          </cell>
          <cell r="BK20">
            <v>0</v>
          </cell>
          <cell r="BL20">
            <v>60000</v>
          </cell>
          <cell r="BM20">
            <v>0</v>
          </cell>
          <cell r="BN20">
            <v>0</v>
          </cell>
          <cell r="BO20">
            <v>0</v>
          </cell>
          <cell r="BP20">
            <v>0</v>
          </cell>
          <cell r="BQ20">
            <v>0</v>
          </cell>
          <cell r="BR20">
            <v>0</v>
          </cell>
          <cell r="BS20">
            <v>0</v>
          </cell>
          <cell r="BT20">
            <v>0</v>
          </cell>
          <cell r="BU20">
            <v>0</v>
          </cell>
          <cell r="BV20">
            <v>30000</v>
          </cell>
          <cell r="BW20">
            <v>0</v>
          </cell>
          <cell r="BX20">
            <v>30000</v>
          </cell>
          <cell r="BY20">
            <v>30000</v>
          </cell>
          <cell r="BZ20">
            <v>0</v>
          </cell>
          <cell r="CA20">
            <v>30000</v>
          </cell>
          <cell r="CB20">
            <v>30000</v>
          </cell>
          <cell r="CC20">
            <v>0</v>
          </cell>
          <cell r="CD20">
            <v>0</v>
          </cell>
          <cell r="CE20">
            <v>0</v>
          </cell>
          <cell r="CF20">
            <v>0</v>
          </cell>
          <cell r="CG20">
            <v>30000</v>
          </cell>
          <cell r="CH20">
            <v>0</v>
          </cell>
          <cell r="CI20">
            <v>0</v>
          </cell>
          <cell r="CJ20">
            <v>0</v>
          </cell>
          <cell r="CK20">
            <v>0</v>
          </cell>
          <cell r="CL20">
            <v>0</v>
          </cell>
          <cell r="CM20">
            <v>0</v>
          </cell>
          <cell r="CN20">
            <v>0</v>
          </cell>
          <cell r="CO20">
            <v>30000</v>
          </cell>
          <cell r="CP20">
            <v>30000</v>
          </cell>
          <cell r="CQ20">
            <v>0</v>
          </cell>
          <cell r="CR20">
            <v>0</v>
          </cell>
          <cell r="CS20">
            <v>0</v>
          </cell>
          <cell r="CT20">
            <v>0</v>
          </cell>
          <cell r="CU20">
            <v>30000</v>
          </cell>
          <cell r="CV20">
            <v>30000</v>
          </cell>
          <cell r="CW20">
            <v>0</v>
          </cell>
          <cell r="CX20">
            <v>30000</v>
          </cell>
          <cell r="CY20">
            <v>30000</v>
          </cell>
          <cell r="CZ20">
            <v>90000</v>
          </cell>
          <cell r="DA20">
            <v>0</v>
          </cell>
        </row>
        <row r="21">
          <cell r="E21">
            <v>3000</v>
          </cell>
          <cell r="F21">
            <v>53000</v>
          </cell>
          <cell r="G21">
            <v>6000</v>
          </cell>
          <cell r="H21">
            <v>6000</v>
          </cell>
          <cell r="I21">
            <v>9000</v>
          </cell>
          <cell r="J21">
            <v>3000</v>
          </cell>
          <cell r="K21">
            <v>3000</v>
          </cell>
          <cell r="L21">
            <v>6000</v>
          </cell>
          <cell r="M21">
            <v>6000</v>
          </cell>
          <cell r="N21">
            <v>0</v>
          </cell>
          <cell r="O21">
            <v>6000</v>
          </cell>
          <cell r="P21">
            <v>0</v>
          </cell>
          <cell r="Q21">
            <v>3000</v>
          </cell>
          <cell r="R21">
            <v>6000</v>
          </cell>
          <cell r="S21">
            <v>0</v>
          </cell>
          <cell r="T21">
            <v>0</v>
          </cell>
          <cell r="U21">
            <v>6000</v>
          </cell>
          <cell r="V21">
            <v>6000</v>
          </cell>
          <cell r="W21">
            <v>15000</v>
          </cell>
          <cell r="X21">
            <v>3000</v>
          </cell>
          <cell r="Y21">
            <v>6000</v>
          </cell>
          <cell r="Z21">
            <v>3000</v>
          </cell>
          <cell r="AA21">
            <v>6000</v>
          </cell>
          <cell r="AB21">
            <v>6000</v>
          </cell>
          <cell r="AC21">
            <v>0</v>
          </cell>
          <cell r="AD21">
            <v>0</v>
          </cell>
          <cell r="AE21">
            <v>0</v>
          </cell>
          <cell r="AF21">
            <v>0</v>
          </cell>
          <cell r="AG21">
            <v>3000</v>
          </cell>
          <cell r="AH21">
            <v>0</v>
          </cell>
          <cell r="AI21">
            <v>3000</v>
          </cell>
          <cell r="AJ21">
            <v>0</v>
          </cell>
          <cell r="AK21">
            <v>3000</v>
          </cell>
          <cell r="AL21">
            <v>0</v>
          </cell>
          <cell r="AM21">
            <v>0</v>
          </cell>
          <cell r="AN21">
            <v>0</v>
          </cell>
          <cell r="AO21">
            <v>0</v>
          </cell>
          <cell r="AP21">
            <v>0</v>
          </cell>
          <cell r="AQ21">
            <v>3000</v>
          </cell>
          <cell r="AR21">
            <v>3000</v>
          </cell>
          <cell r="AS21">
            <v>0</v>
          </cell>
          <cell r="AT21">
            <v>0</v>
          </cell>
          <cell r="AU21">
            <v>0</v>
          </cell>
          <cell r="AV21">
            <v>0</v>
          </cell>
          <cell r="AW21">
            <v>0</v>
          </cell>
          <cell r="AX21">
            <v>0</v>
          </cell>
          <cell r="AY21">
            <v>0</v>
          </cell>
          <cell r="AZ21">
            <v>0</v>
          </cell>
          <cell r="BA21">
            <v>0</v>
          </cell>
          <cell r="BB21">
            <v>0</v>
          </cell>
          <cell r="BC21">
            <v>0</v>
          </cell>
          <cell r="BD21">
            <v>3000</v>
          </cell>
          <cell r="BE21">
            <v>3000</v>
          </cell>
          <cell r="BF21">
            <v>0</v>
          </cell>
          <cell r="BG21">
            <v>0</v>
          </cell>
          <cell r="BH21">
            <v>0</v>
          </cell>
          <cell r="BI21">
            <v>0</v>
          </cell>
          <cell r="BJ21">
            <v>0</v>
          </cell>
          <cell r="BK21">
            <v>0</v>
          </cell>
          <cell r="BL21">
            <v>6000</v>
          </cell>
          <cell r="BM21">
            <v>0</v>
          </cell>
          <cell r="BN21">
            <v>0</v>
          </cell>
          <cell r="BO21">
            <v>0</v>
          </cell>
          <cell r="BP21">
            <v>0</v>
          </cell>
          <cell r="BQ21">
            <v>0</v>
          </cell>
          <cell r="BR21">
            <v>0</v>
          </cell>
          <cell r="BS21">
            <v>0</v>
          </cell>
          <cell r="BT21">
            <v>0</v>
          </cell>
          <cell r="BU21">
            <v>0</v>
          </cell>
          <cell r="BV21">
            <v>3000</v>
          </cell>
          <cell r="BW21">
            <v>0</v>
          </cell>
          <cell r="BX21">
            <v>6000</v>
          </cell>
          <cell r="BY21">
            <v>6000</v>
          </cell>
          <cell r="BZ21">
            <v>0</v>
          </cell>
          <cell r="CA21">
            <v>3000</v>
          </cell>
          <cell r="CB21">
            <v>3000</v>
          </cell>
          <cell r="CC21">
            <v>0</v>
          </cell>
          <cell r="CD21">
            <v>0</v>
          </cell>
          <cell r="CE21">
            <v>0</v>
          </cell>
          <cell r="CF21">
            <v>0</v>
          </cell>
          <cell r="CG21">
            <v>3000</v>
          </cell>
          <cell r="CH21">
            <v>0</v>
          </cell>
          <cell r="CI21">
            <v>0</v>
          </cell>
          <cell r="CJ21">
            <v>0</v>
          </cell>
          <cell r="CK21">
            <v>0</v>
          </cell>
          <cell r="CL21">
            <v>0</v>
          </cell>
          <cell r="CM21">
            <v>0</v>
          </cell>
          <cell r="CN21">
            <v>0</v>
          </cell>
          <cell r="CO21">
            <v>3000</v>
          </cell>
          <cell r="CP21">
            <v>3000</v>
          </cell>
          <cell r="CQ21">
            <v>0</v>
          </cell>
          <cell r="CR21">
            <v>0</v>
          </cell>
          <cell r="CS21">
            <v>0</v>
          </cell>
          <cell r="CT21">
            <v>0</v>
          </cell>
          <cell r="CU21">
            <v>3000</v>
          </cell>
          <cell r="CV21">
            <v>3000</v>
          </cell>
          <cell r="CW21">
            <v>0</v>
          </cell>
          <cell r="CX21">
            <v>4000</v>
          </cell>
          <cell r="CY21">
            <v>3000</v>
          </cell>
          <cell r="CZ21">
            <v>15000</v>
          </cell>
          <cell r="DA21">
            <v>0</v>
          </cell>
        </row>
        <row r="22">
          <cell r="E22">
            <v>0</v>
          </cell>
          <cell r="F22">
            <v>0</v>
          </cell>
          <cell r="G22">
            <v>0</v>
          </cell>
          <cell r="H22">
            <v>51000</v>
          </cell>
          <cell r="I22">
            <v>0</v>
          </cell>
          <cell r="J22">
            <v>0</v>
          </cell>
          <cell r="K22">
            <v>0</v>
          </cell>
          <cell r="L22">
            <v>0</v>
          </cell>
          <cell r="M22">
            <v>0</v>
          </cell>
          <cell r="N22">
            <v>0</v>
          </cell>
          <cell r="O22">
            <v>0</v>
          </cell>
          <cell r="P22">
            <v>0</v>
          </cell>
          <cell r="Q22">
            <v>51000</v>
          </cell>
          <cell r="R22">
            <v>0</v>
          </cell>
          <cell r="S22">
            <v>0</v>
          </cell>
          <cell r="T22">
            <v>0</v>
          </cell>
          <cell r="U22">
            <v>0</v>
          </cell>
          <cell r="V22">
            <v>0</v>
          </cell>
          <cell r="W22">
            <v>0</v>
          </cell>
          <cell r="X22">
            <v>51000</v>
          </cell>
          <cell r="Y22">
            <v>0</v>
          </cell>
          <cell r="Z22">
            <v>0</v>
          </cell>
          <cell r="AA22">
            <v>0</v>
          </cell>
          <cell r="AB22">
            <v>0</v>
          </cell>
          <cell r="AC22">
            <v>8000</v>
          </cell>
          <cell r="AD22">
            <v>0</v>
          </cell>
          <cell r="AE22">
            <v>0</v>
          </cell>
          <cell r="AF22">
            <v>0</v>
          </cell>
          <cell r="AG22">
            <v>0</v>
          </cell>
          <cell r="AH22">
            <v>51000</v>
          </cell>
          <cell r="AI22">
            <v>0</v>
          </cell>
          <cell r="AJ22">
            <v>0</v>
          </cell>
          <cell r="AK22">
            <v>85000</v>
          </cell>
          <cell r="AL22">
            <v>8000</v>
          </cell>
          <cell r="AM22">
            <v>0</v>
          </cell>
          <cell r="AN22">
            <v>0</v>
          </cell>
          <cell r="AO22">
            <v>51000</v>
          </cell>
          <cell r="AP22">
            <v>0</v>
          </cell>
          <cell r="AQ22">
            <v>51000</v>
          </cell>
          <cell r="AR22">
            <v>34000</v>
          </cell>
          <cell r="AS22">
            <v>0</v>
          </cell>
          <cell r="AT22">
            <v>76000</v>
          </cell>
          <cell r="AU22">
            <v>0</v>
          </cell>
          <cell r="AV22">
            <v>0</v>
          </cell>
          <cell r="AW22">
            <v>0</v>
          </cell>
          <cell r="AX22">
            <v>0</v>
          </cell>
          <cell r="AY22">
            <v>0</v>
          </cell>
          <cell r="AZ22">
            <v>0</v>
          </cell>
          <cell r="BA22">
            <v>51000</v>
          </cell>
          <cell r="BB22">
            <v>0</v>
          </cell>
          <cell r="BC22">
            <v>0</v>
          </cell>
          <cell r="BD22">
            <v>51000</v>
          </cell>
          <cell r="BE22">
            <v>76000</v>
          </cell>
          <cell r="BF22">
            <v>0</v>
          </cell>
          <cell r="BG22">
            <v>8000</v>
          </cell>
          <cell r="BH22">
            <v>0</v>
          </cell>
          <cell r="BI22">
            <v>0</v>
          </cell>
          <cell r="BJ22">
            <v>8000</v>
          </cell>
          <cell r="BK22">
            <v>0</v>
          </cell>
          <cell r="BL22">
            <v>0</v>
          </cell>
          <cell r="BM22">
            <v>8000</v>
          </cell>
          <cell r="BN22">
            <v>0</v>
          </cell>
          <cell r="BO22">
            <v>0</v>
          </cell>
          <cell r="BP22">
            <v>0</v>
          </cell>
          <cell r="BQ22">
            <v>51000</v>
          </cell>
          <cell r="BR22">
            <v>0</v>
          </cell>
          <cell r="BS22">
            <v>0</v>
          </cell>
          <cell r="BT22">
            <v>0</v>
          </cell>
          <cell r="BU22">
            <v>8000</v>
          </cell>
          <cell r="BV22">
            <v>0</v>
          </cell>
          <cell r="BW22">
            <v>0</v>
          </cell>
          <cell r="BX22">
            <v>51000</v>
          </cell>
          <cell r="BY22">
            <v>0</v>
          </cell>
          <cell r="BZ22">
            <v>0</v>
          </cell>
          <cell r="CA22">
            <v>8000</v>
          </cell>
          <cell r="CB22">
            <v>0</v>
          </cell>
          <cell r="CC22">
            <v>0</v>
          </cell>
          <cell r="CD22">
            <v>0</v>
          </cell>
          <cell r="CE22">
            <v>0</v>
          </cell>
          <cell r="CF22">
            <v>51000</v>
          </cell>
          <cell r="CG22">
            <v>0</v>
          </cell>
          <cell r="CH22">
            <v>0</v>
          </cell>
          <cell r="CI22">
            <v>0</v>
          </cell>
          <cell r="CJ22">
            <v>0</v>
          </cell>
          <cell r="CK22">
            <v>0</v>
          </cell>
          <cell r="CL22">
            <v>0</v>
          </cell>
          <cell r="CM22">
            <v>0</v>
          </cell>
          <cell r="CN22">
            <v>0</v>
          </cell>
          <cell r="CO22">
            <v>0</v>
          </cell>
          <cell r="CP22">
            <v>0</v>
          </cell>
          <cell r="CQ22">
            <v>0</v>
          </cell>
          <cell r="CR22">
            <v>8000</v>
          </cell>
          <cell r="CS22">
            <v>0</v>
          </cell>
          <cell r="CT22">
            <v>51000</v>
          </cell>
          <cell r="CU22">
            <v>51000</v>
          </cell>
          <cell r="CV22">
            <v>0</v>
          </cell>
          <cell r="CW22">
            <v>0</v>
          </cell>
          <cell r="CX22">
            <v>0</v>
          </cell>
          <cell r="CY22">
            <v>0</v>
          </cell>
          <cell r="CZ22">
            <v>51000</v>
          </cell>
          <cell r="DA22">
            <v>51000</v>
          </cell>
        </row>
        <row r="23">
          <cell r="E23">
            <v>0</v>
          </cell>
          <cell r="F23">
            <v>0</v>
          </cell>
          <cell r="G23">
            <v>0</v>
          </cell>
          <cell r="H23">
            <v>27000</v>
          </cell>
          <cell r="I23">
            <v>0</v>
          </cell>
          <cell r="J23">
            <v>0</v>
          </cell>
          <cell r="K23">
            <v>0</v>
          </cell>
          <cell r="L23">
            <v>0</v>
          </cell>
          <cell r="M23">
            <v>0</v>
          </cell>
          <cell r="N23">
            <v>0</v>
          </cell>
          <cell r="O23">
            <v>0</v>
          </cell>
          <cell r="P23">
            <v>0</v>
          </cell>
          <cell r="Q23">
            <v>21000</v>
          </cell>
          <cell r="R23">
            <v>0</v>
          </cell>
          <cell r="S23">
            <v>0</v>
          </cell>
          <cell r="T23">
            <v>0</v>
          </cell>
          <cell r="U23">
            <v>0</v>
          </cell>
          <cell r="V23">
            <v>0</v>
          </cell>
          <cell r="W23">
            <v>0</v>
          </cell>
          <cell r="X23">
            <v>23000</v>
          </cell>
          <cell r="Y23">
            <v>0</v>
          </cell>
          <cell r="Z23">
            <v>0</v>
          </cell>
          <cell r="AA23">
            <v>0</v>
          </cell>
          <cell r="AB23">
            <v>0</v>
          </cell>
          <cell r="AC23">
            <v>23000</v>
          </cell>
          <cell r="AD23">
            <v>0</v>
          </cell>
          <cell r="AE23">
            <v>0</v>
          </cell>
          <cell r="AF23">
            <v>0</v>
          </cell>
          <cell r="AG23">
            <v>0</v>
          </cell>
          <cell r="AH23">
            <v>23000</v>
          </cell>
          <cell r="AI23">
            <v>0</v>
          </cell>
          <cell r="AJ23">
            <v>0</v>
          </cell>
          <cell r="AK23">
            <v>27000</v>
          </cell>
          <cell r="AL23">
            <v>23000</v>
          </cell>
          <cell r="AM23">
            <v>0</v>
          </cell>
          <cell r="AN23">
            <v>0</v>
          </cell>
          <cell r="AO23">
            <v>23000</v>
          </cell>
          <cell r="AP23">
            <v>0</v>
          </cell>
          <cell r="AQ23">
            <v>21000</v>
          </cell>
          <cell r="AR23">
            <v>7000</v>
          </cell>
          <cell r="AS23">
            <v>0</v>
          </cell>
          <cell r="AT23">
            <v>30000</v>
          </cell>
          <cell r="AU23">
            <v>0</v>
          </cell>
          <cell r="AV23">
            <v>0</v>
          </cell>
          <cell r="AW23">
            <v>0</v>
          </cell>
          <cell r="AX23">
            <v>0</v>
          </cell>
          <cell r="AY23">
            <v>0</v>
          </cell>
          <cell r="AZ23">
            <v>0</v>
          </cell>
          <cell r="BA23">
            <v>23000</v>
          </cell>
          <cell r="BB23">
            <v>0</v>
          </cell>
          <cell r="BC23">
            <v>0</v>
          </cell>
          <cell r="BD23">
            <v>23000</v>
          </cell>
          <cell r="BE23">
            <v>27000</v>
          </cell>
          <cell r="BF23">
            <v>0</v>
          </cell>
          <cell r="BG23">
            <v>23000</v>
          </cell>
          <cell r="BH23">
            <v>0</v>
          </cell>
          <cell r="BI23">
            <v>0</v>
          </cell>
          <cell r="BJ23">
            <v>23000</v>
          </cell>
          <cell r="BK23">
            <v>0</v>
          </cell>
          <cell r="BL23">
            <v>0</v>
          </cell>
          <cell r="BM23">
            <v>23000</v>
          </cell>
          <cell r="BN23">
            <v>0</v>
          </cell>
          <cell r="BO23">
            <v>0</v>
          </cell>
          <cell r="BP23">
            <v>0</v>
          </cell>
          <cell r="BQ23">
            <v>7000</v>
          </cell>
          <cell r="BR23">
            <v>0</v>
          </cell>
          <cell r="BS23">
            <v>0</v>
          </cell>
          <cell r="BT23">
            <v>0</v>
          </cell>
          <cell r="BU23">
            <v>23000</v>
          </cell>
          <cell r="BV23">
            <v>0</v>
          </cell>
          <cell r="BW23">
            <v>0</v>
          </cell>
          <cell r="BX23">
            <v>23000</v>
          </cell>
          <cell r="BY23">
            <v>0</v>
          </cell>
          <cell r="BZ23">
            <v>0</v>
          </cell>
          <cell r="CA23">
            <v>37000</v>
          </cell>
          <cell r="CB23">
            <v>0</v>
          </cell>
          <cell r="CC23">
            <v>0</v>
          </cell>
          <cell r="CD23">
            <v>0</v>
          </cell>
          <cell r="CE23">
            <v>0</v>
          </cell>
          <cell r="CF23">
            <v>23000</v>
          </cell>
          <cell r="CG23">
            <v>0</v>
          </cell>
          <cell r="CH23">
            <v>0</v>
          </cell>
          <cell r="CI23">
            <v>0</v>
          </cell>
          <cell r="CJ23">
            <v>0</v>
          </cell>
          <cell r="CK23">
            <v>0</v>
          </cell>
          <cell r="CL23">
            <v>0</v>
          </cell>
          <cell r="CM23">
            <v>0</v>
          </cell>
          <cell r="CN23">
            <v>0</v>
          </cell>
          <cell r="CO23">
            <v>0</v>
          </cell>
          <cell r="CP23">
            <v>0</v>
          </cell>
          <cell r="CQ23">
            <v>0</v>
          </cell>
          <cell r="CR23">
            <v>23000</v>
          </cell>
          <cell r="CS23">
            <v>0</v>
          </cell>
          <cell r="CT23">
            <v>23000</v>
          </cell>
          <cell r="CU23">
            <v>23000</v>
          </cell>
          <cell r="CV23">
            <v>0</v>
          </cell>
          <cell r="CW23">
            <v>0</v>
          </cell>
          <cell r="CX23">
            <v>0</v>
          </cell>
          <cell r="CY23">
            <v>0</v>
          </cell>
          <cell r="CZ23">
            <v>22000</v>
          </cell>
          <cell r="DA23">
            <v>35000</v>
          </cell>
        </row>
        <row r="24">
          <cell r="E24">
            <v>0</v>
          </cell>
          <cell r="F24">
            <v>0</v>
          </cell>
          <cell r="G24">
            <v>0</v>
          </cell>
          <cell r="H24">
            <v>492000</v>
          </cell>
          <cell r="I24">
            <v>0</v>
          </cell>
          <cell r="J24">
            <v>0</v>
          </cell>
          <cell r="K24">
            <v>0</v>
          </cell>
          <cell r="L24">
            <v>0</v>
          </cell>
          <cell r="M24">
            <v>0</v>
          </cell>
          <cell r="N24">
            <v>0</v>
          </cell>
          <cell r="O24">
            <v>0</v>
          </cell>
          <cell r="P24">
            <v>0</v>
          </cell>
          <cell r="Q24">
            <v>491000</v>
          </cell>
          <cell r="R24">
            <v>0</v>
          </cell>
          <cell r="S24">
            <v>0</v>
          </cell>
          <cell r="T24">
            <v>0</v>
          </cell>
          <cell r="U24">
            <v>0</v>
          </cell>
          <cell r="V24">
            <v>0</v>
          </cell>
          <cell r="W24">
            <v>0</v>
          </cell>
          <cell r="X24">
            <v>491000</v>
          </cell>
          <cell r="Y24">
            <v>0</v>
          </cell>
          <cell r="Z24">
            <v>0</v>
          </cell>
          <cell r="AA24">
            <v>0</v>
          </cell>
          <cell r="AB24">
            <v>0</v>
          </cell>
          <cell r="AC24">
            <v>492000</v>
          </cell>
          <cell r="AD24">
            <v>0</v>
          </cell>
          <cell r="AE24">
            <v>0</v>
          </cell>
          <cell r="AF24">
            <v>0</v>
          </cell>
          <cell r="AG24">
            <v>0</v>
          </cell>
          <cell r="AH24">
            <v>491000</v>
          </cell>
          <cell r="AI24">
            <v>0</v>
          </cell>
          <cell r="AJ24">
            <v>0</v>
          </cell>
          <cell r="AK24">
            <v>688000</v>
          </cell>
          <cell r="AL24">
            <v>492000</v>
          </cell>
          <cell r="AM24">
            <v>0</v>
          </cell>
          <cell r="AN24">
            <v>0</v>
          </cell>
          <cell r="AO24">
            <v>491000</v>
          </cell>
          <cell r="AP24">
            <v>0</v>
          </cell>
          <cell r="AQ24">
            <v>492000</v>
          </cell>
          <cell r="AR24">
            <v>493000</v>
          </cell>
          <cell r="AS24">
            <v>0</v>
          </cell>
          <cell r="AT24">
            <v>983000</v>
          </cell>
          <cell r="AU24">
            <v>0</v>
          </cell>
          <cell r="AV24">
            <v>0</v>
          </cell>
          <cell r="AW24">
            <v>0</v>
          </cell>
          <cell r="AX24">
            <v>0</v>
          </cell>
          <cell r="AY24">
            <v>0</v>
          </cell>
          <cell r="AZ24">
            <v>0</v>
          </cell>
          <cell r="BA24">
            <v>492000</v>
          </cell>
          <cell r="BB24">
            <v>0</v>
          </cell>
          <cell r="BC24">
            <v>0</v>
          </cell>
          <cell r="BD24">
            <v>492000</v>
          </cell>
          <cell r="BE24">
            <v>729000</v>
          </cell>
          <cell r="BF24">
            <v>0</v>
          </cell>
          <cell r="BG24">
            <v>493000</v>
          </cell>
          <cell r="BH24">
            <v>0</v>
          </cell>
          <cell r="BI24">
            <v>0</v>
          </cell>
          <cell r="BJ24">
            <v>492000</v>
          </cell>
          <cell r="BK24">
            <v>0</v>
          </cell>
          <cell r="BL24">
            <v>0</v>
          </cell>
          <cell r="BM24">
            <v>492000</v>
          </cell>
          <cell r="BN24">
            <v>0</v>
          </cell>
          <cell r="BO24">
            <v>0</v>
          </cell>
          <cell r="BP24">
            <v>0</v>
          </cell>
          <cell r="BQ24">
            <v>491000</v>
          </cell>
          <cell r="BR24">
            <v>0</v>
          </cell>
          <cell r="BS24">
            <v>0</v>
          </cell>
          <cell r="BT24">
            <v>0</v>
          </cell>
          <cell r="BU24">
            <v>492000</v>
          </cell>
          <cell r="BV24">
            <v>0</v>
          </cell>
          <cell r="BW24">
            <v>0</v>
          </cell>
          <cell r="BX24">
            <v>491000</v>
          </cell>
          <cell r="BY24">
            <v>0</v>
          </cell>
          <cell r="BZ24">
            <v>0</v>
          </cell>
          <cell r="CA24">
            <v>492000</v>
          </cell>
          <cell r="CB24">
            <v>0</v>
          </cell>
          <cell r="CC24">
            <v>0</v>
          </cell>
          <cell r="CD24">
            <v>0</v>
          </cell>
          <cell r="CE24">
            <v>0</v>
          </cell>
          <cell r="CF24">
            <v>491000</v>
          </cell>
          <cell r="CG24">
            <v>0</v>
          </cell>
          <cell r="CH24">
            <v>0</v>
          </cell>
          <cell r="CI24">
            <v>0</v>
          </cell>
          <cell r="CJ24">
            <v>0</v>
          </cell>
          <cell r="CK24">
            <v>0</v>
          </cell>
          <cell r="CL24">
            <v>0</v>
          </cell>
          <cell r="CM24">
            <v>0</v>
          </cell>
          <cell r="CN24">
            <v>0</v>
          </cell>
          <cell r="CO24">
            <v>0</v>
          </cell>
          <cell r="CP24">
            <v>0</v>
          </cell>
          <cell r="CQ24">
            <v>0</v>
          </cell>
          <cell r="CR24">
            <v>492000</v>
          </cell>
          <cell r="CS24">
            <v>0</v>
          </cell>
          <cell r="CT24">
            <v>492000</v>
          </cell>
          <cell r="CU24">
            <v>492000</v>
          </cell>
          <cell r="CV24">
            <v>0</v>
          </cell>
          <cell r="CW24">
            <v>0</v>
          </cell>
          <cell r="CX24">
            <v>0</v>
          </cell>
          <cell r="CY24">
            <v>0</v>
          </cell>
          <cell r="CZ24">
            <v>492000</v>
          </cell>
          <cell r="DA24">
            <v>492000</v>
          </cell>
        </row>
        <row r="25">
          <cell r="E25">
            <v>164000</v>
          </cell>
          <cell r="F25">
            <v>234000</v>
          </cell>
          <cell r="G25">
            <v>164000</v>
          </cell>
          <cell r="H25">
            <v>68000</v>
          </cell>
          <cell r="I25">
            <v>68000</v>
          </cell>
          <cell r="J25">
            <v>86000</v>
          </cell>
          <cell r="K25">
            <v>101000</v>
          </cell>
          <cell r="L25">
            <v>96000</v>
          </cell>
          <cell r="M25">
            <v>164000</v>
          </cell>
          <cell r="N25">
            <v>66000</v>
          </cell>
          <cell r="O25">
            <v>69000</v>
          </cell>
          <cell r="P25">
            <v>68000</v>
          </cell>
          <cell r="Q25">
            <v>164000</v>
          </cell>
          <cell r="R25">
            <v>68000</v>
          </cell>
          <cell r="S25">
            <v>0</v>
          </cell>
          <cell r="T25">
            <v>68000</v>
          </cell>
          <cell r="U25">
            <v>68000</v>
          </cell>
          <cell r="V25">
            <v>164000</v>
          </cell>
          <cell r="W25">
            <v>164000</v>
          </cell>
          <cell r="X25">
            <v>68000</v>
          </cell>
          <cell r="Y25">
            <v>164000</v>
          </cell>
          <cell r="Z25">
            <v>0</v>
          </cell>
          <cell r="AA25">
            <v>68000</v>
          </cell>
          <cell r="AB25">
            <v>89000</v>
          </cell>
          <cell r="AC25">
            <v>68000</v>
          </cell>
          <cell r="AD25">
            <v>74000</v>
          </cell>
          <cell r="AE25">
            <v>68000</v>
          </cell>
          <cell r="AF25">
            <v>68000</v>
          </cell>
          <cell r="AG25">
            <v>68000</v>
          </cell>
          <cell r="AH25">
            <v>0</v>
          </cell>
          <cell r="AI25">
            <v>164000</v>
          </cell>
          <cell r="AJ25">
            <v>73000</v>
          </cell>
          <cell r="AK25">
            <v>164000</v>
          </cell>
          <cell r="AL25">
            <v>68000</v>
          </cell>
          <cell r="AM25">
            <v>164000</v>
          </cell>
          <cell r="AN25">
            <v>68000</v>
          </cell>
          <cell r="AO25">
            <v>164000</v>
          </cell>
          <cell r="AP25">
            <v>164000</v>
          </cell>
          <cell r="AQ25">
            <v>164000</v>
          </cell>
          <cell r="AR25">
            <v>164000</v>
          </cell>
          <cell r="AS25">
            <v>157000</v>
          </cell>
          <cell r="AT25">
            <v>55000</v>
          </cell>
          <cell r="AU25">
            <v>68000</v>
          </cell>
          <cell r="AV25">
            <v>164000</v>
          </cell>
          <cell r="AW25">
            <v>0</v>
          </cell>
          <cell r="AX25">
            <v>68000</v>
          </cell>
          <cell r="AY25">
            <v>164000</v>
          </cell>
          <cell r="AZ25">
            <v>164000</v>
          </cell>
          <cell r="BA25">
            <v>162000</v>
          </cell>
          <cell r="BB25">
            <v>87000</v>
          </cell>
          <cell r="BC25">
            <v>68000</v>
          </cell>
          <cell r="BD25">
            <v>68000</v>
          </cell>
          <cell r="BE25">
            <v>329000</v>
          </cell>
          <cell r="BF25">
            <v>61000</v>
          </cell>
          <cell r="BG25">
            <v>68000</v>
          </cell>
          <cell r="BH25">
            <v>68000</v>
          </cell>
          <cell r="BI25">
            <v>68000</v>
          </cell>
          <cell r="BJ25">
            <v>164000</v>
          </cell>
          <cell r="BK25">
            <v>164000</v>
          </cell>
          <cell r="BL25">
            <v>68000</v>
          </cell>
          <cell r="BM25">
            <v>164000</v>
          </cell>
          <cell r="BN25">
            <v>68000</v>
          </cell>
          <cell r="BO25">
            <v>68000</v>
          </cell>
          <cell r="BP25">
            <v>68000</v>
          </cell>
          <cell r="BQ25">
            <v>164000</v>
          </cell>
          <cell r="BR25">
            <v>164000</v>
          </cell>
          <cell r="BS25">
            <v>164000</v>
          </cell>
          <cell r="BT25">
            <v>80000</v>
          </cell>
          <cell r="BU25">
            <v>0</v>
          </cell>
          <cell r="BV25">
            <v>164000</v>
          </cell>
          <cell r="BW25">
            <v>164000</v>
          </cell>
          <cell r="BX25">
            <v>59000</v>
          </cell>
          <cell r="BY25">
            <v>74000</v>
          </cell>
          <cell r="BZ25">
            <v>92000</v>
          </cell>
          <cell r="CA25">
            <v>80000</v>
          </cell>
          <cell r="CB25">
            <v>68000</v>
          </cell>
          <cell r="CC25">
            <v>68000</v>
          </cell>
          <cell r="CD25">
            <v>102000</v>
          </cell>
          <cell r="CE25">
            <v>92000</v>
          </cell>
          <cell r="CF25">
            <v>83000</v>
          </cell>
          <cell r="CG25">
            <v>68000</v>
          </cell>
          <cell r="CH25">
            <v>74000</v>
          </cell>
          <cell r="CI25">
            <v>86000</v>
          </cell>
          <cell r="CJ25">
            <v>0</v>
          </cell>
          <cell r="CK25">
            <v>68000</v>
          </cell>
          <cell r="CL25">
            <v>164000</v>
          </cell>
          <cell r="CM25">
            <v>68000</v>
          </cell>
          <cell r="CN25">
            <v>68000</v>
          </cell>
          <cell r="CO25">
            <v>59000</v>
          </cell>
          <cell r="CP25">
            <v>0</v>
          </cell>
          <cell r="CQ25">
            <v>68000</v>
          </cell>
          <cell r="CR25">
            <v>164000</v>
          </cell>
          <cell r="CS25">
            <v>68000</v>
          </cell>
          <cell r="CT25">
            <v>164000</v>
          </cell>
          <cell r="CU25">
            <v>68000</v>
          </cell>
          <cell r="CV25">
            <v>0</v>
          </cell>
          <cell r="CW25">
            <v>0</v>
          </cell>
          <cell r="CX25">
            <v>164000</v>
          </cell>
          <cell r="CY25">
            <v>0</v>
          </cell>
          <cell r="CZ25">
            <v>68000</v>
          </cell>
          <cell r="DA25">
            <v>164000</v>
          </cell>
        </row>
        <row r="26">
          <cell r="E26">
            <v>60000</v>
          </cell>
          <cell r="F26">
            <v>0</v>
          </cell>
          <cell r="G26">
            <v>0</v>
          </cell>
          <cell r="H26">
            <v>80000</v>
          </cell>
          <cell r="I26">
            <v>0</v>
          </cell>
          <cell r="J26">
            <v>60000</v>
          </cell>
          <cell r="K26">
            <v>0</v>
          </cell>
          <cell r="L26">
            <v>0</v>
          </cell>
          <cell r="M26">
            <v>60000</v>
          </cell>
          <cell r="N26">
            <v>60000</v>
          </cell>
          <cell r="O26">
            <v>0</v>
          </cell>
          <cell r="P26">
            <v>0</v>
          </cell>
          <cell r="Q26">
            <v>60000</v>
          </cell>
          <cell r="R26">
            <v>80000</v>
          </cell>
          <cell r="S26">
            <v>0</v>
          </cell>
          <cell r="T26">
            <v>0</v>
          </cell>
          <cell r="U26">
            <v>0</v>
          </cell>
          <cell r="V26">
            <v>0</v>
          </cell>
          <cell r="W26">
            <v>0</v>
          </cell>
          <cell r="X26">
            <v>80000</v>
          </cell>
          <cell r="Y26">
            <v>60000</v>
          </cell>
          <cell r="Z26">
            <v>0</v>
          </cell>
          <cell r="AA26">
            <v>80000</v>
          </cell>
          <cell r="AB26">
            <v>0</v>
          </cell>
          <cell r="AC26">
            <v>0</v>
          </cell>
          <cell r="AD26">
            <v>80000</v>
          </cell>
          <cell r="AE26">
            <v>0</v>
          </cell>
          <cell r="AF26">
            <v>80000</v>
          </cell>
          <cell r="AG26">
            <v>80000</v>
          </cell>
          <cell r="AH26">
            <v>0</v>
          </cell>
          <cell r="AI26">
            <v>80000</v>
          </cell>
          <cell r="AJ26">
            <v>80000</v>
          </cell>
          <cell r="AK26">
            <v>0</v>
          </cell>
          <cell r="AL26">
            <v>0</v>
          </cell>
          <cell r="AM26">
            <v>60000</v>
          </cell>
          <cell r="AN26">
            <v>60000</v>
          </cell>
          <cell r="AO26">
            <v>60000</v>
          </cell>
          <cell r="AP26">
            <v>0</v>
          </cell>
          <cell r="AQ26">
            <v>0</v>
          </cell>
          <cell r="AR26">
            <v>0</v>
          </cell>
          <cell r="AS26">
            <v>0</v>
          </cell>
          <cell r="AT26">
            <v>80000</v>
          </cell>
          <cell r="AU26">
            <v>80000</v>
          </cell>
          <cell r="AV26">
            <v>60000</v>
          </cell>
          <cell r="AW26">
            <v>80000</v>
          </cell>
          <cell r="AX26">
            <v>0</v>
          </cell>
          <cell r="AY26">
            <v>80000</v>
          </cell>
          <cell r="AZ26">
            <v>0</v>
          </cell>
          <cell r="BA26">
            <v>60000</v>
          </cell>
          <cell r="BB26">
            <v>60000</v>
          </cell>
          <cell r="BC26">
            <v>60000</v>
          </cell>
          <cell r="BD26">
            <v>60000</v>
          </cell>
          <cell r="BE26">
            <v>0</v>
          </cell>
          <cell r="BF26">
            <v>0</v>
          </cell>
          <cell r="BG26">
            <v>60000</v>
          </cell>
          <cell r="BH26">
            <v>80000</v>
          </cell>
          <cell r="BI26">
            <v>60000</v>
          </cell>
          <cell r="BJ26">
            <v>80000</v>
          </cell>
          <cell r="BK26">
            <v>0</v>
          </cell>
          <cell r="BL26">
            <v>0</v>
          </cell>
          <cell r="BM26">
            <v>80000</v>
          </cell>
          <cell r="BN26">
            <v>0</v>
          </cell>
          <cell r="BO26">
            <v>0</v>
          </cell>
          <cell r="BP26">
            <v>60000</v>
          </cell>
          <cell r="BQ26">
            <v>80000</v>
          </cell>
          <cell r="BR26">
            <v>0</v>
          </cell>
          <cell r="BS26">
            <v>80000</v>
          </cell>
          <cell r="BT26">
            <v>80000</v>
          </cell>
          <cell r="BU26">
            <v>0</v>
          </cell>
          <cell r="BV26">
            <v>0</v>
          </cell>
          <cell r="BW26">
            <v>0</v>
          </cell>
          <cell r="BX26">
            <v>60000</v>
          </cell>
          <cell r="BY26">
            <v>60000</v>
          </cell>
          <cell r="BZ26">
            <v>0</v>
          </cell>
          <cell r="CA26">
            <v>0</v>
          </cell>
          <cell r="CB26">
            <v>80000</v>
          </cell>
          <cell r="CC26">
            <v>0</v>
          </cell>
          <cell r="CD26">
            <v>60000</v>
          </cell>
          <cell r="CE26">
            <v>0</v>
          </cell>
          <cell r="CF26">
            <v>0</v>
          </cell>
          <cell r="CG26">
            <v>60000</v>
          </cell>
          <cell r="CH26">
            <v>60000</v>
          </cell>
          <cell r="CI26">
            <v>0</v>
          </cell>
          <cell r="CJ26">
            <v>0</v>
          </cell>
          <cell r="CK26">
            <v>80000</v>
          </cell>
          <cell r="CL26">
            <v>60000</v>
          </cell>
          <cell r="CM26">
            <v>60000</v>
          </cell>
          <cell r="CN26">
            <v>60000</v>
          </cell>
          <cell r="CO26">
            <v>80000</v>
          </cell>
          <cell r="CP26">
            <v>60000</v>
          </cell>
          <cell r="CQ26">
            <v>0</v>
          </cell>
          <cell r="CR26">
            <v>0</v>
          </cell>
          <cell r="CS26">
            <v>60000</v>
          </cell>
          <cell r="CT26">
            <v>0</v>
          </cell>
          <cell r="CU26">
            <v>60000</v>
          </cell>
          <cell r="CV26">
            <v>0</v>
          </cell>
          <cell r="CW26">
            <v>60000</v>
          </cell>
          <cell r="CX26">
            <v>0</v>
          </cell>
          <cell r="CY26">
            <v>60000</v>
          </cell>
          <cell r="CZ26">
            <v>0</v>
          </cell>
          <cell r="DA26">
            <v>0</v>
          </cell>
        </row>
        <row r="27">
          <cell r="E27">
            <v>37000</v>
          </cell>
          <cell r="F27">
            <v>189000</v>
          </cell>
          <cell r="G27">
            <v>73000</v>
          </cell>
          <cell r="H27">
            <v>55000</v>
          </cell>
          <cell r="I27">
            <v>114000</v>
          </cell>
          <cell r="J27">
            <v>21000</v>
          </cell>
          <cell r="K27">
            <v>22000</v>
          </cell>
          <cell r="L27">
            <v>52000</v>
          </cell>
          <cell r="M27">
            <v>64000</v>
          </cell>
          <cell r="N27">
            <v>21000</v>
          </cell>
          <cell r="O27">
            <v>81000</v>
          </cell>
          <cell r="P27">
            <v>22000</v>
          </cell>
          <cell r="Q27">
            <v>49000</v>
          </cell>
          <cell r="R27">
            <v>70000</v>
          </cell>
          <cell r="S27">
            <v>25000</v>
          </cell>
          <cell r="T27">
            <v>24000</v>
          </cell>
          <cell r="U27">
            <v>43000</v>
          </cell>
          <cell r="V27">
            <v>130000</v>
          </cell>
          <cell r="W27">
            <v>100000</v>
          </cell>
          <cell r="X27">
            <v>21000</v>
          </cell>
          <cell r="Y27">
            <v>48000</v>
          </cell>
          <cell r="Z27">
            <v>25000</v>
          </cell>
          <cell r="AA27">
            <v>42000</v>
          </cell>
          <cell r="AB27">
            <v>57000</v>
          </cell>
          <cell r="AC27">
            <v>25000</v>
          </cell>
          <cell r="AD27">
            <v>30000</v>
          </cell>
          <cell r="AE27">
            <v>22000</v>
          </cell>
          <cell r="AF27">
            <v>24000</v>
          </cell>
          <cell r="AG27">
            <v>22000</v>
          </cell>
          <cell r="AH27">
            <v>21000</v>
          </cell>
          <cell r="AI27">
            <v>21000</v>
          </cell>
          <cell r="AJ27">
            <v>18000</v>
          </cell>
          <cell r="AK27">
            <v>45000</v>
          </cell>
          <cell r="AL27">
            <v>25000</v>
          </cell>
          <cell r="AM27">
            <v>22000</v>
          </cell>
          <cell r="AN27">
            <v>24000</v>
          </cell>
          <cell r="AO27">
            <v>19000</v>
          </cell>
          <cell r="AP27">
            <v>25000</v>
          </cell>
          <cell r="AQ27">
            <v>34000</v>
          </cell>
          <cell r="AR27">
            <v>25000</v>
          </cell>
          <cell r="AS27">
            <v>27000</v>
          </cell>
          <cell r="AT27">
            <v>52000</v>
          </cell>
          <cell r="AU27">
            <v>24000</v>
          </cell>
          <cell r="AV27">
            <v>19000</v>
          </cell>
          <cell r="AW27">
            <v>19000</v>
          </cell>
          <cell r="AX27">
            <v>22000</v>
          </cell>
          <cell r="AY27">
            <v>24000</v>
          </cell>
          <cell r="AZ27">
            <v>25000</v>
          </cell>
          <cell r="BA27">
            <v>25000</v>
          </cell>
          <cell r="BB27">
            <v>18000</v>
          </cell>
          <cell r="BC27">
            <v>21000</v>
          </cell>
          <cell r="BD27">
            <v>21000</v>
          </cell>
          <cell r="BE27">
            <v>76000</v>
          </cell>
          <cell r="BF27">
            <v>27000</v>
          </cell>
          <cell r="BG27">
            <v>22000</v>
          </cell>
          <cell r="BH27">
            <v>19000</v>
          </cell>
          <cell r="BI27">
            <v>24000</v>
          </cell>
          <cell r="BJ27">
            <v>24000</v>
          </cell>
          <cell r="BK27">
            <v>21000</v>
          </cell>
          <cell r="BL27">
            <v>55000</v>
          </cell>
          <cell r="BM27">
            <v>21000</v>
          </cell>
          <cell r="BN27">
            <v>25000</v>
          </cell>
          <cell r="BO27">
            <v>25000</v>
          </cell>
          <cell r="BP27">
            <v>24000</v>
          </cell>
          <cell r="BQ27">
            <v>30000</v>
          </cell>
          <cell r="BR27">
            <v>21000</v>
          </cell>
          <cell r="BS27">
            <v>22000</v>
          </cell>
          <cell r="BT27">
            <v>21000</v>
          </cell>
          <cell r="BU27">
            <v>25000</v>
          </cell>
          <cell r="BV27">
            <v>25000</v>
          </cell>
          <cell r="BW27">
            <v>25000</v>
          </cell>
          <cell r="BX27">
            <v>21000</v>
          </cell>
          <cell r="BY27">
            <v>28000</v>
          </cell>
          <cell r="BZ27">
            <v>24000</v>
          </cell>
          <cell r="CA27">
            <v>28000</v>
          </cell>
          <cell r="CB27">
            <v>19000</v>
          </cell>
          <cell r="CC27">
            <v>25000</v>
          </cell>
          <cell r="CD27">
            <v>21000</v>
          </cell>
          <cell r="CE27">
            <v>25000</v>
          </cell>
          <cell r="CF27">
            <v>28000</v>
          </cell>
          <cell r="CG27">
            <v>22000</v>
          </cell>
          <cell r="CH27">
            <v>24000</v>
          </cell>
          <cell r="CI27">
            <v>24000</v>
          </cell>
          <cell r="CJ27">
            <v>33000</v>
          </cell>
          <cell r="CK27">
            <v>24000</v>
          </cell>
          <cell r="CL27">
            <v>24000</v>
          </cell>
          <cell r="CM27">
            <v>22000</v>
          </cell>
          <cell r="CN27">
            <v>24000</v>
          </cell>
          <cell r="CO27">
            <v>24000</v>
          </cell>
          <cell r="CP27">
            <v>24000</v>
          </cell>
          <cell r="CQ27">
            <v>24000</v>
          </cell>
          <cell r="CR27">
            <v>25000</v>
          </cell>
          <cell r="CS27">
            <v>21000</v>
          </cell>
          <cell r="CT27">
            <v>25000</v>
          </cell>
          <cell r="CU27">
            <v>24000</v>
          </cell>
          <cell r="CV27">
            <v>24000</v>
          </cell>
          <cell r="CW27">
            <v>19000</v>
          </cell>
          <cell r="CX27">
            <v>24000</v>
          </cell>
          <cell r="CY27">
            <v>22000</v>
          </cell>
          <cell r="CZ27">
            <v>73000</v>
          </cell>
          <cell r="DA27">
            <v>27000</v>
          </cell>
        </row>
        <row r="28">
          <cell r="E28">
            <v>60000</v>
          </cell>
          <cell r="F28">
            <v>94000</v>
          </cell>
          <cell r="G28">
            <v>0</v>
          </cell>
          <cell r="H28">
            <v>96000</v>
          </cell>
          <cell r="I28">
            <v>96000</v>
          </cell>
          <cell r="J28">
            <v>78000</v>
          </cell>
          <cell r="K28">
            <v>63000</v>
          </cell>
          <cell r="L28">
            <v>68000</v>
          </cell>
          <cell r="M28">
            <v>0</v>
          </cell>
          <cell r="N28">
            <v>98000</v>
          </cell>
          <cell r="O28">
            <v>95000</v>
          </cell>
          <cell r="P28">
            <v>96000</v>
          </cell>
          <cell r="Q28">
            <v>0</v>
          </cell>
          <cell r="R28">
            <v>96000</v>
          </cell>
          <cell r="S28">
            <v>96000</v>
          </cell>
          <cell r="T28">
            <v>96000</v>
          </cell>
          <cell r="U28">
            <v>96000</v>
          </cell>
          <cell r="V28">
            <v>0</v>
          </cell>
          <cell r="W28">
            <v>0</v>
          </cell>
          <cell r="X28">
            <v>96000</v>
          </cell>
          <cell r="Y28">
            <v>0</v>
          </cell>
          <cell r="Z28">
            <v>90000</v>
          </cell>
          <cell r="AA28">
            <v>96000</v>
          </cell>
          <cell r="AB28">
            <v>75000</v>
          </cell>
          <cell r="AC28">
            <v>96000</v>
          </cell>
          <cell r="AD28">
            <v>90000</v>
          </cell>
          <cell r="AE28">
            <v>96000</v>
          </cell>
          <cell r="AF28">
            <v>96000</v>
          </cell>
          <cell r="AG28">
            <v>96000</v>
          </cell>
          <cell r="AH28">
            <v>36000</v>
          </cell>
          <cell r="AI28">
            <v>0</v>
          </cell>
          <cell r="AJ28">
            <v>91000</v>
          </cell>
          <cell r="AK28">
            <v>0</v>
          </cell>
          <cell r="AL28">
            <v>96000</v>
          </cell>
          <cell r="AM28">
            <v>0</v>
          </cell>
          <cell r="AN28">
            <v>96000</v>
          </cell>
          <cell r="AO28">
            <v>0</v>
          </cell>
          <cell r="AP28">
            <v>0</v>
          </cell>
          <cell r="AQ28">
            <v>0</v>
          </cell>
          <cell r="AR28">
            <v>0</v>
          </cell>
          <cell r="AS28">
            <v>0</v>
          </cell>
          <cell r="AT28">
            <v>109000</v>
          </cell>
          <cell r="AU28">
            <v>96000</v>
          </cell>
          <cell r="AV28">
            <v>0</v>
          </cell>
          <cell r="AW28">
            <v>96000</v>
          </cell>
          <cell r="AX28">
            <v>96000</v>
          </cell>
          <cell r="AY28">
            <v>0</v>
          </cell>
          <cell r="AZ28">
            <v>0</v>
          </cell>
          <cell r="BA28">
            <v>1000</v>
          </cell>
          <cell r="BB28">
            <v>77000</v>
          </cell>
          <cell r="BC28">
            <v>96000</v>
          </cell>
          <cell r="BD28">
            <v>96000</v>
          </cell>
          <cell r="BE28">
            <v>0</v>
          </cell>
          <cell r="BF28">
            <v>103000</v>
          </cell>
          <cell r="BG28">
            <v>96000</v>
          </cell>
          <cell r="BH28">
            <v>96000</v>
          </cell>
          <cell r="BI28">
            <v>96000</v>
          </cell>
          <cell r="BJ28">
            <v>0</v>
          </cell>
          <cell r="BK28">
            <v>0</v>
          </cell>
          <cell r="BL28">
            <v>96000</v>
          </cell>
          <cell r="BM28">
            <v>0</v>
          </cell>
          <cell r="BN28">
            <v>96000</v>
          </cell>
          <cell r="BO28">
            <v>96000</v>
          </cell>
          <cell r="BP28">
            <v>96000</v>
          </cell>
          <cell r="BQ28">
            <v>0</v>
          </cell>
          <cell r="BR28">
            <v>0</v>
          </cell>
          <cell r="BS28">
            <v>0</v>
          </cell>
          <cell r="BT28">
            <v>84000</v>
          </cell>
          <cell r="BU28">
            <v>164000</v>
          </cell>
          <cell r="BV28">
            <v>0</v>
          </cell>
          <cell r="BW28">
            <v>0</v>
          </cell>
          <cell r="BX28">
            <v>105000</v>
          </cell>
          <cell r="BY28">
            <v>90000</v>
          </cell>
          <cell r="BZ28">
            <v>72000</v>
          </cell>
          <cell r="CA28">
            <v>84000</v>
          </cell>
          <cell r="CB28">
            <v>96000</v>
          </cell>
          <cell r="CC28">
            <v>96000</v>
          </cell>
          <cell r="CD28">
            <v>62000</v>
          </cell>
          <cell r="CE28">
            <v>72000</v>
          </cell>
          <cell r="CF28">
            <v>134000</v>
          </cell>
          <cell r="CG28">
            <v>96000</v>
          </cell>
          <cell r="CH28">
            <v>90000</v>
          </cell>
          <cell r="CI28">
            <v>78000</v>
          </cell>
          <cell r="CJ28">
            <v>164000</v>
          </cell>
          <cell r="CK28">
            <v>96000</v>
          </cell>
          <cell r="CL28">
            <v>0</v>
          </cell>
          <cell r="CM28">
            <v>96000</v>
          </cell>
          <cell r="CN28">
            <v>96000</v>
          </cell>
          <cell r="CO28">
            <v>105000</v>
          </cell>
          <cell r="CP28">
            <v>164000</v>
          </cell>
          <cell r="CQ28">
            <v>96000</v>
          </cell>
          <cell r="CR28">
            <v>0</v>
          </cell>
          <cell r="CS28">
            <v>96000</v>
          </cell>
          <cell r="CT28">
            <v>0</v>
          </cell>
          <cell r="CU28">
            <v>96000</v>
          </cell>
          <cell r="CV28">
            <v>164000</v>
          </cell>
          <cell r="CW28">
            <v>164000</v>
          </cell>
          <cell r="CX28">
            <v>0</v>
          </cell>
          <cell r="CY28">
            <v>164000</v>
          </cell>
          <cell r="CZ28">
            <v>96000</v>
          </cell>
          <cell r="DA28">
            <v>0</v>
          </cell>
        </row>
        <row r="29">
          <cell r="E29">
            <v>53000</v>
          </cell>
          <cell r="F29">
            <v>98000</v>
          </cell>
          <cell r="G29">
            <v>64000</v>
          </cell>
          <cell r="H29">
            <v>57000</v>
          </cell>
          <cell r="I29">
            <v>72000</v>
          </cell>
          <cell r="J29">
            <v>43000</v>
          </cell>
          <cell r="K29">
            <v>42000</v>
          </cell>
          <cell r="L29">
            <v>53000</v>
          </cell>
          <cell r="M29">
            <v>58000</v>
          </cell>
          <cell r="N29">
            <v>43000</v>
          </cell>
          <cell r="O29">
            <v>65000</v>
          </cell>
          <cell r="P29">
            <v>43000</v>
          </cell>
          <cell r="Q29">
            <v>54000</v>
          </cell>
          <cell r="R29">
            <v>61000</v>
          </cell>
          <cell r="S29">
            <v>44000</v>
          </cell>
          <cell r="T29">
            <v>42000</v>
          </cell>
          <cell r="U29">
            <v>52000</v>
          </cell>
          <cell r="V29">
            <v>72000</v>
          </cell>
          <cell r="W29">
            <v>73000</v>
          </cell>
          <cell r="X29">
            <v>44000</v>
          </cell>
          <cell r="Y29">
            <v>51000</v>
          </cell>
          <cell r="Z29">
            <v>43000</v>
          </cell>
          <cell r="AA29">
            <v>53000</v>
          </cell>
          <cell r="AB29">
            <v>56000</v>
          </cell>
          <cell r="AC29">
            <v>42000</v>
          </cell>
          <cell r="AD29">
            <v>46000</v>
          </cell>
          <cell r="AE29">
            <v>42000</v>
          </cell>
          <cell r="AF29">
            <v>43000</v>
          </cell>
          <cell r="AG29">
            <v>44000</v>
          </cell>
          <cell r="AH29">
            <v>42000</v>
          </cell>
          <cell r="AI29">
            <v>43000</v>
          </cell>
          <cell r="AJ29">
            <v>41000</v>
          </cell>
          <cell r="AK29">
            <v>51000</v>
          </cell>
          <cell r="AL29">
            <v>43000</v>
          </cell>
          <cell r="AM29">
            <v>43000</v>
          </cell>
          <cell r="AN29">
            <v>43000</v>
          </cell>
          <cell r="AO29">
            <v>42000</v>
          </cell>
          <cell r="AP29">
            <v>42000</v>
          </cell>
          <cell r="AQ29">
            <v>47000</v>
          </cell>
          <cell r="AR29">
            <v>43000</v>
          </cell>
          <cell r="AS29">
            <v>43000</v>
          </cell>
          <cell r="AT29">
            <v>54000</v>
          </cell>
          <cell r="AU29">
            <v>43000</v>
          </cell>
          <cell r="AV29">
            <v>42000</v>
          </cell>
          <cell r="AW29">
            <v>42000</v>
          </cell>
          <cell r="AX29">
            <v>43000</v>
          </cell>
          <cell r="AY29">
            <v>43000</v>
          </cell>
          <cell r="AZ29">
            <v>43000</v>
          </cell>
          <cell r="BA29">
            <v>44000</v>
          </cell>
          <cell r="BB29">
            <v>41000</v>
          </cell>
          <cell r="BC29">
            <v>43000</v>
          </cell>
          <cell r="BD29">
            <v>43000</v>
          </cell>
          <cell r="BE29">
            <v>78000</v>
          </cell>
          <cell r="BF29">
            <v>43000</v>
          </cell>
          <cell r="BG29">
            <v>43000</v>
          </cell>
          <cell r="BH29">
            <v>42000</v>
          </cell>
          <cell r="BI29">
            <v>43000</v>
          </cell>
          <cell r="BJ29">
            <v>43000</v>
          </cell>
          <cell r="BK29">
            <v>42000</v>
          </cell>
          <cell r="BL29">
            <v>54000</v>
          </cell>
          <cell r="BM29">
            <v>43000</v>
          </cell>
          <cell r="BN29">
            <v>43000</v>
          </cell>
          <cell r="BO29">
            <v>43000</v>
          </cell>
          <cell r="BP29">
            <v>43000</v>
          </cell>
          <cell r="BQ29">
            <v>45000</v>
          </cell>
          <cell r="BR29">
            <v>42000</v>
          </cell>
          <cell r="BS29">
            <v>43000</v>
          </cell>
          <cell r="BT29">
            <v>43000</v>
          </cell>
          <cell r="BU29">
            <v>43000</v>
          </cell>
          <cell r="BV29">
            <v>43000</v>
          </cell>
          <cell r="BW29">
            <v>43000</v>
          </cell>
          <cell r="BX29">
            <v>42000</v>
          </cell>
          <cell r="BY29">
            <v>45000</v>
          </cell>
          <cell r="BZ29">
            <v>43000</v>
          </cell>
          <cell r="CA29">
            <v>44000</v>
          </cell>
          <cell r="CB29">
            <v>42000</v>
          </cell>
          <cell r="CC29">
            <v>43000</v>
          </cell>
          <cell r="CD29">
            <v>43000</v>
          </cell>
          <cell r="CE29">
            <v>43000</v>
          </cell>
          <cell r="CF29">
            <v>43000</v>
          </cell>
          <cell r="CG29">
            <v>43000</v>
          </cell>
          <cell r="CH29">
            <v>43000</v>
          </cell>
          <cell r="CI29">
            <v>42000</v>
          </cell>
          <cell r="CJ29">
            <v>45000</v>
          </cell>
          <cell r="CK29">
            <v>43000</v>
          </cell>
          <cell r="CL29">
            <v>43000</v>
          </cell>
          <cell r="CM29">
            <v>42000</v>
          </cell>
          <cell r="CN29">
            <v>43000</v>
          </cell>
          <cell r="CO29">
            <v>43000</v>
          </cell>
          <cell r="CP29">
            <v>43000</v>
          </cell>
          <cell r="CQ29">
            <v>42000</v>
          </cell>
          <cell r="CR29">
            <v>43000</v>
          </cell>
          <cell r="CS29">
            <v>43000</v>
          </cell>
          <cell r="CT29">
            <v>43000</v>
          </cell>
          <cell r="CU29">
            <v>43000</v>
          </cell>
          <cell r="CV29">
            <v>42000</v>
          </cell>
          <cell r="CW29">
            <v>42000</v>
          </cell>
          <cell r="CX29">
            <v>42000</v>
          </cell>
          <cell r="CY29">
            <v>42000</v>
          </cell>
          <cell r="CZ29">
            <v>61000</v>
          </cell>
          <cell r="DA29">
            <v>42000</v>
          </cell>
        </row>
        <row r="30">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1000</v>
          </cell>
          <cell r="Y30">
            <v>0</v>
          </cell>
          <cell r="Z30">
            <v>0</v>
          </cell>
          <cell r="AA30">
            <v>0</v>
          </cell>
          <cell r="AB30">
            <v>0</v>
          </cell>
          <cell r="AC30">
            <v>1000</v>
          </cell>
          <cell r="AD30">
            <v>0</v>
          </cell>
          <cell r="AE30">
            <v>0</v>
          </cell>
          <cell r="AF30">
            <v>0</v>
          </cell>
          <cell r="AG30">
            <v>0</v>
          </cell>
          <cell r="AH30">
            <v>1000</v>
          </cell>
          <cell r="AI30">
            <v>0</v>
          </cell>
          <cell r="AJ30">
            <v>0</v>
          </cell>
          <cell r="AK30">
            <v>0</v>
          </cell>
          <cell r="AL30">
            <v>1000</v>
          </cell>
          <cell r="AM30">
            <v>0</v>
          </cell>
          <cell r="AN30">
            <v>0</v>
          </cell>
          <cell r="AO30">
            <v>1000</v>
          </cell>
          <cell r="AP30">
            <v>0</v>
          </cell>
          <cell r="AQ30">
            <v>0</v>
          </cell>
          <cell r="AR30">
            <v>1000</v>
          </cell>
          <cell r="AS30">
            <v>0</v>
          </cell>
          <cell r="AT30">
            <v>1000</v>
          </cell>
          <cell r="AU30">
            <v>0</v>
          </cell>
          <cell r="AV30">
            <v>0</v>
          </cell>
          <cell r="AW30">
            <v>0</v>
          </cell>
          <cell r="AX30">
            <v>0</v>
          </cell>
          <cell r="AY30">
            <v>0</v>
          </cell>
          <cell r="AZ30">
            <v>0</v>
          </cell>
          <cell r="BA30">
            <v>1000</v>
          </cell>
          <cell r="BB30">
            <v>0</v>
          </cell>
          <cell r="BC30">
            <v>0</v>
          </cell>
          <cell r="BD30">
            <v>1000</v>
          </cell>
          <cell r="BE30">
            <v>0</v>
          </cell>
          <cell r="BF30">
            <v>0</v>
          </cell>
          <cell r="BG30">
            <v>1000</v>
          </cell>
          <cell r="BH30">
            <v>0</v>
          </cell>
          <cell r="BI30">
            <v>0</v>
          </cell>
          <cell r="BJ30">
            <v>1000</v>
          </cell>
          <cell r="BK30">
            <v>0</v>
          </cell>
          <cell r="BL30">
            <v>0</v>
          </cell>
          <cell r="BM30">
            <v>1000</v>
          </cell>
          <cell r="BN30">
            <v>0</v>
          </cell>
          <cell r="BO30">
            <v>0</v>
          </cell>
          <cell r="BP30">
            <v>0</v>
          </cell>
          <cell r="BQ30">
            <v>0</v>
          </cell>
          <cell r="BR30">
            <v>0</v>
          </cell>
          <cell r="BS30">
            <v>0</v>
          </cell>
          <cell r="BT30">
            <v>0</v>
          </cell>
          <cell r="BU30">
            <v>1000</v>
          </cell>
          <cell r="BV30">
            <v>0</v>
          </cell>
          <cell r="BW30">
            <v>0</v>
          </cell>
          <cell r="BX30">
            <v>1000</v>
          </cell>
          <cell r="BY30">
            <v>0</v>
          </cell>
          <cell r="BZ30">
            <v>0</v>
          </cell>
          <cell r="CA30">
            <v>1000</v>
          </cell>
          <cell r="CB30">
            <v>0</v>
          </cell>
          <cell r="CC30">
            <v>0</v>
          </cell>
          <cell r="CD30">
            <v>0</v>
          </cell>
          <cell r="CE30">
            <v>0</v>
          </cell>
          <cell r="CF30">
            <v>1000</v>
          </cell>
          <cell r="CG30">
            <v>0</v>
          </cell>
          <cell r="CH30">
            <v>0</v>
          </cell>
          <cell r="CI30">
            <v>0</v>
          </cell>
          <cell r="CJ30">
            <v>0</v>
          </cell>
          <cell r="CK30">
            <v>0</v>
          </cell>
          <cell r="CL30">
            <v>0</v>
          </cell>
          <cell r="CM30">
            <v>0</v>
          </cell>
          <cell r="CN30">
            <v>0</v>
          </cell>
          <cell r="CO30">
            <v>0</v>
          </cell>
          <cell r="CP30">
            <v>0</v>
          </cell>
          <cell r="CQ30">
            <v>0</v>
          </cell>
          <cell r="CR30">
            <v>1000</v>
          </cell>
          <cell r="CS30">
            <v>0</v>
          </cell>
          <cell r="CT30">
            <v>1000</v>
          </cell>
          <cell r="CU30">
            <v>1000</v>
          </cell>
          <cell r="CV30">
            <v>0</v>
          </cell>
          <cell r="CW30">
            <v>0</v>
          </cell>
          <cell r="CX30">
            <v>0</v>
          </cell>
          <cell r="CY30">
            <v>0</v>
          </cell>
          <cell r="CZ30">
            <v>0</v>
          </cell>
          <cell r="DA30">
            <v>1000</v>
          </cell>
        </row>
        <row r="31">
          <cell r="E31">
            <v>0</v>
          </cell>
          <cell r="F31">
            <v>0</v>
          </cell>
          <cell r="G31">
            <v>0</v>
          </cell>
          <cell r="H31">
            <v>47000</v>
          </cell>
          <cell r="I31">
            <v>0</v>
          </cell>
          <cell r="J31">
            <v>0</v>
          </cell>
          <cell r="K31">
            <v>0</v>
          </cell>
          <cell r="L31">
            <v>0</v>
          </cell>
          <cell r="M31">
            <v>0</v>
          </cell>
          <cell r="N31">
            <v>0</v>
          </cell>
          <cell r="O31">
            <v>0</v>
          </cell>
          <cell r="P31">
            <v>0</v>
          </cell>
          <cell r="Q31">
            <v>48000</v>
          </cell>
          <cell r="R31">
            <v>0</v>
          </cell>
          <cell r="S31">
            <v>0</v>
          </cell>
          <cell r="T31">
            <v>0</v>
          </cell>
          <cell r="U31">
            <v>0</v>
          </cell>
          <cell r="V31">
            <v>0</v>
          </cell>
          <cell r="W31">
            <v>0</v>
          </cell>
          <cell r="X31">
            <v>60000</v>
          </cell>
          <cell r="Y31">
            <v>0</v>
          </cell>
          <cell r="Z31">
            <v>0</v>
          </cell>
          <cell r="AA31">
            <v>0</v>
          </cell>
          <cell r="AB31">
            <v>0</v>
          </cell>
          <cell r="AC31">
            <v>49000</v>
          </cell>
          <cell r="AD31">
            <v>0</v>
          </cell>
          <cell r="AE31">
            <v>0</v>
          </cell>
          <cell r="AF31">
            <v>0</v>
          </cell>
          <cell r="AG31">
            <v>0</v>
          </cell>
          <cell r="AH31">
            <v>42000</v>
          </cell>
          <cell r="AI31">
            <v>0</v>
          </cell>
          <cell r="AJ31">
            <v>0</v>
          </cell>
          <cell r="AK31">
            <v>80000</v>
          </cell>
          <cell r="AL31">
            <v>49000</v>
          </cell>
          <cell r="AM31">
            <v>0</v>
          </cell>
          <cell r="AN31">
            <v>0</v>
          </cell>
          <cell r="AO31">
            <v>58000</v>
          </cell>
          <cell r="AP31">
            <v>0</v>
          </cell>
          <cell r="AQ31">
            <v>75000</v>
          </cell>
          <cell r="AR31">
            <v>51000</v>
          </cell>
          <cell r="AS31">
            <v>0</v>
          </cell>
          <cell r="AT31">
            <v>80000</v>
          </cell>
          <cell r="AU31">
            <v>0</v>
          </cell>
          <cell r="AV31">
            <v>0</v>
          </cell>
          <cell r="AW31">
            <v>0</v>
          </cell>
          <cell r="AX31">
            <v>0</v>
          </cell>
          <cell r="AY31">
            <v>0</v>
          </cell>
          <cell r="AZ31">
            <v>0</v>
          </cell>
          <cell r="BA31">
            <v>53000</v>
          </cell>
          <cell r="BB31">
            <v>0</v>
          </cell>
          <cell r="BC31">
            <v>0</v>
          </cell>
          <cell r="BD31">
            <v>49000</v>
          </cell>
          <cell r="BE31">
            <v>159000</v>
          </cell>
          <cell r="BF31">
            <v>0</v>
          </cell>
          <cell r="BG31">
            <v>49000</v>
          </cell>
          <cell r="BH31">
            <v>0</v>
          </cell>
          <cell r="BI31">
            <v>0</v>
          </cell>
          <cell r="BJ31">
            <v>39000</v>
          </cell>
          <cell r="BK31">
            <v>0</v>
          </cell>
          <cell r="BL31">
            <v>0</v>
          </cell>
          <cell r="BM31">
            <v>73000</v>
          </cell>
          <cell r="BN31">
            <v>0</v>
          </cell>
          <cell r="BO31">
            <v>0</v>
          </cell>
          <cell r="BP31">
            <v>0</v>
          </cell>
          <cell r="BQ31">
            <v>41000</v>
          </cell>
          <cell r="BR31">
            <v>0</v>
          </cell>
          <cell r="BS31">
            <v>0</v>
          </cell>
          <cell r="BT31">
            <v>0</v>
          </cell>
          <cell r="BU31">
            <v>59000</v>
          </cell>
          <cell r="BV31">
            <v>0</v>
          </cell>
          <cell r="BW31">
            <v>0</v>
          </cell>
          <cell r="BX31">
            <v>59000</v>
          </cell>
          <cell r="BY31">
            <v>0</v>
          </cell>
          <cell r="BZ31">
            <v>0</v>
          </cell>
          <cell r="CA31">
            <v>67000</v>
          </cell>
          <cell r="CB31">
            <v>0</v>
          </cell>
          <cell r="CC31">
            <v>0</v>
          </cell>
          <cell r="CD31">
            <v>0</v>
          </cell>
          <cell r="CE31">
            <v>0</v>
          </cell>
          <cell r="CF31">
            <v>39000</v>
          </cell>
          <cell r="CG31">
            <v>0</v>
          </cell>
          <cell r="CH31">
            <v>0</v>
          </cell>
          <cell r="CI31">
            <v>0</v>
          </cell>
          <cell r="CJ31">
            <v>0</v>
          </cell>
          <cell r="CK31">
            <v>0</v>
          </cell>
          <cell r="CL31">
            <v>0</v>
          </cell>
          <cell r="CM31">
            <v>0</v>
          </cell>
          <cell r="CN31">
            <v>0</v>
          </cell>
          <cell r="CO31">
            <v>0</v>
          </cell>
          <cell r="CP31">
            <v>0</v>
          </cell>
          <cell r="CQ31">
            <v>0</v>
          </cell>
          <cell r="CR31">
            <v>40000</v>
          </cell>
          <cell r="CS31">
            <v>0</v>
          </cell>
          <cell r="CT31">
            <v>56000</v>
          </cell>
          <cell r="CU31">
            <v>49000</v>
          </cell>
          <cell r="CV31">
            <v>0</v>
          </cell>
          <cell r="CW31">
            <v>0</v>
          </cell>
          <cell r="CX31">
            <v>0</v>
          </cell>
          <cell r="CY31">
            <v>0</v>
          </cell>
          <cell r="CZ31">
            <v>57000</v>
          </cell>
          <cell r="DA31">
            <v>61000</v>
          </cell>
        </row>
        <row r="32">
          <cell r="E32">
            <v>302000</v>
          </cell>
          <cell r="F32">
            <v>737000</v>
          </cell>
          <cell r="G32">
            <v>363000</v>
          </cell>
          <cell r="H32">
            <v>327000</v>
          </cell>
          <cell r="I32">
            <v>448000</v>
          </cell>
          <cell r="J32">
            <v>247000</v>
          </cell>
          <cell r="K32">
            <v>241000</v>
          </cell>
          <cell r="L32">
            <v>302000</v>
          </cell>
          <cell r="M32">
            <v>333000</v>
          </cell>
          <cell r="N32">
            <v>247000</v>
          </cell>
          <cell r="O32">
            <v>369000</v>
          </cell>
          <cell r="P32">
            <v>247000</v>
          </cell>
          <cell r="Q32">
            <v>308000</v>
          </cell>
          <cell r="R32">
            <v>351000</v>
          </cell>
          <cell r="S32">
            <v>253000</v>
          </cell>
          <cell r="T32">
            <v>241000</v>
          </cell>
          <cell r="U32">
            <v>296000</v>
          </cell>
          <cell r="V32">
            <v>604000</v>
          </cell>
          <cell r="W32">
            <v>419000</v>
          </cell>
          <cell r="X32">
            <v>253000</v>
          </cell>
          <cell r="Y32">
            <v>289000</v>
          </cell>
          <cell r="Z32">
            <v>247000</v>
          </cell>
          <cell r="AA32">
            <v>302000</v>
          </cell>
          <cell r="AB32">
            <v>320000</v>
          </cell>
          <cell r="AC32">
            <v>241000</v>
          </cell>
          <cell r="AD32">
            <v>266000</v>
          </cell>
          <cell r="AE32">
            <v>241000</v>
          </cell>
          <cell r="AF32">
            <v>247000</v>
          </cell>
          <cell r="AG32">
            <v>253000</v>
          </cell>
          <cell r="AH32">
            <v>241000</v>
          </cell>
          <cell r="AI32">
            <v>247000</v>
          </cell>
          <cell r="AJ32">
            <v>235000</v>
          </cell>
          <cell r="AK32">
            <v>289000</v>
          </cell>
          <cell r="AL32">
            <v>247000</v>
          </cell>
          <cell r="AM32">
            <v>247000</v>
          </cell>
          <cell r="AN32">
            <v>247000</v>
          </cell>
          <cell r="AO32">
            <v>241000</v>
          </cell>
          <cell r="AP32">
            <v>241000</v>
          </cell>
          <cell r="AQ32">
            <v>272000</v>
          </cell>
          <cell r="AR32">
            <v>247000</v>
          </cell>
          <cell r="AS32">
            <v>247000</v>
          </cell>
          <cell r="AT32">
            <v>308000</v>
          </cell>
          <cell r="AU32">
            <v>247000</v>
          </cell>
          <cell r="AV32">
            <v>241000</v>
          </cell>
          <cell r="AW32">
            <v>241000</v>
          </cell>
          <cell r="AX32">
            <v>247000</v>
          </cell>
          <cell r="AY32">
            <v>247000</v>
          </cell>
          <cell r="AZ32">
            <v>247000</v>
          </cell>
          <cell r="BA32">
            <v>253000</v>
          </cell>
          <cell r="BB32">
            <v>235000</v>
          </cell>
          <cell r="BC32">
            <v>247000</v>
          </cell>
          <cell r="BD32">
            <v>247000</v>
          </cell>
          <cell r="BE32">
            <v>447000</v>
          </cell>
          <cell r="BF32">
            <v>247000</v>
          </cell>
          <cell r="BG32">
            <v>247000</v>
          </cell>
          <cell r="BH32">
            <v>241000</v>
          </cell>
          <cell r="BI32">
            <v>247000</v>
          </cell>
          <cell r="BJ32">
            <v>247000</v>
          </cell>
          <cell r="BK32">
            <v>241000</v>
          </cell>
          <cell r="BL32">
            <v>308000</v>
          </cell>
          <cell r="BM32">
            <v>247000</v>
          </cell>
          <cell r="BN32">
            <v>247000</v>
          </cell>
          <cell r="BO32">
            <v>247000</v>
          </cell>
          <cell r="BP32">
            <v>247000</v>
          </cell>
          <cell r="BQ32">
            <v>259000</v>
          </cell>
          <cell r="BR32">
            <v>241000</v>
          </cell>
          <cell r="BS32">
            <v>247000</v>
          </cell>
          <cell r="BT32">
            <v>247000</v>
          </cell>
          <cell r="BU32">
            <v>247000</v>
          </cell>
          <cell r="BV32">
            <v>247000</v>
          </cell>
          <cell r="BW32">
            <v>247000</v>
          </cell>
          <cell r="BX32">
            <v>241000</v>
          </cell>
          <cell r="BY32">
            <v>259000</v>
          </cell>
          <cell r="BZ32">
            <v>247000</v>
          </cell>
          <cell r="CA32">
            <v>253000</v>
          </cell>
          <cell r="CB32">
            <v>241000</v>
          </cell>
          <cell r="CC32">
            <v>247000</v>
          </cell>
          <cell r="CD32">
            <v>247000</v>
          </cell>
          <cell r="CE32">
            <v>247000</v>
          </cell>
          <cell r="CF32">
            <v>247000</v>
          </cell>
          <cell r="CG32">
            <v>247000</v>
          </cell>
          <cell r="CH32">
            <v>247000</v>
          </cell>
          <cell r="CI32">
            <v>241000</v>
          </cell>
          <cell r="CJ32">
            <v>259000</v>
          </cell>
          <cell r="CK32">
            <v>247000</v>
          </cell>
          <cell r="CL32">
            <v>247000</v>
          </cell>
          <cell r="CM32">
            <v>241000</v>
          </cell>
          <cell r="CN32">
            <v>247000</v>
          </cell>
          <cell r="CO32">
            <v>247000</v>
          </cell>
          <cell r="CP32">
            <v>247000</v>
          </cell>
          <cell r="CQ32">
            <v>241000</v>
          </cell>
          <cell r="CR32">
            <v>247000</v>
          </cell>
          <cell r="CS32">
            <v>247000</v>
          </cell>
          <cell r="CT32">
            <v>247000</v>
          </cell>
          <cell r="CU32">
            <v>247000</v>
          </cell>
          <cell r="CV32">
            <v>241000</v>
          </cell>
          <cell r="CW32">
            <v>241000</v>
          </cell>
          <cell r="CX32">
            <v>241000</v>
          </cell>
          <cell r="CY32">
            <v>241000</v>
          </cell>
          <cell r="CZ32">
            <v>351000</v>
          </cell>
          <cell r="DA32">
            <v>241000</v>
          </cell>
        </row>
        <row r="33">
          <cell r="E33">
            <v>0</v>
          </cell>
          <cell r="F33">
            <v>16000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10000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16000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row>
        <row r="34">
          <cell r="E34">
            <v>26000</v>
          </cell>
          <cell r="F34">
            <v>71000</v>
          </cell>
          <cell r="G34">
            <v>35000</v>
          </cell>
          <cell r="H34">
            <v>30000</v>
          </cell>
          <cell r="I34">
            <v>47000</v>
          </cell>
          <cell r="J34">
            <v>18000</v>
          </cell>
          <cell r="K34">
            <v>17000</v>
          </cell>
          <cell r="L34">
            <v>26000</v>
          </cell>
          <cell r="M34">
            <v>30000</v>
          </cell>
          <cell r="N34">
            <v>18000</v>
          </cell>
          <cell r="O34">
            <v>36000</v>
          </cell>
          <cell r="P34">
            <v>18000</v>
          </cell>
          <cell r="Q34">
            <v>27000</v>
          </cell>
          <cell r="R34">
            <v>33000</v>
          </cell>
          <cell r="S34">
            <v>19000</v>
          </cell>
          <cell r="T34">
            <v>17000</v>
          </cell>
          <cell r="U34">
            <v>25000</v>
          </cell>
          <cell r="V34">
            <v>51000</v>
          </cell>
          <cell r="W34">
            <v>43000</v>
          </cell>
          <cell r="X34">
            <v>19000</v>
          </cell>
          <cell r="Y34">
            <v>24000</v>
          </cell>
          <cell r="Z34">
            <v>18000</v>
          </cell>
          <cell r="AA34">
            <v>26000</v>
          </cell>
          <cell r="AB34">
            <v>29000</v>
          </cell>
          <cell r="AC34">
            <v>17000</v>
          </cell>
          <cell r="AD34">
            <v>21000</v>
          </cell>
          <cell r="AE34">
            <v>17000</v>
          </cell>
          <cell r="AF34">
            <v>18000</v>
          </cell>
          <cell r="AG34">
            <v>19000</v>
          </cell>
          <cell r="AH34">
            <v>17000</v>
          </cell>
          <cell r="AI34">
            <v>18000</v>
          </cell>
          <cell r="AJ34">
            <v>16000</v>
          </cell>
          <cell r="AK34">
            <v>24000</v>
          </cell>
          <cell r="AL34">
            <v>18000</v>
          </cell>
          <cell r="AM34">
            <v>18000</v>
          </cell>
          <cell r="AN34">
            <v>18000</v>
          </cell>
          <cell r="AO34">
            <v>17000</v>
          </cell>
          <cell r="AP34">
            <v>17000</v>
          </cell>
          <cell r="AQ34">
            <v>21000</v>
          </cell>
          <cell r="AR34">
            <v>18000</v>
          </cell>
          <cell r="AS34">
            <v>18000</v>
          </cell>
          <cell r="AT34">
            <v>27000</v>
          </cell>
          <cell r="AU34">
            <v>18000</v>
          </cell>
          <cell r="AV34">
            <v>17000</v>
          </cell>
          <cell r="AW34">
            <v>17000</v>
          </cell>
          <cell r="AX34">
            <v>18000</v>
          </cell>
          <cell r="AY34">
            <v>18000</v>
          </cell>
          <cell r="AZ34">
            <v>18000</v>
          </cell>
          <cell r="BA34">
            <v>19000</v>
          </cell>
          <cell r="BB34">
            <v>16000</v>
          </cell>
          <cell r="BC34">
            <v>18000</v>
          </cell>
          <cell r="BD34">
            <v>18000</v>
          </cell>
          <cell r="BE34">
            <v>32000</v>
          </cell>
          <cell r="BF34">
            <v>18000</v>
          </cell>
          <cell r="BG34">
            <v>18000</v>
          </cell>
          <cell r="BH34">
            <v>17000</v>
          </cell>
          <cell r="BI34">
            <v>18000</v>
          </cell>
          <cell r="BJ34">
            <v>18000</v>
          </cell>
          <cell r="BK34">
            <v>17000</v>
          </cell>
          <cell r="BL34">
            <v>27000</v>
          </cell>
          <cell r="BM34">
            <v>18000</v>
          </cell>
          <cell r="BN34">
            <v>18000</v>
          </cell>
          <cell r="BO34">
            <v>18000</v>
          </cell>
          <cell r="BP34">
            <v>18000</v>
          </cell>
          <cell r="BQ34">
            <v>20000</v>
          </cell>
          <cell r="BR34">
            <v>17000</v>
          </cell>
          <cell r="BS34">
            <v>18000</v>
          </cell>
          <cell r="BT34">
            <v>18000</v>
          </cell>
          <cell r="BU34">
            <v>18000</v>
          </cell>
          <cell r="BV34">
            <v>18000</v>
          </cell>
          <cell r="BW34">
            <v>18000</v>
          </cell>
          <cell r="BX34">
            <v>17000</v>
          </cell>
          <cell r="BY34">
            <v>20000</v>
          </cell>
          <cell r="BZ34">
            <v>18000</v>
          </cell>
          <cell r="CA34">
            <v>19000</v>
          </cell>
          <cell r="CB34">
            <v>17000</v>
          </cell>
          <cell r="CC34">
            <v>18000</v>
          </cell>
          <cell r="CD34">
            <v>18000</v>
          </cell>
          <cell r="CE34">
            <v>18000</v>
          </cell>
          <cell r="CF34">
            <v>18000</v>
          </cell>
          <cell r="CG34">
            <v>18000</v>
          </cell>
          <cell r="CH34">
            <v>18000</v>
          </cell>
          <cell r="CI34">
            <v>17000</v>
          </cell>
          <cell r="CJ34">
            <v>20000</v>
          </cell>
          <cell r="CK34">
            <v>18000</v>
          </cell>
          <cell r="CL34">
            <v>18000</v>
          </cell>
          <cell r="CM34">
            <v>17000</v>
          </cell>
          <cell r="CN34">
            <v>18000</v>
          </cell>
          <cell r="CO34">
            <v>18000</v>
          </cell>
          <cell r="CP34">
            <v>18000</v>
          </cell>
          <cell r="CQ34">
            <v>17000</v>
          </cell>
          <cell r="CR34">
            <v>18000</v>
          </cell>
          <cell r="CS34">
            <v>18000</v>
          </cell>
          <cell r="CT34">
            <v>18000</v>
          </cell>
          <cell r="CU34">
            <v>18000</v>
          </cell>
          <cell r="CV34">
            <v>17000</v>
          </cell>
          <cell r="CW34">
            <v>17000</v>
          </cell>
          <cell r="CX34">
            <v>17000</v>
          </cell>
          <cell r="CY34">
            <v>17000</v>
          </cell>
          <cell r="CZ34">
            <v>33000</v>
          </cell>
          <cell r="DA34">
            <v>17000</v>
          </cell>
        </row>
        <row r="35">
          <cell r="E35">
            <v>41000</v>
          </cell>
          <cell r="F35">
            <v>288000</v>
          </cell>
          <cell r="G35">
            <v>100000</v>
          </cell>
          <cell r="H35">
            <v>46000</v>
          </cell>
          <cell r="I35">
            <v>196000</v>
          </cell>
          <cell r="J35">
            <v>17000</v>
          </cell>
          <cell r="K35">
            <v>22000</v>
          </cell>
          <cell r="L35">
            <v>58000</v>
          </cell>
          <cell r="M35">
            <v>96000</v>
          </cell>
          <cell r="N35">
            <v>27000</v>
          </cell>
          <cell r="O35">
            <v>104000</v>
          </cell>
          <cell r="P35">
            <v>9000</v>
          </cell>
          <cell r="Q35">
            <v>46000</v>
          </cell>
          <cell r="R35">
            <v>83000</v>
          </cell>
          <cell r="S35">
            <v>19000</v>
          </cell>
          <cell r="T35">
            <v>15000</v>
          </cell>
          <cell r="U35">
            <v>50000</v>
          </cell>
          <cell r="V35">
            <v>164000</v>
          </cell>
          <cell r="W35">
            <v>166000</v>
          </cell>
          <cell r="X35">
            <v>17000</v>
          </cell>
          <cell r="Y35">
            <v>52000</v>
          </cell>
          <cell r="Z35">
            <v>17000</v>
          </cell>
          <cell r="AA35">
            <v>46000</v>
          </cell>
          <cell r="AB35">
            <v>65000</v>
          </cell>
          <cell r="AC35">
            <v>10000</v>
          </cell>
          <cell r="AD35">
            <v>29000</v>
          </cell>
          <cell r="AE35">
            <v>16000</v>
          </cell>
          <cell r="AF35">
            <v>16000</v>
          </cell>
          <cell r="AG35">
            <v>26000</v>
          </cell>
          <cell r="AH35">
            <v>6000</v>
          </cell>
          <cell r="AI35">
            <v>7000</v>
          </cell>
          <cell r="AJ35">
            <v>7000</v>
          </cell>
          <cell r="AK35">
            <v>38000</v>
          </cell>
          <cell r="AL35">
            <v>10000</v>
          </cell>
          <cell r="AM35">
            <v>7000</v>
          </cell>
          <cell r="AN35">
            <v>8000</v>
          </cell>
          <cell r="AO35">
            <v>6000</v>
          </cell>
          <cell r="AP35">
            <v>14000</v>
          </cell>
          <cell r="AQ35">
            <v>28000</v>
          </cell>
          <cell r="AR35">
            <v>23000</v>
          </cell>
          <cell r="AS35">
            <v>24000</v>
          </cell>
          <cell r="AT35">
            <v>46000</v>
          </cell>
          <cell r="AU35">
            <v>10000</v>
          </cell>
          <cell r="AV35">
            <v>5000</v>
          </cell>
          <cell r="AW35">
            <v>7000</v>
          </cell>
          <cell r="AX35">
            <v>4000</v>
          </cell>
          <cell r="AY35">
            <v>14000</v>
          </cell>
          <cell r="AZ35">
            <v>11000</v>
          </cell>
          <cell r="BA35">
            <v>13000</v>
          </cell>
          <cell r="BB35">
            <v>5000</v>
          </cell>
          <cell r="BC35">
            <v>4000</v>
          </cell>
          <cell r="BD35">
            <v>7000</v>
          </cell>
          <cell r="BE35">
            <v>59000</v>
          </cell>
          <cell r="BF35">
            <v>12000</v>
          </cell>
          <cell r="BG35">
            <v>8000</v>
          </cell>
          <cell r="BH35">
            <v>4000</v>
          </cell>
          <cell r="BI35">
            <v>10000</v>
          </cell>
          <cell r="BJ35">
            <v>8000</v>
          </cell>
          <cell r="BK35">
            <v>6000</v>
          </cell>
          <cell r="BL35">
            <v>68000</v>
          </cell>
          <cell r="BM35">
            <v>8000</v>
          </cell>
          <cell r="BN35">
            <v>9000</v>
          </cell>
          <cell r="BO35">
            <v>11000</v>
          </cell>
          <cell r="BP35">
            <v>9000</v>
          </cell>
          <cell r="BQ35">
            <v>23000</v>
          </cell>
          <cell r="BR35">
            <v>5000</v>
          </cell>
          <cell r="BS35">
            <v>7000</v>
          </cell>
          <cell r="BT35">
            <v>7000</v>
          </cell>
          <cell r="BU35">
            <v>14000</v>
          </cell>
          <cell r="BV35">
            <v>12000</v>
          </cell>
          <cell r="BW35">
            <v>8000</v>
          </cell>
          <cell r="BX35">
            <v>5000</v>
          </cell>
          <cell r="BY35">
            <v>19000</v>
          </cell>
          <cell r="BZ35">
            <v>16000</v>
          </cell>
          <cell r="CA35">
            <v>20000</v>
          </cell>
          <cell r="CB35">
            <v>9000</v>
          </cell>
          <cell r="CC35">
            <v>15000</v>
          </cell>
          <cell r="CD35">
            <v>20000</v>
          </cell>
          <cell r="CE35">
            <v>17000</v>
          </cell>
          <cell r="CF35">
            <v>13000</v>
          </cell>
          <cell r="CG35">
            <v>10000</v>
          </cell>
          <cell r="CH35">
            <v>8000</v>
          </cell>
          <cell r="CI35">
            <v>12000</v>
          </cell>
          <cell r="CJ35">
            <v>11000</v>
          </cell>
          <cell r="CK35">
            <v>16000</v>
          </cell>
          <cell r="CL35">
            <v>9000</v>
          </cell>
          <cell r="CM35">
            <v>10000</v>
          </cell>
          <cell r="CN35">
            <v>12000</v>
          </cell>
          <cell r="CO35">
            <v>10000</v>
          </cell>
          <cell r="CP35">
            <v>12000</v>
          </cell>
          <cell r="CQ35">
            <v>11000</v>
          </cell>
          <cell r="CR35">
            <v>10000</v>
          </cell>
          <cell r="CS35">
            <v>6000</v>
          </cell>
          <cell r="CT35">
            <v>10000</v>
          </cell>
          <cell r="CU35">
            <v>10000</v>
          </cell>
          <cell r="CV35">
            <v>9000</v>
          </cell>
          <cell r="CW35">
            <v>6000</v>
          </cell>
          <cell r="CX35">
            <v>8000</v>
          </cell>
          <cell r="CY35">
            <v>8000</v>
          </cell>
          <cell r="CZ35">
            <v>82000</v>
          </cell>
          <cell r="DA35">
            <v>10000</v>
          </cell>
        </row>
        <row r="36">
          <cell r="E36">
            <v>21000</v>
          </cell>
          <cell r="F36">
            <v>145000</v>
          </cell>
          <cell r="G36">
            <v>50000</v>
          </cell>
          <cell r="H36">
            <v>22000</v>
          </cell>
          <cell r="I36">
            <v>98000</v>
          </cell>
          <cell r="J36">
            <v>7000</v>
          </cell>
          <cell r="K36">
            <v>11000</v>
          </cell>
          <cell r="L36">
            <v>30000</v>
          </cell>
          <cell r="M36">
            <v>48000</v>
          </cell>
          <cell r="N36">
            <v>12000</v>
          </cell>
          <cell r="O36">
            <v>51000</v>
          </cell>
          <cell r="P36">
            <v>4000</v>
          </cell>
          <cell r="Q36">
            <v>23000</v>
          </cell>
          <cell r="R36">
            <v>42000</v>
          </cell>
          <cell r="S36">
            <v>10000</v>
          </cell>
          <cell r="T36">
            <v>7000</v>
          </cell>
          <cell r="U36">
            <v>24000</v>
          </cell>
          <cell r="V36">
            <v>82000</v>
          </cell>
          <cell r="W36">
            <v>82000</v>
          </cell>
          <cell r="X36">
            <v>9000</v>
          </cell>
          <cell r="Y36">
            <v>26000</v>
          </cell>
          <cell r="Z36">
            <v>8000</v>
          </cell>
          <cell r="AA36">
            <v>23000</v>
          </cell>
          <cell r="AB36">
            <v>32000</v>
          </cell>
          <cell r="AC36">
            <v>6000</v>
          </cell>
          <cell r="AD36">
            <v>14000</v>
          </cell>
          <cell r="AE36">
            <v>8000</v>
          </cell>
          <cell r="AF36">
            <v>7000</v>
          </cell>
          <cell r="AG36">
            <v>13000</v>
          </cell>
          <cell r="AH36">
            <v>2000</v>
          </cell>
          <cell r="AI36">
            <v>3000</v>
          </cell>
          <cell r="AJ36">
            <v>2000</v>
          </cell>
          <cell r="AK36">
            <v>19000</v>
          </cell>
          <cell r="AL36">
            <v>5000</v>
          </cell>
          <cell r="AM36">
            <v>4000</v>
          </cell>
          <cell r="AN36">
            <v>3000</v>
          </cell>
          <cell r="AO36">
            <v>3000</v>
          </cell>
          <cell r="AP36">
            <v>7000</v>
          </cell>
          <cell r="AQ36">
            <v>14000</v>
          </cell>
          <cell r="AR36">
            <v>12000</v>
          </cell>
          <cell r="AS36">
            <v>11000</v>
          </cell>
          <cell r="AT36">
            <v>23000</v>
          </cell>
          <cell r="AU36">
            <v>4000</v>
          </cell>
          <cell r="AV36">
            <v>2000</v>
          </cell>
          <cell r="AW36">
            <v>3000</v>
          </cell>
          <cell r="AX36">
            <v>2000</v>
          </cell>
          <cell r="AY36">
            <v>6000</v>
          </cell>
          <cell r="AZ36">
            <v>5000</v>
          </cell>
          <cell r="BA36">
            <v>7000</v>
          </cell>
          <cell r="BB36">
            <v>1000</v>
          </cell>
          <cell r="BC36">
            <v>2000</v>
          </cell>
          <cell r="BD36">
            <v>3000</v>
          </cell>
          <cell r="BE36">
            <v>30000</v>
          </cell>
          <cell r="BF36">
            <v>5000</v>
          </cell>
          <cell r="BG36">
            <v>3000</v>
          </cell>
          <cell r="BH36">
            <v>1000</v>
          </cell>
          <cell r="BI36">
            <v>4000</v>
          </cell>
          <cell r="BJ36">
            <v>4000</v>
          </cell>
          <cell r="BK36">
            <v>3000</v>
          </cell>
          <cell r="BL36">
            <v>34000</v>
          </cell>
          <cell r="BM36">
            <v>3000</v>
          </cell>
          <cell r="BN36">
            <v>5000</v>
          </cell>
          <cell r="BO36">
            <v>6000</v>
          </cell>
          <cell r="BP36">
            <v>4000</v>
          </cell>
          <cell r="BQ36">
            <v>12000</v>
          </cell>
          <cell r="BR36">
            <v>2000</v>
          </cell>
          <cell r="BS36">
            <v>3000</v>
          </cell>
          <cell r="BT36">
            <v>3000</v>
          </cell>
          <cell r="BU36">
            <v>7000</v>
          </cell>
          <cell r="BV36">
            <v>6000</v>
          </cell>
          <cell r="BW36">
            <v>3000</v>
          </cell>
          <cell r="BX36">
            <v>2000</v>
          </cell>
          <cell r="BY36">
            <v>9000</v>
          </cell>
          <cell r="BZ36">
            <v>8000</v>
          </cell>
          <cell r="CA36">
            <v>10000</v>
          </cell>
          <cell r="CB36">
            <v>5000</v>
          </cell>
          <cell r="CC36">
            <v>7000</v>
          </cell>
          <cell r="CD36">
            <v>9000</v>
          </cell>
          <cell r="CE36">
            <v>8000</v>
          </cell>
          <cell r="CF36">
            <v>5000</v>
          </cell>
          <cell r="CG36">
            <v>4000</v>
          </cell>
          <cell r="CH36">
            <v>3000</v>
          </cell>
          <cell r="CI36">
            <v>5000</v>
          </cell>
          <cell r="CJ36">
            <v>5000</v>
          </cell>
          <cell r="CK36">
            <v>8000</v>
          </cell>
          <cell r="CL36">
            <v>4000</v>
          </cell>
          <cell r="CM36">
            <v>5000</v>
          </cell>
          <cell r="CN36">
            <v>5000</v>
          </cell>
          <cell r="CO36">
            <v>4000</v>
          </cell>
          <cell r="CP36">
            <v>5000</v>
          </cell>
          <cell r="CQ36">
            <v>5000</v>
          </cell>
          <cell r="CR36">
            <v>5000</v>
          </cell>
          <cell r="CS36">
            <v>2000</v>
          </cell>
          <cell r="CT36">
            <v>5000</v>
          </cell>
          <cell r="CU36">
            <v>4000</v>
          </cell>
          <cell r="CV36">
            <v>3000</v>
          </cell>
          <cell r="CW36">
            <v>3000</v>
          </cell>
          <cell r="CX36">
            <v>4000</v>
          </cell>
          <cell r="CY36">
            <v>4000</v>
          </cell>
          <cell r="CZ36">
            <v>42000</v>
          </cell>
          <cell r="DA36">
            <v>4000</v>
          </cell>
        </row>
        <row r="37">
          <cell r="E37">
            <v>12000</v>
          </cell>
          <cell r="F37">
            <v>12000</v>
          </cell>
          <cell r="G37">
            <v>24000</v>
          </cell>
          <cell r="H37">
            <v>60000</v>
          </cell>
          <cell r="I37">
            <v>36000</v>
          </cell>
          <cell r="J37">
            <v>0</v>
          </cell>
          <cell r="K37">
            <v>0</v>
          </cell>
          <cell r="L37">
            <v>0</v>
          </cell>
          <cell r="M37">
            <v>0</v>
          </cell>
          <cell r="N37">
            <v>0</v>
          </cell>
          <cell r="O37">
            <v>36000</v>
          </cell>
          <cell r="P37">
            <v>0</v>
          </cell>
          <cell r="Q37">
            <v>48000</v>
          </cell>
          <cell r="R37">
            <v>36000</v>
          </cell>
          <cell r="S37">
            <v>0</v>
          </cell>
          <cell r="T37">
            <v>0</v>
          </cell>
          <cell r="U37">
            <v>12000</v>
          </cell>
          <cell r="V37">
            <v>132000</v>
          </cell>
          <cell r="W37">
            <v>20000</v>
          </cell>
          <cell r="X37">
            <v>0</v>
          </cell>
          <cell r="Y37">
            <v>12000</v>
          </cell>
          <cell r="Z37">
            <v>0</v>
          </cell>
          <cell r="AA37">
            <v>12000</v>
          </cell>
          <cell r="AB37">
            <v>24000</v>
          </cell>
          <cell r="AC37">
            <v>0</v>
          </cell>
          <cell r="AD37">
            <v>24000</v>
          </cell>
          <cell r="AE37">
            <v>0</v>
          </cell>
          <cell r="AF37">
            <v>0</v>
          </cell>
          <cell r="AG37">
            <v>8000</v>
          </cell>
          <cell r="AH37">
            <v>0</v>
          </cell>
          <cell r="AI37">
            <v>0</v>
          </cell>
          <cell r="AJ37">
            <v>0</v>
          </cell>
          <cell r="AK37">
            <v>36000</v>
          </cell>
          <cell r="AL37">
            <v>0</v>
          </cell>
          <cell r="AM37">
            <v>0</v>
          </cell>
          <cell r="AN37">
            <v>0</v>
          </cell>
          <cell r="AO37">
            <v>0</v>
          </cell>
          <cell r="AP37">
            <v>0</v>
          </cell>
          <cell r="AQ37">
            <v>24000</v>
          </cell>
          <cell r="AR37">
            <v>0</v>
          </cell>
          <cell r="AS37">
            <v>0</v>
          </cell>
          <cell r="AT37">
            <v>36000</v>
          </cell>
          <cell r="AU37">
            <v>0</v>
          </cell>
          <cell r="AV37">
            <v>0</v>
          </cell>
          <cell r="AW37">
            <v>0</v>
          </cell>
          <cell r="AX37">
            <v>0</v>
          </cell>
          <cell r="AY37">
            <v>0</v>
          </cell>
          <cell r="AZ37">
            <v>0</v>
          </cell>
          <cell r="BA37">
            <v>12000</v>
          </cell>
          <cell r="BB37">
            <v>0</v>
          </cell>
          <cell r="BC37">
            <v>0</v>
          </cell>
          <cell r="BD37">
            <v>0</v>
          </cell>
          <cell r="BE37">
            <v>92000</v>
          </cell>
          <cell r="BF37">
            <v>0</v>
          </cell>
          <cell r="BG37">
            <v>0</v>
          </cell>
          <cell r="BH37">
            <v>0</v>
          </cell>
          <cell r="BI37">
            <v>0</v>
          </cell>
          <cell r="BJ37">
            <v>0</v>
          </cell>
          <cell r="BK37">
            <v>0</v>
          </cell>
          <cell r="BL37">
            <v>0</v>
          </cell>
          <cell r="BM37">
            <v>0</v>
          </cell>
          <cell r="BN37">
            <v>0</v>
          </cell>
          <cell r="BO37">
            <v>0</v>
          </cell>
          <cell r="BP37">
            <v>0</v>
          </cell>
          <cell r="BQ37">
            <v>24000</v>
          </cell>
          <cell r="BR37">
            <v>0</v>
          </cell>
          <cell r="BS37">
            <v>0</v>
          </cell>
          <cell r="BT37">
            <v>0</v>
          </cell>
          <cell r="BU37">
            <v>0</v>
          </cell>
          <cell r="BV37">
            <v>0</v>
          </cell>
          <cell r="BW37">
            <v>0</v>
          </cell>
          <cell r="BX37">
            <v>0</v>
          </cell>
          <cell r="BY37">
            <v>12000</v>
          </cell>
          <cell r="BZ37">
            <v>0</v>
          </cell>
          <cell r="CA37">
            <v>12000</v>
          </cell>
          <cell r="CB37">
            <v>0</v>
          </cell>
          <cell r="CC37">
            <v>0</v>
          </cell>
          <cell r="CD37">
            <v>0</v>
          </cell>
          <cell r="CE37">
            <v>0</v>
          </cell>
          <cell r="CF37">
            <v>0</v>
          </cell>
          <cell r="CG37">
            <v>12000</v>
          </cell>
          <cell r="CH37">
            <v>0</v>
          </cell>
          <cell r="CI37">
            <v>0</v>
          </cell>
          <cell r="CJ37">
            <v>36000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60000</v>
          </cell>
          <cell r="DA37">
            <v>0</v>
          </cell>
        </row>
        <row r="38">
          <cell r="E38">
            <v>3000</v>
          </cell>
          <cell r="F38">
            <v>3000</v>
          </cell>
          <cell r="G38">
            <v>6000</v>
          </cell>
          <cell r="H38">
            <v>15000</v>
          </cell>
          <cell r="I38">
            <v>9000</v>
          </cell>
          <cell r="J38">
            <v>0</v>
          </cell>
          <cell r="K38">
            <v>0</v>
          </cell>
          <cell r="L38">
            <v>0</v>
          </cell>
          <cell r="M38">
            <v>0</v>
          </cell>
          <cell r="N38">
            <v>0</v>
          </cell>
          <cell r="O38">
            <v>9000</v>
          </cell>
          <cell r="P38">
            <v>0</v>
          </cell>
          <cell r="Q38">
            <v>12000</v>
          </cell>
          <cell r="R38">
            <v>9000</v>
          </cell>
          <cell r="S38">
            <v>0</v>
          </cell>
          <cell r="T38">
            <v>0</v>
          </cell>
          <cell r="U38">
            <v>3000</v>
          </cell>
          <cell r="V38">
            <v>11000</v>
          </cell>
          <cell r="W38">
            <v>5000</v>
          </cell>
          <cell r="X38">
            <v>0</v>
          </cell>
          <cell r="Y38">
            <v>3000</v>
          </cell>
          <cell r="Z38">
            <v>0</v>
          </cell>
          <cell r="AA38">
            <v>3000</v>
          </cell>
          <cell r="AB38">
            <v>6000</v>
          </cell>
          <cell r="AC38">
            <v>0</v>
          </cell>
          <cell r="AD38">
            <v>6000</v>
          </cell>
          <cell r="AE38">
            <v>0</v>
          </cell>
          <cell r="AF38">
            <v>0</v>
          </cell>
          <cell r="AG38">
            <v>2000</v>
          </cell>
          <cell r="AH38">
            <v>0</v>
          </cell>
          <cell r="AI38">
            <v>0</v>
          </cell>
          <cell r="AJ38">
            <v>0</v>
          </cell>
          <cell r="AK38">
            <v>9000</v>
          </cell>
          <cell r="AL38">
            <v>0</v>
          </cell>
          <cell r="AM38">
            <v>0</v>
          </cell>
          <cell r="AN38">
            <v>0</v>
          </cell>
          <cell r="AO38">
            <v>0</v>
          </cell>
          <cell r="AP38">
            <v>0</v>
          </cell>
          <cell r="AQ38">
            <v>6000</v>
          </cell>
          <cell r="AR38">
            <v>0</v>
          </cell>
          <cell r="AS38">
            <v>0</v>
          </cell>
          <cell r="AT38">
            <v>9000</v>
          </cell>
          <cell r="AU38">
            <v>0</v>
          </cell>
          <cell r="AV38">
            <v>0</v>
          </cell>
          <cell r="AW38">
            <v>0</v>
          </cell>
          <cell r="AX38">
            <v>0</v>
          </cell>
          <cell r="AY38">
            <v>0</v>
          </cell>
          <cell r="AZ38">
            <v>0</v>
          </cell>
          <cell r="BA38">
            <v>3000</v>
          </cell>
          <cell r="BB38">
            <v>0</v>
          </cell>
          <cell r="BC38">
            <v>0</v>
          </cell>
          <cell r="BD38">
            <v>0</v>
          </cell>
          <cell r="BE38">
            <v>23000</v>
          </cell>
          <cell r="BF38">
            <v>0</v>
          </cell>
          <cell r="BG38">
            <v>0</v>
          </cell>
          <cell r="BH38">
            <v>0</v>
          </cell>
          <cell r="BI38">
            <v>0</v>
          </cell>
          <cell r="BJ38">
            <v>0</v>
          </cell>
          <cell r="BK38">
            <v>0</v>
          </cell>
          <cell r="BL38">
            <v>0</v>
          </cell>
          <cell r="BM38">
            <v>0</v>
          </cell>
          <cell r="BN38">
            <v>0</v>
          </cell>
          <cell r="BO38">
            <v>0</v>
          </cell>
          <cell r="BP38">
            <v>0</v>
          </cell>
          <cell r="BQ38">
            <v>6000</v>
          </cell>
          <cell r="BR38">
            <v>0</v>
          </cell>
          <cell r="BS38">
            <v>0</v>
          </cell>
          <cell r="BT38">
            <v>0</v>
          </cell>
          <cell r="BU38">
            <v>0</v>
          </cell>
          <cell r="BV38">
            <v>0</v>
          </cell>
          <cell r="BW38">
            <v>0</v>
          </cell>
          <cell r="BX38">
            <v>0</v>
          </cell>
          <cell r="BY38">
            <v>3000</v>
          </cell>
          <cell r="BZ38">
            <v>0</v>
          </cell>
          <cell r="CA38">
            <v>3000</v>
          </cell>
          <cell r="CB38">
            <v>0</v>
          </cell>
          <cell r="CC38">
            <v>0</v>
          </cell>
          <cell r="CD38">
            <v>0</v>
          </cell>
          <cell r="CE38">
            <v>0</v>
          </cell>
          <cell r="CF38">
            <v>0</v>
          </cell>
          <cell r="CG38">
            <v>3000</v>
          </cell>
          <cell r="CH38">
            <v>0</v>
          </cell>
          <cell r="CI38">
            <v>0</v>
          </cell>
          <cell r="CJ38">
            <v>9000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15000</v>
          </cell>
          <cell r="DA38">
            <v>0</v>
          </cell>
        </row>
        <row r="39">
          <cell r="E39">
            <v>0</v>
          </cell>
          <cell r="F39">
            <v>0</v>
          </cell>
          <cell r="G39">
            <v>0</v>
          </cell>
          <cell r="H39">
            <v>6000</v>
          </cell>
          <cell r="I39">
            <v>0</v>
          </cell>
          <cell r="J39">
            <v>0</v>
          </cell>
          <cell r="K39">
            <v>0</v>
          </cell>
          <cell r="L39">
            <v>0</v>
          </cell>
          <cell r="M39">
            <v>0</v>
          </cell>
          <cell r="N39">
            <v>0</v>
          </cell>
          <cell r="O39">
            <v>0</v>
          </cell>
          <cell r="P39">
            <v>0</v>
          </cell>
          <cell r="Q39">
            <v>6000</v>
          </cell>
          <cell r="R39">
            <v>0</v>
          </cell>
          <cell r="S39">
            <v>0</v>
          </cell>
          <cell r="T39">
            <v>0</v>
          </cell>
          <cell r="U39">
            <v>0</v>
          </cell>
          <cell r="V39">
            <v>0</v>
          </cell>
          <cell r="W39">
            <v>0</v>
          </cell>
          <cell r="X39">
            <v>6000</v>
          </cell>
          <cell r="Y39">
            <v>0</v>
          </cell>
          <cell r="Z39">
            <v>0</v>
          </cell>
          <cell r="AA39">
            <v>0</v>
          </cell>
          <cell r="AB39">
            <v>0</v>
          </cell>
          <cell r="AC39">
            <v>6000</v>
          </cell>
          <cell r="AD39">
            <v>0</v>
          </cell>
          <cell r="AE39">
            <v>0</v>
          </cell>
          <cell r="AF39">
            <v>0</v>
          </cell>
          <cell r="AG39">
            <v>0</v>
          </cell>
          <cell r="AH39">
            <v>6000</v>
          </cell>
          <cell r="AI39">
            <v>0</v>
          </cell>
          <cell r="AJ39">
            <v>0</v>
          </cell>
          <cell r="AK39">
            <v>18000</v>
          </cell>
          <cell r="AL39">
            <v>6000</v>
          </cell>
          <cell r="AM39">
            <v>0</v>
          </cell>
          <cell r="AN39">
            <v>0</v>
          </cell>
          <cell r="AO39">
            <v>6000</v>
          </cell>
          <cell r="AP39">
            <v>0</v>
          </cell>
          <cell r="AQ39">
            <v>6000</v>
          </cell>
          <cell r="AR39">
            <v>11000</v>
          </cell>
          <cell r="AS39">
            <v>0</v>
          </cell>
          <cell r="AT39">
            <v>18000</v>
          </cell>
          <cell r="AU39">
            <v>0</v>
          </cell>
          <cell r="AV39">
            <v>0</v>
          </cell>
          <cell r="AW39">
            <v>0</v>
          </cell>
          <cell r="AX39">
            <v>0</v>
          </cell>
          <cell r="AY39">
            <v>0</v>
          </cell>
          <cell r="AZ39">
            <v>0</v>
          </cell>
          <cell r="BA39">
            <v>6000</v>
          </cell>
          <cell r="BB39">
            <v>0</v>
          </cell>
          <cell r="BC39">
            <v>0</v>
          </cell>
          <cell r="BD39">
            <v>6000</v>
          </cell>
          <cell r="BE39">
            <v>18000</v>
          </cell>
          <cell r="BF39">
            <v>0</v>
          </cell>
          <cell r="BG39">
            <v>6000</v>
          </cell>
          <cell r="BH39">
            <v>0</v>
          </cell>
          <cell r="BI39">
            <v>0</v>
          </cell>
          <cell r="BJ39">
            <v>6000</v>
          </cell>
          <cell r="BK39">
            <v>0</v>
          </cell>
          <cell r="BL39">
            <v>0</v>
          </cell>
          <cell r="BM39">
            <v>6000</v>
          </cell>
          <cell r="BN39">
            <v>0</v>
          </cell>
          <cell r="BO39">
            <v>0</v>
          </cell>
          <cell r="BP39">
            <v>0</v>
          </cell>
          <cell r="BQ39">
            <v>11000</v>
          </cell>
          <cell r="BR39">
            <v>0</v>
          </cell>
          <cell r="BS39">
            <v>0</v>
          </cell>
          <cell r="BT39">
            <v>0</v>
          </cell>
          <cell r="BU39">
            <v>6000</v>
          </cell>
          <cell r="BV39">
            <v>0</v>
          </cell>
          <cell r="BW39">
            <v>0</v>
          </cell>
          <cell r="BX39">
            <v>5000</v>
          </cell>
          <cell r="BY39">
            <v>0</v>
          </cell>
          <cell r="BZ39">
            <v>0</v>
          </cell>
          <cell r="CA39">
            <v>12000</v>
          </cell>
          <cell r="CB39">
            <v>0</v>
          </cell>
          <cell r="CC39">
            <v>0</v>
          </cell>
          <cell r="CD39">
            <v>0</v>
          </cell>
          <cell r="CE39">
            <v>0</v>
          </cell>
          <cell r="CF39">
            <v>6000</v>
          </cell>
          <cell r="CG39">
            <v>0</v>
          </cell>
          <cell r="CH39">
            <v>0</v>
          </cell>
          <cell r="CI39">
            <v>0</v>
          </cell>
          <cell r="CJ39">
            <v>0</v>
          </cell>
          <cell r="CK39">
            <v>0</v>
          </cell>
          <cell r="CL39">
            <v>0</v>
          </cell>
          <cell r="CM39">
            <v>0</v>
          </cell>
          <cell r="CN39">
            <v>0</v>
          </cell>
          <cell r="CO39">
            <v>0</v>
          </cell>
          <cell r="CP39">
            <v>0</v>
          </cell>
          <cell r="CQ39">
            <v>0</v>
          </cell>
          <cell r="CR39">
            <v>6000</v>
          </cell>
          <cell r="CS39">
            <v>0</v>
          </cell>
          <cell r="CT39">
            <v>6000</v>
          </cell>
          <cell r="CU39">
            <v>6000</v>
          </cell>
          <cell r="CV39">
            <v>0</v>
          </cell>
          <cell r="CW39">
            <v>0</v>
          </cell>
          <cell r="CX39">
            <v>0</v>
          </cell>
          <cell r="CY39">
            <v>0</v>
          </cell>
          <cell r="CZ39">
            <v>6000</v>
          </cell>
          <cell r="DA39">
            <v>12000</v>
          </cell>
        </row>
        <row r="40">
          <cell r="E40">
            <v>0</v>
          </cell>
          <cell r="F40">
            <v>0</v>
          </cell>
          <cell r="G40">
            <v>0</v>
          </cell>
          <cell r="H40">
            <v>1000</v>
          </cell>
          <cell r="I40">
            <v>0</v>
          </cell>
          <cell r="J40">
            <v>0</v>
          </cell>
          <cell r="K40">
            <v>0</v>
          </cell>
          <cell r="L40">
            <v>0</v>
          </cell>
          <cell r="M40">
            <v>0</v>
          </cell>
          <cell r="N40">
            <v>0</v>
          </cell>
          <cell r="O40">
            <v>0</v>
          </cell>
          <cell r="P40">
            <v>0</v>
          </cell>
          <cell r="Q40">
            <v>1000</v>
          </cell>
          <cell r="R40">
            <v>0</v>
          </cell>
          <cell r="S40">
            <v>0</v>
          </cell>
          <cell r="T40">
            <v>0</v>
          </cell>
          <cell r="U40">
            <v>0</v>
          </cell>
          <cell r="V40">
            <v>0</v>
          </cell>
          <cell r="W40">
            <v>0</v>
          </cell>
          <cell r="X40">
            <v>1000</v>
          </cell>
          <cell r="Y40">
            <v>0</v>
          </cell>
          <cell r="Z40">
            <v>0</v>
          </cell>
          <cell r="AA40">
            <v>0</v>
          </cell>
          <cell r="AB40">
            <v>0</v>
          </cell>
          <cell r="AC40">
            <v>1000</v>
          </cell>
          <cell r="AD40">
            <v>0</v>
          </cell>
          <cell r="AE40">
            <v>0</v>
          </cell>
          <cell r="AF40">
            <v>0</v>
          </cell>
          <cell r="AG40">
            <v>0</v>
          </cell>
          <cell r="AH40">
            <v>1000</v>
          </cell>
          <cell r="AI40">
            <v>0</v>
          </cell>
          <cell r="AJ40">
            <v>0</v>
          </cell>
          <cell r="AK40">
            <v>1000</v>
          </cell>
          <cell r="AL40">
            <v>1000</v>
          </cell>
          <cell r="AM40">
            <v>0</v>
          </cell>
          <cell r="AN40">
            <v>0</v>
          </cell>
          <cell r="AO40">
            <v>1000</v>
          </cell>
          <cell r="AP40">
            <v>0</v>
          </cell>
          <cell r="AQ40">
            <v>1000</v>
          </cell>
          <cell r="AR40">
            <v>0</v>
          </cell>
          <cell r="AS40">
            <v>0</v>
          </cell>
          <cell r="AT40">
            <v>1000</v>
          </cell>
          <cell r="AU40">
            <v>0</v>
          </cell>
          <cell r="AV40">
            <v>0</v>
          </cell>
          <cell r="AW40">
            <v>0</v>
          </cell>
          <cell r="AX40">
            <v>0</v>
          </cell>
          <cell r="AY40">
            <v>0</v>
          </cell>
          <cell r="AZ40">
            <v>0</v>
          </cell>
          <cell r="BA40">
            <v>1000</v>
          </cell>
          <cell r="BB40">
            <v>0</v>
          </cell>
          <cell r="BC40">
            <v>0</v>
          </cell>
          <cell r="BD40">
            <v>1000</v>
          </cell>
          <cell r="BE40">
            <v>1000</v>
          </cell>
          <cell r="BF40">
            <v>0</v>
          </cell>
          <cell r="BG40">
            <v>1000</v>
          </cell>
          <cell r="BH40">
            <v>0</v>
          </cell>
          <cell r="BI40">
            <v>0</v>
          </cell>
          <cell r="BJ40">
            <v>1000</v>
          </cell>
          <cell r="BK40">
            <v>0</v>
          </cell>
          <cell r="BL40">
            <v>0</v>
          </cell>
          <cell r="BM40">
            <v>1000</v>
          </cell>
          <cell r="BN40">
            <v>0</v>
          </cell>
          <cell r="BO40">
            <v>0</v>
          </cell>
          <cell r="BP40">
            <v>0</v>
          </cell>
          <cell r="BQ40">
            <v>1000</v>
          </cell>
          <cell r="BR40">
            <v>0</v>
          </cell>
          <cell r="BS40">
            <v>0</v>
          </cell>
          <cell r="BT40">
            <v>0</v>
          </cell>
          <cell r="BU40">
            <v>1000</v>
          </cell>
          <cell r="BV40">
            <v>0</v>
          </cell>
          <cell r="BW40">
            <v>0</v>
          </cell>
          <cell r="BX40">
            <v>1000</v>
          </cell>
          <cell r="BY40">
            <v>0</v>
          </cell>
          <cell r="BZ40">
            <v>0</v>
          </cell>
          <cell r="CA40">
            <v>1000</v>
          </cell>
          <cell r="CB40">
            <v>0</v>
          </cell>
          <cell r="CC40">
            <v>0</v>
          </cell>
          <cell r="CD40">
            <v>0</v>
          </cell>
          <cell r="CE40">
            <v>0</v>
          </cell>
          <cell r="CF40">
            <v>1000</v>
          </cell>
          <cell r="CG40">
            <v>0</v>
          </cell>
          <cell r="CH40">
            <v>0</v>
          </cell>
          <cell r="CI40">
            <v>0</v>
          </cell>
          <cell r="CJ40">
            <v>0</v>
          </cell>
          <cell r="CK40">
            <v>0</v>
          </cell>
          <cell r="CL40">
            <v>0</v>
          </cell>
          <cell r="CM40">
            <v>0</v>
          </cell>
          <cell r="CN40">
            <v>0</v>
          </cell>
          <cell r="CO40">
            <v>0</v>
          </cell>
          <cell r="CP40">
            <v>0</v>
          </cell>
          <cell r="CQ40">
            <v>0</v>
          </cell>
          <cell r="CR40">
            <v>1000</v>
          </cell>
          <cell r="CS40">
            <v>0</v>
          </cell>
          <cell r="CT40">
            <v>1000</v>
          </cell>
          <cell r="CU40">
            <v>1000</v>
          </cell>
          <cell r="CV40">
            <v>0</v>
          </cell>
          <cell r="CW40">
            <v>0</v>
          </cell>
          <cell r="CX40">
            <v>0</v>
          </cell>
          <cell r="CY40">
            <v>0</v>
          </cell>
          <cell r="CZ40">
            <v>1000</v>
          </cell>
          <cell r="DA40">
            <v>1000</v>
          </cell>
        </row>
        <row r="41">
          <cell r="E41">
            <v>0</v>
          </cell>
          <cell r="F41">
            <v>0</v>
          </cell>
          <cell r="G41">
            <v>0</v>
          </cell>
          <cell r="H41">
            <v>7000</v>
          </cell>
          <cell r="I41">
            <v>0</v>
          </cell>
          <cell r="J41">
            <v>0</v>
          </cell>
          <cell r="K41">
            <v>0</v>
          </cell>
          <cell r="L41">
            <v>0</v>
          </cell>
          <cell r="M41">
            <v>0</v>
          </cell>
          <cell r="N41">
            <v>0</v>
          </cell>
          <cell r="O41">
            <v>0</v>
          </cell>
          <cell r="P41">
            <v>0</v>
          </cell>
          <cell r="Q41">
            <v>7000</v>
          </cell>
          <cell r="R41">
            <v>0</v>
          </cell>
          <cell r="S41">
            <v>0</v>
          </cell>
          <cell r="T41">
            <v>0</v>
          </cell>
          <cell r="U41">
            <v>0</v>
          </cell>
          <cell r="V41">
            <v>0</v>
          </cell>
          <cell r="W41">
            <v>0</v>
          </cell>
          <cell r="X41">
            <v>7000</v>
          </cell>
          <cell r="Y41">
            <v>0</v>
          </cell>
          <cell r="Z41">
            <v>0</v>
          </cell>
          <cell r="AA41">
            <v>0</v>
          </cell>
          <cell r="AB41">
            <v>0</v>
          </cell>
          <cell r="AC41">
            <v>7000</v>
          </cell>
          <cell r="AD41">
            <v>0</v>
          </cell>
          <cell r="AE41">
            <v>0</v>
          </cell>
          <cell r="AF41">
            <v>0</v>
          </cell>
          <cell r="AG41">
            <v>0</v>
          </cell>
          <cell r="AH41">
            <v>7000</v>
          </cell>
          <cell r="AI41">
            <v>0</v>
          </cell>
          <cell r="AJ41">
            <v>0</v>
          </cell>
          <cell r="AK41">
            <v>13000</v>
          </cell>
          <cell r="AL41">
            <v>7000</v>
          </cell>
          <cell r="AM41">
            <v>0</v>
          </cell>
          <cell r="AN41">
            <v>0</v>
          </cell>
          <cell r="AO41">
            <v>7000</v>
          </cell>
          <cell r="AP41">
            <v>0</v>
          </cell>
          <cell r="AQ41">
            <v>7000</v>
          </cell>
          <cell r="AR41">
            <v>6000</v>
          </cell>
          <cell r="AS41">
            <v>0</v>
          </cell>
          <cell r="AT41">
            <v>11000</v>
          </cell>
          <cell r="AU41">
            <v>0</v>
          </cell>
          <cell r="AV41">
            <v>0</v>
          </cell>
          <cell r="AW41">
            <v>0</v>
          </cell>
          <cell r="AX41">
            <v>0</v>
          </cell>
          <cell r="AY41">
            <v>0</v>
          </cell>
          <cell r="AZ41">
            <v>0</v>
          </cell>
          <cell r="BA41">
            <v>7000</v>
          </cell>
          <cell r="BB41">
            <v>0</v>
          </cell>
          <cell r="BC41">
            <v>0</v>
          </cell>
          <cell r="BD41">
            <v>7000</v>
          </cell>
          <cell r="BE41">
            <v>11000</v>
          </cell>
          <cell r="BF41">
            <v>0</v>
          </cell>
          <cell r="BG41">
            <v>7000</v>
          </cell>
          <cell r="BH41">
            <v>0</v>
          </cell>
          <cell r="BI41">
            <v>0</v>
          </cell>
          <cell r="BJ41">
            <v>7000</v>
          </cell>
          <cell r="BK41">
            <v>0</v>
          </cell>
          <cell r="BL41">
            <v>0</v>
          </cell>
          <cell r="BM41">
            <v>7000</v>
          </cell>
          <cell r="BN41">
            <v>0</v>
          </cell>
          <cell r="BO41">
            <v>0</v>
          </cell>
          <cell r="BP41">
            <v>0</v>
          </cell>
          <cell r="BQ41">
            <v>6000</v>
          </cell>
          <cell r="BR41">
            <v>0</v>
          </cell>
          <cell r="BS41">
            <v>0</v>
          </cell>
          <cell r="BT41">
            <v>0</v>
          </cell>
          <cell r="BU41">
            <v>7000</v>
          </cell>
          <cell r="BV41">
            <v>0</v>
          </cell>
          <cell r="BW41">
            <v>0</v>
          </cell>
          <cell r="BX41">
            <v>7000</v>
          </cell>
          <cell r="BY41">
            <v>0</v>
          </cell>
          <cell r="BZ41">
            <v>0</v>
          </cell>
          <cell r="CA41">
            <v>11000</v>
          </cell>
          <cell r="CB41">
            <v>0</v>
          </cell>
          <cell r="CC41">
            <v>0</v>
          </cell>
          <cell r="CD41">
            <v>0</v>
          </cell>
          <cell r="CE41">
            <v>0</v>
          </cell>
          <cell r="CF41">
            <v>7000</v>
          </cell>
          <cell r="CG41">
            <v>0</v>
          </cell>
          <cell r="CH41">
            <v>0</v>
          </cell>
          <cell r="CI41">
            <v>0</v>
          </cell>
          <cell r="CJ41">
            <v>0</v>
          </cell>
          <cell r="CK41">
            <v>0</v>
          </cell>
          <cell r="CL41">
            <v>0</v>
          </cell>
          <cell r="CM41">
            <v>0</v>
          </cell>
          <cell r="CN41">
            <v>0</v>
          </cell>
          <cell r="CO41">
            <v>0</v>
          </cell>
          <cell r="CP41">
            <v>0</v>
          </cell>
          <cell r="CQ41">
            <v>0</v>
          </cell>
          <cell r="CR41">
            <v>7000</v>
          </cell>
          <cell r="CS41">
            <v>0</v>
          </cell>
          <cell r="CT41">
            <v>7000</v>
          </cell>
          <cell r="CU41">
            <v>7000</v>
          </cell>
          <cell r="CV41">
            <v>0</v>
          </cell>
          <cell r="CW41">
            <v>0</v>
          </cell>
          <cell r="CX41">
            <v>0</v>
          </cell>
          <cell r="CY41">
            <v>0</v>
          </cell>
          <cell r="CZ41">
            <v>7000</v>
          </cell>
          <cell r="DA41">
            <v>11000</v>
          </cell>
        </row>
        <row r="42">
          <cell r="E42">
            <v>0</v>
          </cell>
          <cell r="F42">
            <v>66000</v>
          </cell>
          <cell r="G42">
            <v>6000</v>
          </cell>
          <cell r="H42">
            <v>24000</v>
          </cell>
          <cell r="I42">
            <v>42000</v>
          </cell>
          <cell r="J42">
            <v>24000</v>
          </cell>
          <cell r="K42">
            <v>12000</v>
          </cell>
          <cell r="L42">
            <v>12000</v>
          </cell>
          <cell r="M42">
            <v>24000</v>
          </cell>
          <cell r="N42">
            <v>12000</v>
          </cell>
          <cell r="O42">
            <v>6000</v>
          </cell>
          <cell r="P42">
            <v>0</v>
          </cell>
          <cell r="Q42">
            <v>0</v>
          </cell>
          <cell r="R42">
            <v>12000</v>
          </cell>
          <cell r="S42">
            <v>12000</v>
          </cell>
          <cell r="T42">
            <v>6000</v>
          </cell>
          <cell r="U42">
            <v>6000</v>
          </cell>
          <cell r="V42">
            <v>24000</v>
          </cell>
          <cell r="W42">
            <v>12000</v>
          </cell>
          <cell r="X42">
            <v>12000</v>
          </cell>
          <cell r="Y42">
            <v>24000</v>
          </cell>
          <cell r="Z42">
            <v>6000</v>
          </cell>
          <cell r="AA42">
            <v>18000</v>
          </cell>
          <cell r="AB42">
            <v>12000</v>
          </cell>
          <cell r="AC42">
            <v>6000</v>
          </cell>
          <cell r="AD42">
            <v>6000</v>
          </cell>
          <cell r="AE42">
            <v>0</v>
          </cell>
          <cell r="AF42">
            <v>12000</v>
          </cell>
          <cell r="AG42">
            <v>12000</v>
          </cell>
          <cell r="AH42">
            <v>0</v>
          </cell>
          <cell r="AI42">
            <v>6000</v>
          </cell>
          <cell r="AJ42">
            <v>6000</v>
          </cell>
          <cell r="AK42">
            <v>6000</v>
          </cell>
          <cell r="AL42">
            <v>0</v>
          </cell>
          <cell r="AM42">
            <v>0</v>
          </cell>
          <cell r="AN42">
            <v>6000</v>
          </cell>
          <cell r="AO42">
            <v>6000</v>
          </cell>
          <cell r="AP42">
            <v>12000</v>
          </cell>
          <cell r="AQ42">
            <v>18000</v>
          </cell>
          <cell r="AR42">
            <v>12000</v>
          </cell>
          <cell r="AS42">
            <v>0</v>
          </cell>
          <cell r="AT42">
            <v>18000</v>
          </cell>
          <cell r="AU42">
            <v>6000</v>
          </cell>
          <cell r="AV42">
            <v>24000</v>
          </cell>
          <cell r="AW42">
            <v>6000</v>
          </cell>
          <cell r="AX42">
            <v>0</v>
          </cell>
          <cell r="AY42">
            <v>12000</v>
          </cell>
          <cell r="AZ42">
            <v>12000</v>
          </cell>
          <cell r="BA42">
            <v>0</v>
          </cell>
          <cell r="BB42">
            <v>0</v>
          </cell>
          <cell r="BC42">
            <v>0</v>
          </cell>
          <cell r="BD42">
            <v>12000</v>
          </cell>
          <cell r="BE42">
            <v>18000</v>
          </cell>
          <cell r="BF42">
            <v>0</v>
          </cell>
          <cell r="BG42">
            <v>12000</v>
          </cell>
          <cell r="BH42">
            <v>0</v>
          </cell>
          <cell r="BI42">
            <v>6000</v>
          </cell>
          <cell r="BJ42">
            <v>0</v>
          </cell>
          <cell r="BK42">
            <v>0</v>
          </cell>
          <cell r="BL42">
            <v>18000</v>
          </cell>
          <cell r="BM42">
            <v>0</v>
          </cell>
          <cell r="BN42">
            <v>6000</v>
          </cell>
          <cell r="BO42">
            <v>0</v>
          </cell>
          <cell r="BP42">
            <v>0</v>
          </cell>
          <cell r="BQ42">
            <v>24000</v>
          </cell>
          <cell r="BR42">
            <v>0</v>
          </cell>
          <cell r="BS42">
            <v>6000</v>
          </cell>
          <cell r="BT42">
            <v>6000</v>
          </cell>
          <cell r="BU42">
            <v>18000</v>
          </cell>
          <cell r="BV42">
            <v>6000</v>
          </cell>
          <cell r="BW42">
            <v>6000</v>
          </cell>
          <cell r="BX42">
            <v>0</v>
          </cell>
          <cell r="BY42">
            <v>12000</v>
          </cell>
          <cell r="BZ42">
            <v>0</v>
          </cell>
          <cell r="CA42">
            <v>12000</v>
          </cell>
          <cell r="CB42">
            <v>12000</v>
          </cell>
          <cell r="CC42">
            <v>12000</v>
          </cell>
          <cell r="CD42">
            <v>6000</v>
          </cell>
          <cell r="CE42">
            <v>0</v>
          </cell>
          <cell r="CF42">
            <v>6000</v>
          </cell>
          <cell r="CG42">
            <v>6000</v>
          </cell>
          <cell r="CH42">
            <v>12000</v>
          </cell>
          <cell r="CI42">
            <v>0</v>
          </cell>
          <cell r="CJ42">
            <v>6000</v>
          </cell>
          <cell r="CK42">
            <v>0</v>
          </cell>
          <cell r="CL42">
            <v>0</v>
          </cell>
          <cell r="CM42">
            <v>0</v>
          </cell>
          <cell r="CN42">
            <v>0</v>
          </cell>
          <cell r="CO42">
            <v>6000</v>
          </cell>
          <cell r="CP42">
            <v>6000</v>
          </cell>
          <cell r="CQ42">
            <v>0</v>
          </cell>
          <cell r="CR42">
            <v>0</v>
          </cell>
          <cell r="CS42">
            <v>0</v>
          </cell>
          <cell r="CT42">
            <v>0</v>
          </cell>
          <cell r="CU42">
            <v>6000</v>
          </cell>
          <cell r="CV42">
            <v>0</v>
          </cell>
          <cell r="CW42">
            <v>6000</v>
          </cell>
          <cell r="CX42">
            <v>6000</v>
          </cell>
          <cell r="CY42">
            <v>0</v>
          </cell>
          <cell r="CZ42">
            <v>0</v>
          </cell>
          <cell r="DA42">
            <v>0</v>
          </cell>
        </row>
        <row r="43">
          <cell r="E43">
            <v>72000</v>
          </cell>
          <cell r="F43">
            <v>0</v>
          </cell>
          <cell r="G43">
            <v>0</v>
          </cell>
          <cell r="H43">
            <v>0</v>
          </cell>
          <cell r="I43">
            <v>0</v>
          </cell>
          <cell r="J43">
            <v>0</v>
          </cell>
          <cell r="K43">
            <v>0</v>
          </cell>
          <cell r="L43">
            <v>0</v>
          </cell>
          <cell r="M43">
            <v>0</v>
          </cell>
          <cell r="N43">
            <v>0</v>
          </cell>
          <cell r="O43">
            <v>0</v>
          </cell>
          <cell r="P43">
            <v>0</v>
          </cell>
          <cell r="Q43">
            <v>185000</v>
          </cell>
          <cell r="R43">
            <v>73000</v>
          </cell>
          <cell r="S43">
            <v>43000</v>
          </cell>
          <cell r="T43">
            <v>20000</v>
          </cell>
          <cell r="U43">
            <v>0</v>
          </cell>
          <cell r="V43">
            <v>95000</v>
          </cell>
          <cell r="W43">
            <v>0</v>
          </cell>
          <cell r="X43">
            <v>40000</v>
          </cell>
          <cell r="Y43">
            <v>19000</v>
          </cell>
          <cell r="Z43">
            <v>0</v>
          </cell>
          <cell r="AA43">
            <v>0</v>
          </cell>
          <cell r="AB43">
            <v>100000</v>
          </cell>
          <cell r="AC43">
            <v>0</v>
          </cell>
          <cell r="AD43">
            <v>60000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150000</v>
          </cell>
          <cell r="AS43">
            <v>0</v>
          </cell>
          <cell r="AT43">
            <v>0</v>
          </cell>
          <cell r="AU43">
            <v>0</v>
          </cell>
          <cell r="AV43">
            <v>0</v>
          </cell>
          <cell r="AW43">
            <v>0</v>
          </cell>
          <cell r="AX43">
            <v>0</v>
          </cell>
          <cell r="AY43">
            <v>0</v>
          </cell>
          <cell r="AZ43">
            <v>0</v>
          </cell>
          <cell r="BA43">
            <v>24000</v>
          </cell>
          <cell r="BB43">
            <v>0</v>
          </cell>
          <cell r="BC43">
            <v>0</v>
          </cell>
          <cell r="BD43">
            <v>0</v>
          </cell>
          <cell r="BE43">
            <v>100000</v>
          </cell>
          <cell r="BF43">
            <v>53000</v>
          </cell>
          <cell r="BG43">
            <v>0</v>
          </cell>
          <cell r="BH43">
            <v>0</v>
          </cell>
          <cell r="BI43">
            <v>20000</v>
          </cell>
          <cell r="BJ43">
            <v>0</v>
          </cell>
          <cell r="BK43">
            <v>0</v>
          </cell>
          <cell r="BL43">
            <v>100000</v>
          </cell>
          <cell r="BM43">
            <v>0</v>
          </cell>
          <cell r="BN43">
            <v>0</v>
          </cell>
          <cell r="BO43">
            <v>0</v>
          </cell>
          <cell r="BP43">
            <v>0</v>
          </cell>
          <cell r="BQ43">
            <v>0</v>
          </cell>
          <cell r="BR43">
            <v>0</v>
          </cell>
          <cell r="BS43">
            <v>0</v>
          </cell>
          <cell r="BT43">
            <v>29000</v>
          </cell>
          <cell r="BU43">
            <v>0</v>
          </cell>
          <cell r="BV43">
            <v>0</v>
          </cell>
          <cell r="BW43">
            <v>0</v>
          </cell>
          <cell r="BX43">
            <v>0</v>
          </cell>
          <cell r="BY43">
            <v>0</v>
          </cell>
          <cell r="BZ43">
            <v>0</v>
          </cell>
          <cell r="CA43">
            <v>50000</v>
          </cell>
          <cell r="CB43">
            <v>31000</v>
          </cell>
          <cell r="CC43">
            <v>0</v>
          </cell>
          <cell r="CD43">
            <v>289000</v>
          </cell>
          <cell r="CE43">
            <v>0</v>
          </cell>
          <cell r="CF43">
            <v>0</v>
          </cell>
          <cell r="CG43">
            <v>0</v>
          </cell>
          <cell r="CH43">
            <v>0</v>
          </cell>
          <cell r="CI43">
            <v>0</v>
          </cell>
          <cell r="CJ43">
            <v>47000</v>
          </cell>
          <cell r="CK43">
            <v>0</v>
          </cell>
          <cell r="CL43">
            <v>0</v>
          </cell>
          <cell r="CM43">
            <v>7000</v>
          </cell>
          <cell r="CN43">
            <v>90000</v>
          </cell>
          <cell r="CO43">
            <v>140000</v>
          </cell>
          <cell r="CP43">
            <v>0</v>
          </cell>
          <cell r="CQ43">
            <v>0</v>
          </cell>
          <cell r="CR43">
            <v>0</v>
          </cell>
          <cell r="CS43">
            <v>0</v>
          </cell>
          <cell r="CT43">
            <v>0</v>
          </cell>
          <cell r="CU43">
            <v>105000</v>
          </cell>
          <cell r="CV43">
            <v>90000</v>
          </cell>
          <cell r="CW43">
            <v>98000</v>
          </cell>
          <cell r="CX43">
            <v>12000</v>
          </cell>
          <cell r="CY43">
            <v>0</v>
          </cell>
          <cell r="CZ43">
            <v>100000</v>
          </cell>
          <cell r="DA43">
            <v>10000</v>
          </cell>
        </row>
        <row r="44">
          <cell r="E44">
            <v>0</v>
          </cell>
          <cell r="F44">
            <v>75000</v>
          </cell>
          <cell r="G44">
            <v>0</v>
          </cell>
          <cell r="H44">
            <v>0</v>
          </cell>
          <cell r="I44">
            <v>0</v>
          </cell>
          <cell r="J44">
            <v>0</v>
          </cell>
          <cell r="K44">
            <v>0</v>
          </cell>
          <cell r="L44">
            <v>0</v>
          </cell>
          <cell r="M44">
            <v>0</v>
          </cell>
          <cell r="N44">
            <v>0</v>
          </cell>
          <cell r="O44">
            <v>0</v>
          </cell>
          <cell r="P44">
            <v>0</v>
          </cell>
          <cell r="Q44">
            <v>90000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50000</v>
          </cell>
          <cell r="AV44">
            <v>0</v>
          </cell>
          <cell r="AW44">
            <v>0</v>
          </cell>
          <cell r="AX44">
            <v>0</v>
          </cell>
          <cell r="AY44">
            <v>0</v>
          </cell>
          <cell r="AZ44">
            <v>0</v>
          </cell>
          <cell r="BA44">
            <v>0</v>
          </cell>
          <cell r="BB44">
            <v>0</v>
          </cell>
          <cell r="BC44">
            <v>0</v>
          </cell>
          <cell r="BD44">
            <v>0</v>
          </cell>
          <cell r="BE44">
            <v>80000</v>
          </cell>
          <cell r="BF44">
            <v>0</v>
          </cell>
          <cell r="BG44">
            <v>0</v>
          </cell>
          <cell r="BH44">
            <v>0</v>
          </cell>
          <cell r="BI44">
            <v>0</v>
          </cell>
          <cell r="BJ44">
            <v>0</v>
          </cell>
          <cell r="BK44">
            <v>0</v>
          </cell>
          <cell r="BL44">
            <v>0</v>
          </cell>
          <cell r="BM44">
            <v>0</v>
          </cell>
          <cell r="BN44">
            <v>0</v>
          </cell>
          <cell r="BO44">
            <v>0</v>
          </cell>
          <cell r="BP44">
            <v>0</v>
          </cell>
          <cell r="BQ44">
            <v>78000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row>
        <row r="45">
          <cell r="E45">
            <v>0</v>
          </cell>
          <cell r="F45">
            <v>0</v>
          </cell>
          <cell r="G45">
            <v>0</v>
          </cell>
          <cell r="H45">
            <v>0</v>
          </cell>
          <cell r="I45">
            <v>300000</v>
          </cell>
          <cell r="J45">
            <v>0</v>
          </cell>
          <cell r="K45">
            <v>0</v>
          </cell>
          <cell r="L45">
            <v>100000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row>
        <row r="46">
          <cell r="E46">
            <v>4000</v>
          </cell>
          <cell r="F46">
            <v>900000</v>
          </cell>
          <cell r="G46">
            <v>40000</v>
          </cell>
          <cell r="H46">
            <v>235000</v>
          </cell>
          <cell r="I46">
            <v>120000</v>
          </cell>
          <cell r="J46">
            <v>6000</v>
          </cell>
          <cell r="K46">
            <v>114000</v>
          </cell>
          <cell r="L46">
            <v>520000</v>
          </cell>
          <cell r="M46">
            <v>50000</v>
          </cell>
          <cell r="N46">
            <v>10000</v>
          </cell>
          <cell r="O46">
            <v>450000</v>
          </cell>
          <cell r="P46">
            <v>0</v>
          </cell>
          <cell r="Q46">
            <v>3000</v>
          </cell>
          <cell r="R46">
            <v>20000</v>
          </cell>
          <cell r="S46">
            <v>5000</v>
          </cell>
          <cell r="T46">
            <v>20000</v>
          </cell>
          <cell r="U46">
            <v>150000</v>
          </cell>
          <cell r="V46">
            <v>400000</v>
          </cell>
          <cell r="W46">
            <v>180000</v>
          </cell>
          <cell r="X46">
            <v>15000</v>
          </cell>
          <cell r="Y46">
            <v>50000</v>
          </cell>
          <cell r="Z46">
            <v>20000</v>
          </cell>
          <cell r="AA46">
            <v>80000</v>
          </cell>
          <cell r="AB46">
            <v>40000</v>
          </cell>
          <cell r="AC46">
            <v>0</v>
          </cell>
          <cell r="AD46">
            <v>120000</v>
          </cell>
          <cell r="AE46">
            <v>6000</v>
          </cell>
          <cell r="AF46">
            <v>10000</v>
          </cell>
          <cell r="AG46">
            <v>0</v>
          </cell>
          <cell r="AH46">
            <v>0</v>
          </cell>
          <cell r="AI46">
            <v>0</v>
          </cell>
          <cell r="AJ46">
            <v>18000</v>
          </cell>
          <cell r="AK46">
            <v>90000</v>
          </cell>
          <cell r="AL46">
            <v>0</v>
          </cell>
          <cell r="AM46">
            <v>0</v>
          </cell>
          <cell r="AN46">
            <v>0</v>
          </cell>
          <cell r="AO46">
            <v>0</v>
          </cell>
          <cell r="AP46">
            <v>100000</v>
          </cell>
          <cell r="AQ46">
            <v>50000</v>
          </cell>
          <cell r="AR46">
            <v>15000</v>
          </cell>
          <cell r="AS46">
            <v>0</v>
          </cell>
          <cell r="AT46">
            <v>0</v>
          </cell>
          <cell r="AU46">
            <v>10000</v>
          </cell>
          <cell r="AV46">
            <v>0</v>
          </cell>
          <cell r="AW46">
            <v>0</v>
          </cell>
          <cell r="AX46">
            <v>0</v>
          </cell>
          <cell r="AY46">
            <v>20000</v>
          </cell>
          <cell r="AZ46">
            <v>0</v>
          </cell>
          <cell r="BA46">
            <v>10000</v>
          </cell>
          <cell r="BB46">
            <v>20000</v>
          </cell>
          <cell r="BC46">
            <v>0</v>
          </cell>
          <cell r="BD46">
            <v>0</v>
          </cell>
          <cell r="BE46">
            <v>180000</v>
          </cell>
          <cell r="BF46">
            <v>0</v>
          </cell>
          <cell r="BG46">
            <v>0</v>
          </cell>
          <cell r="BH46">
            <v>4000</v>
          </cell>
          <cell r="BI46">
            <v>0</v>
          </cell>
          <cell r="BJ46">
            <v>0</v>
          </cell>
          <cell r="BK46">
            <v>0</v>
          </cell>
          <cell r="BL46">
            <v>89000</v>
          </cell>
          <cell r="BM46">
            <v>0</v>
          </cell>
          <cell r="BN46">
            <v>0</v>
          </cell>
          <cell r="BO46">
            <v>0</v>
          </cell>
          <cell r="BP46">
            <v>0</v>
          </cell>
          <cell r="BQ46">
            <v>40000</v>
          </cell>
          <cell r="BR46">
            <v>4000</v>
          </cell>
          <cell r="BS46">
            <v>0</v>
          </cell>
          <cell r="BT46">
            <v>0</v>
          </cell>
          <cell r="BU46">
            <v>20000</v>
          </cell>
          <cell r="BV46">
            <v>54000</v>
          </cell>
          <cell r="BW46">
            <v>0</v>
          </cell>
          <cell r="BX46">
            <v>0</v>
          </cell>
          <cell r="BY46">
            <v>25000</v>
          </cell>
          <cell r="BZ46">
            <v>10000</v>
          </cell>
          <cell r="CA46">
            <v>20000</v>
          </cell>
          <cell r="CB46">
            <v>50000</v>
          </cell>
          <cell r="CC46">
            <v>20000</v>
          </cell>
          <cell r="CD46">
            <v>6000</v>
          </cell>
          <cell r="CE46">
            <v>30000</v>
          </cell>
          <cell r="CF46">
            <v>0</v>
          </cell>
          <cell r="CG46">
            <v>36000</v>
          </cell>
          <cell r="CH46">
            <v>10000</v>
          </cell>
          <cell r="CI46">
            <v>6000</v>
          </cell>
          <cell r="CJ46">
            <v>32000</v>
          </cell>
          <cell r="CK46">
            <v>20000</v>
          </cell>
          <cell r="CL46">
            <v>6000</v>
          </cell>
          <cell r="CM46">
            <v>0</v>
          </cell>
          <cell r="CN46">
            <v>5000</v>
          </cell>
          <cell r="CO46">
            <v>5000</v>
          </cell>
          <cell r="CP46">
            <v>15000</v>
          </cell>
          <cell r="CQ46">
            <v>0</v>
          </cell>
          <cell r="CR46">
            <v>5000</v>
          </cell>
          <cell r="CS46">
            <v>0</v>
          </cell>
          <cell r="CT46">
            <v>0</v>
          </cell>
          <cell r="CU46">
            <v>10000</v>
          </cell>
          <cell r="CV46">
            <v>0</v>
          </cell>
          <cell r="CW46">
            <v>3000</v>
          </cell>
          <cell r="CX46">
            <v>2000</v>
          </cell>
          <cell r="CY46">
            <v>0</v>
          </cell>
          <cell r="CZ46">
            <v>250000</v>
          </cell>
          <cell r="DA46">
            <v>210000</v>
          </cell>
        </row>
        <row r="47">
          <cell r="E47">
            <v>0</v>
          </cell>
          <cell r="F47">
            <v>170000</v>
          </cell>
          <cell r="G47">
            <v>10000</v>
          </cell>
          <cell r="H47">
            <v>13000</v>
          </cell>
          <cell r="I47">
            <v>10000</v>
          </cell>
          <cell r="J47">
            <v>0</v>
          </cell>
          <cell r="K47">
            <v>0</v>
          </cell>
          <cell r="L47">
            <v>0</v>
          </cell>
          <cell r="M47">
            <v>0</v>
          </cell>
          <cell r="N47">
            <v>0</v>
          </cell>
          <cell r="O47">
            <v>10000</v>
          </cell>
          <cell r="P47">
            <v>0</v>
          </cell>
          <cell r="Q47">
            <v>0</v>
          </cell>
          <cell r="R47">
            <v>2000</v>
          </cell>
          <cell r="S47">
            <v>0</v>
          </cell>
          <cell r="T47">
            <v>0</v>
          </cell>
          <cell r="U47">
            <v>0</v>
          </cell>
          <cell r="V47">
            <v>10000</v>
          </cell>
          <cell r="W47">
            <v>10000</v>
          </cell>
          <cell r="X47">
            <v>0</v>
          </cell>
          <cell r="Y47">
            <v>0</v>
          </cell>
          <cell r="Z47">
            <v>0</v>
          </cell>
          <cell r="AA47">
            <v>0</v>
          </cell>
          <cell r="AB47">
            <v>6000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4000</v>
          </cell>
          <cell r="AU47">
            <v>0</v>
          </cell>
          <cell r="AV47">
            <v>0</v>
          </cell>
          <cell r="AW47">
            <v>0</v>
          </cell>
          <cell r="AX47">
            <v>0</v>
          </cell>
          <cell r="AY47">
            <v>0</v>
          </cell>
          <cell r="AZ47">
            <v>0</v>
          </cell>
          <cell r="BA47">
            <v>0</v>
          </cell>
          <cell r="BB47">
            <v>0</v>
          </cell>
          <cell r="BC47">
            <v>0</v>
          </cell>
          <cell r="BD47">
            <v>0</v>
          </cell>
          <cell r="BE47">
            <v>0</v>
          </cell>
          <cell r="BF47">
            <v>0</v>
          </cell>
          <cell r="BG47">
            <v>1000</v>
          </cell>
          <cell r="BH47">
            <v>3000</v>
          </cell>
          <cell r="BI47">
            <v>0</v>
          </cell>
          <cell r="BJ47">
            <v>0</v>
          </cell>
          <cell r="BK47">
            <v>0</v>
          </cell>
          <cell r="BL47">
            <v>10000</v>
          </cell>
          <cell r="BM47">
            <v>0</v>
          </cell>
          <cell r="BN47">
            <v>0</v>
          </cell>
          <cell r="BO47">
            <v>0</v>
          </cell>
          <cell r="BP47">
            <v>0</v>
          </cell>
          <cell r="BQ47">
            <v>0</v>
          </cell>
          <cell r="BR47">
            <v>0</v>
          </cell>
          <cell r="BS47">
            <v>0</v>
          </cell>
          <cell r="BT47">
            <v>0</v>
          </cell>
          <cell r="BU47">
            <v>2000</v>
          </cell>
          <cell r="BV47">
            <v>0</v>
          </cell>
          <cell r="BW47">
            <v>0</v>
          </cell>
          <cell r="BX47">
            <v>0</v>
          </cell>
          <cell r="BY47">
            <v>2000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1000</v>
          </cell>
          <cell r="CY47">
            <v>0</v>
          </cell>
          <cell r="CZ47">
            <v>5000</v>
          </cell>
          <cell r="DA47">
            <v>4000</v>
          </cell>
        </row>
        <row r="48">
          <cell r="E48">
            <v>1344000</v>
          </cell>
          <cell r="F48">
            <v>4904000</v>
          </cell>
          <cell r="G48">
            <v>1635000</v>
          </cell>
          <cell r="H48">
            <v>2356000</v>
          </cell>
          <cell r="I48">
            <v>2579000</v>
          </cell>
          <cell r="J48">
            <v>899000</v>
          </cell>
          <cell r="K48">
            <v>912000</v>
          </cell>
          <cell r="L48">
            <v>1877000</v>
          </cell>
          <cell r="M48">
            <v>1542000</v>
          </cell>
          <cell r="N48">
            <v>873000</v>
          </cell>
          <cell r="O48">
            <v>2108000</v>
          </cell>
          <cell r="P48">
            <v>766000</v>
          </cell>
          <cell r="Q48">
            <v>2463000</v>
          </cell>
          <cell r="R48">
            <v>1707000</v>
          </cell>
          <cell r="S48">
            <v>809000</v>
          </cell>
          <cell r="T48">
            <v>790000</v>
          </cell>
          <cell r="U48">
            <v>1299000</v>
          </cell>
          <cell r="V48">
            <v>2943000</v>
          </cell>
          <cell r="W48">
            <v>2145000</v>
          </cell>
          <cell r="X48">
            <v>1630000</v>
          </cell>
          <cell r="Y48">
            <v>1308000</v>
          </cell>
          <cell r="Z48">
            <v>766000</v>
          </cell>
          <cell r="AA48">
            <v>1371000</v>
          </cell>
          <cell r="AB48">
            <v>1489000</v>
          </cell>
          <cell r="AC48">
            <v>1332000</v>
          </cell>
          <cell r="AD48">
            <v>1199000</v>
          </cell>
          <cell r="AE48">
            <v>750000</v>
          </cell>
          <cell r="AF48">
            <v>880000</v>
          </cell>
          <cell r="AG48">
            <v>959000</v>
          </cell>
          <cell r="AH48">
            <v>1221000</v>
          </cell>
          <cell r="AI48">
            <v>881000</v>
          </cell>
          <cell r="AJ48">
            <v>794000</v>
          </cell>
          <cell r="AK48">
            <v>2140000</v>
          </cell>
          <cell r="AL48">
            <v>1358000</v>
          </cell>
          <cell r="AM48">
            <v>824000</v>
          </cell>
          <cell r="AN48">
            <v>832000</v>
          </cell>
          <cell r="AO48">
            <v>1430000</v>
          </cell>
          <cell r="AP48">
            <v>856000</v>
          </cell>
          <cell r="AQ48">
            <v>1721000</v>
          </cell>
          <cell r="AR48">
            <v>1604000</v>
          </cell>
          <cell r="AS48">
            <v>786000</v>
          </cell>
          <cell r="AT48">
            <v>2496000</v>
          </cell>
          <cell r="AU48">
            <v>915000</v>
          </cell>
          <cell r="AV48">
            <v>808000</v>
          </cell>
          <cell r="AW48">
            <v>745000</v>
          </cell>
          <cell r="AX48">
            <v>759000</v>
          </cell>
          <cell r="AY48">
            <v>910000</v>
          </cell>
          <cell r="AZ48">
            <v>784000</v>
          </cell>
          <cell r="BA48">
            <v>1550000</v>
          </cell>
          <cell r="BB48">
            <v>767000</v>
          </cell>
          <cell r="BC48">
            <v>818000</v>
          </cell>
          <cell r="BD48">
            <v>1497000</v>
          </cell>
          <cell r="BE48">
            <v>3377000</v>
          </cell>
          <cell r="BF48">
            <v>828000</v>
          </cell>
          <cell r="BG48">
            <v>1425000</v>
          </cell>
          <cell r="BH48">
            <v>809000</v>
          </cell>
          <cell r="BI48">
            <v>855000</v>
          </cell>
          <cell r="BJ48">
            <v>1424000</v>
          </cell>
          <cell r="BK48">
            <v>728000</v>
          </cell>
          <cell r="BL48">
            <v>1468000</v>
          </cell>
          <cell r="BM48">
            <v>1454000</v>
          </cell>
          <cell r="BN48">
            <v>776000</v>
          </cell>
          <cell r="BO48">
            <v>773000</v>
          </cell>
          <cell r="BP48">
            <v>828000</v>
          </cell>
          <cell r="BQ48">
            <v>1786000</v>
          </cell>
          <cell r="BR48">
            <v>730000</v>
          </cell>
          <cell r="BS48">
            <v>849000</v>
          </cell>
          <cell r="BT48">
            <v>877000</v>
          </cell>
          <cell r="BU48">
            <v>1414000</v>
          </cell>
          <cell r="BV48">
            <v>867000</v>
          </cell>
          <cell r="BW48">
            <v>773000</v>
          </cell>
          <cell r="BX48">
            <v>1460000</v>
          </cell>
          <cell r="BY48">
            <v>1002000</v>
          </cell>
          <cell r="BZ48">
            <v>789000</v>
          </cell>
          <cell r="CA48">
            <v>1580000</v>
          </cell>
          <cell r="CB48">
            <v>937000</v>
          </cell>
          <cell r="CC48">
            <v>810000</v>
          </cell>
          <cell r="CD48">
            <v>1142000</v>
          </cell>
          <cell r="CE48">
            <v>811000</v>
          </cell>
          <cell r="CF48">
            <v>1455000</v>
          </cell>
          <cell r="CG48">
            <v>917000</v>
          </cell>
          <cell r="CH48">
            <v>848000</v>
          </cell>
          <cell r="CI48">
            <v>745000</v>
          </cell>
          <cell r="CJ48">
            <v>975000</v>
          </cell>
          <cell r="CK48">
            <v>879000</v>
          </cell>
          <cell r="CL48">
            <v>834000</v>
          </cell>
          <cell r="CM48">
            <v>802000</v>
          </cell>
          <cell r="CN48">
            <v>927000</v>
          </cell>
          <cell r="CO48">
            <v>1033000</v>
          </cell>
          <cell r="CP48">
            <v>886000</v>
          </cell>
          <cell r="CQ48">
            <v>738000</v>
          </cell>
          <cell r="CR48">
            <v>1354000</v>
          </cell>
          <cell r="CS48">
            <v>820000</v>
          </cell>
          <cell r="CT48">
            <v>1408000</v>
          </cell>
          <cell r="CU48">
            <v>1613000</v>
          </cell>
          <cell r="CV48">
            <v>857000</v>
          </cell>
          <cell r="CW48">
            <v>893000</v>
          </cell>
          <cell r="CX48">
            <v>789000</v>
          </cell>
          <cell r="CY48">
            <v>825000</v>
          </cell>
          <cell r="CZ48">
            <v>2582000</v>
          </cell>
          <cell r="DA48">
            <v>1627000</v>
          </cell>
        </row>
        <row r="49">
          <cell r="E49">
            <v>21130000</v>
          </cell>
          <cell r="F49">
            <v>110091000</v>
          </cell>
          <cell r="G49">
            <v>42041000</v>
          </cell>
          <cell r="H49">
            <v>31787000</v>
          </cell>
          <cell r="I49">
            <v>63395000</v>
          </cell>
          <cell r="J49">
            <v>12777000</v>
          </cell>
          <cell r="K49">
            <v>13143000</v>
          </cell>
          <cell r="L49">
            <v>29042000</v>
          </cell>
          <cell r="M49">
            <v>36016000</v>
          </cell>
          <cell r="N49">
            <v>13140000</v>
          </cell>
          <cell r="O49">
            <v>43165000</v>
          </cell>
          <cell r="P49">
            <v>12692000</v>
          </cell>
          <cell r="Q49">
            <v>26192000</v>
          </cell>
          <cell r="R49">
            <v>40936000</v>
          </cell>
          <cell r="S49">
            <v>13573000</v>
          </cell>
          <cell r="T49">
            <v>13097000</v>
          </cell>
          <cell r="U49">
            <v>24322000</v>
          </cell>
          <cell r="V49">
            <v>69275000</v>
          </cell>
          <cell r="W49">
            <v>55533000</v>
          </cell>
          <cell r="X49">
            <v>13490000</v>
          </cell>
          <cell r="Y49">
            <v>27830000</v>
          </cell>
          <cell r="Z49">
            <v>13929000</v>
          </cell>
          <cell r="AA49">
            <v>24834000</v>
          </cell>
          <cell r="AB49">
            <v>31702000</v>
          </cell>
          <cell r="AC49">
            <v>13406000</v>
          </cell>
          <cell r="AD49">
            <v>16532000</v>
          </cell>
          <cell r="AE49">
            <v>12962000</v>
          </cell>
          <cell r="AF49">
            <v>12377000</v>
          </cell>
          <cell r="AG49">
            <v>13352000</v>
          </cell>
          <cell r="AH49">
            <v>11098000</v>
          </cell>
          <cell r="AI49">
            <v>12139000</v>
          </cell>
          <cell r="AJ49">
            <v>10973000</v>
          </cell>
          <cell r="AK49">
            <v>24242000</v>
          </cell>
          <cell r="AL49">
            <v>11877000</v>
          </cell>
          <cell r="AM49">
            <v>10420000</v>
          </cell>
          <cell r="AN49">
            <v>13227000</v>
          </cell>
          <cell r="AO49">
            <v>11781000</v>
          </cell>
          <cell r="AP49">
            <v>13657000</v>
          </cell>
          <cell r="AQ49">
            <v>18059000</v>
          </cell>
          <cell r="AR49">
            <v>12704000</v>
          </cell>
          <cell r="AS49">
            <v>14211000</v>
          </cell>
          <cell r="AT49">
            <v>26321000</v>
          </cell>
          <cell r="AU49">
            <v>12456000</v>
          </cell>
          <cell r="AV49">
            <v>8595000</v>
          </cell>
          <cell r="AW49">
            <v>9153000</v>
          </cell>
          <cell r="AX49">
            <v>11177000</v>
          </cell>
          <cell r="AY49">
            <v>11776000</v>
          </cell>
          <cell r="AZ49">
            <v>11461000</v>
          </cell>
          <cell r="BA49">
            <v>11838000</v>
          </cell>
          <cell r="BB49">
            <v>8477000</v>
          </cell>
          <cell r="BC49">
            <v>9083000</v>
          </cell>
          <cell r="BD49">
            <v>10758000</v>
          </cell>
          <cell r="BE49">
            <v>40088000</v>
          </cell>
          <cell r="BF49">
            <v>12225000</v>
          </cell>
          <cell r="BG49">
            <v>10128000</v>
          </cell>
          <cell r="BH49">
            <v>8435000</v>
          </cell>
          <cell r="BI49">
            <v>9170000</v>
          </cell>
          <cell r="BJ49">
            <v>10451000</v>
          </cell>
          <cell r="BK49">
            <v>9356000</v>
          </cell>
          <cell r="BL49">
            <v>29800000</v>
          </cell>
          <cell r="BM49">
            <v>8762000</v>
          </cell>
          <cell r="BN49">
            <v>11494000</v>
          </cell>
          <cell r="BO49">
            <v>12459000</v>
          </cell>
          <cell r="BP49">
            <v>11582000</v>
          </cell>
          <cell r="BQ49">
            <v>14903000</v>
          </cell>
          <cell r="BR49">
            <v>9759000</v>
          </cell>
          <cell r="BS49">
            <v>9509000</v>
          </cell>
          <cell r="BT49">
            <v>10489000</v>
          </cell>
          <cell r="BU49">
            <v>10536000</v>
          </cell>
          <cell r="BV49">
            <v>10591000</v>
          </cell>
          <cell r="BW49">
            <v>10990000</v>
          </cell>
          <cell r="BX49">
            <v>11786000</v>
          </cell>
          <cell r="BY49">
            <v>16521000</v>
          </cell>
          <cell r="BZ49">
            <v>14747000</v>
          </cell>
          <cell r="CA49">
            <v>14196000</v>
          </cell>
          <cell r="CB49">
            <v>11981000</v>
          </cell>
          <cell r="CC49">
            <v>15049000</v>
          </cell>
          <cell r="CD49">
            <v>12887000</v>
          </cell>
          <cell r="CE49">
            <v>14857000</v>
          </cell>
          <cell r="CF49">
            <v>15866000</v>
          </cell>
          <cell r="CG49">
            <v>13849000</v>
          </cell>
          <cell r="CH49">
            <v>14286000</v>
          </cell>
          <cell r="CI49">
            <v>13801000</v>
          </cell>
          <cell r="CJ49">
            <v>18131000</v>
          </cell>
          <cell r="CK49">
            <v>13805000</v>
          </cell>
          <cell r="CL49">
            <v>14593000</v>
          </cell>
          <cell r="CM49">
            <v>12474000</v>
          </cell>
          <cell r="CN49">
            <v>13750000</v>
          </cell>
          <cell r="CO49">
            <v>13952000</v>
          </cell>
          <cell r="CP49">
            <v>14500000</v>
          </cell>
          <cell r="CQ49">
            <v>11898000</v>
          </cell>
          <cell r="CR49">
            <v>14614000</v>
          </cell>
          <cell r="CS49">
            <v>11424000</v>
          </cell>
          <cell r="CT49">
            <v>13734000</v>
          </cell>
          <cell r="CU49">
            <v>12128000</v>
          </cell>
          <cell r="CV49">
            <v>12218000</v>
          </cell>
          <cell r="CW49">
            <v>10568000</v>
          </cell>
          <cell r="CX49">
            <v>11388000</v>
          </cell>
          <cell r="CY49">
            <v>10349000</v>
          </cell>
          <cell r="CZ49">
            <v>42652000</v>
          </cell>
          <cell r="DA49">
            <v>12762000</v>
          </cell>
        </row>
        <row r="50">
          <cell r="E50">
            <v>3017000</v>
          </cell>
          <cell r="F50">
            <v>4664000</v>
          </cell>
          <cell r="G50">
            <v>4238000</v>
          </cell>
          <cell r="H50">
            <v>2406000</v>
          </cell>
          <cell r="I50">
            <v>0</v>
          </cell>
          <cell r="J50">
            <v>1147000</v>
          </cell>
          <cell r="K50">
            <v>0</v>
          </cell>
          <cell r="L50">
            <v>573000</v>
          </cell>
          <cell r="M50">
            <v>1721000</v>
          </cell>
          <cell r="N50">
            <v>1147000</v>
          </cell>
          <cell r="O50">
            <v>1721000</v>
          </cell>
          <cell r="P50">
            <v>1184000</v>
          </cell>
          <cell r="Q50">
            <v>1184000</v>
          </cell>
          <cell r="R50">
            <v>2406000</v>
          </cell>
          <cell r="S50">
            <v>1184000</v>
          </cell>
          <cell r="T50">
            <v>0</v>
          </cell>
          <cell r="U50">
            <v>2406000</v>
          </cell>
          <cell r="V50">
            <v>1721000</v>
          </cell>
          <cell r="W50">
            <v>2332000</v>
          </cell>
          <cell r="X50">
            <v>2406000</v>
          </cell>
          <cell r="Y50">
            <v>573000</v>
          </cell>
          <cell r="Z50">
            <v>573000</v>
          </cell>
          <cell r="AA50">
            <v>2943000</v>
          </cell>
          <cell r="AB50">
            <v>1758000</v>
          </cell>
          <cell r="AC50">
            <v>0</v>
          </cell>
          <cell r="AD50">
            <v>573000</v>
          </cell>
          <cell r="AE50">
            <v>0</v>
          </cell>
          <cell r="AF50">
            <v>1184000</v>
          </cell>
          <cell r="AG50">
            <v>1184000</v>
          </cell>
          <cell r="AH50">
            <v>0</v>
          </cell>
          <cell r="AI50">
            <v>573000</v>
          </cell>
          <cell r="AJ50">
            <v>0</v>
          </cell>
          <cell r="AK50">
            <v>573000</v>
          </cell>
          <cell r="AL50">
            <v>1184000</v>
          </cell>
          <cell r="AM50">
            <v>1184000</v>
          </cell>
          <cell r="AN50">
            <v>573000</v>
          </cell>
          <cell r="AO50">
            <v>0</v>
          </cell>
          <cell r="AP50">
            <v>0</v>
          </cell>
          <cell r="AQ50">
            <v>1147000</v>
          </cell>
          <cell r="AR50">
            <v>1184000</v>
          </cell>
          <cell r="AS50">
            <v>1184000</v>
          </cell>
          <cell r="AT50">
            <v>1147000</v>
          </cell>
          <cell r="AU50">
            <v>1184000</v>
          </cell>
          <cell r="AV50">
            <v>0</v>
          </cell>
          <cell r="AW50">
            <v>0</v>
          </cell>
          <cell r="AX50">
            <v>573000</v>
          </cell>
          <cell r="AY50">
            <v>1147000</v>
          </cell>
          <cell r="AZ50">
            <v>1184000</v>
          </cell>
          <cell r="BA50">
            <v>1147000</v>
          </cell>
          <cell r="BB50">
            <v>0</v>
          </cell>
          <cell r="BC50">
            <v>573000</v>
          </cell>
          <cell r="BD50">
            <v>573000</v>
          </cell>
          <cell r="BE50">
            <v>1184000</v>
          </cell>
          <cell r="BF50">
            <v>1184000</v>
          </cell>
          <cell r="BG50">
            <v>573000</v>
          </cell>
          <cell r="BH50">
            <v>0</v>
          </cell>
          <cell r="BI50">
            <v>1184000</v>
          </cell>
          <cell r="BJ50">
            <v>1147000</v>
          </cell>
          <cell r="BK50">
            <v>0</v>
          </cell>
          <cell r="BL50">
            <v>2921000</v>
          </cell>
          <cell r="BM50">
            <v>573000</v>
          </cell>
          <cell r="BN50">
            <v>1184000</v>
          </cell>
          <cell r="BO50">
            <v>1147000</v>
          </cell>
          <cell r="BP50">
            <v>1184000</v>
          </cell>
          <cell r="BQ50">
            <v>1147000</v>
          </cell>
          <cell r="BR50">
            <v>0</v>
          </cell>
          <cell r="BS50">
            <v>573000</v>
          </cell>
          <cell r="BT50">
            <v>573000</v>
          </cell>
          <cell r="BU50">
            <v>1147000</v>
          </cell>
          <cell r="BV50">
            <v>1184000</v>
          </cell>
          <cell r="BW50">
            <v>573000</v>
          </cell>
          <cell r="BX50">
            <v>0</v>
          </cell>
          <cell r="BY50">
            <v>1184000</v>
          </cell>
          <cell r="BZ50">
            <v>1184000</v>
          </cell>
          <cell r="CA50">
            <v>1147000</v>
          </cell>
          <cell r="CB50">
            <v>0</v>
          </cell>
          <cell r="CC50">
            <v>1184000</v>
          </cell>
          <cell r="CD50">
            <v>1184000</v>
          </cell>
          <cell r="CE50">
            <v>1184000</v>
          </cell>
          <cell r="CF50">
            <v>573000</v>
          </cell>
          <cell r="CG50">
            <v>0</v>
          </cell>
          <cell r="CH50">
            <v>573000</v>
          </cell>
          <cell r="CI50">
            <v>0</v>
          </cell>
          <cell r="CJ50">
            <v>0</v>
          </cell>
          <cell r="CK50">
            <v>1184000</v>
          </cell>
          <cell r="CL50">
            <v>1184000</v>
          </cell>
          <cell r="CM50">
            <v>0</v>
          </cell>
          <cell r="CN50">
            <v>1147000</v>
          </cell>
          <cell r="CO50">
            <v>1147000</v>
          </cell>
          <cell r="CP50">
            <v>1147000</v>
          </cell>
          <cell r="CQ50">
            <v>0</v>
          </cell>
          <cell r="CR50">
            <v>573000</v>
          </cell>
          <cell r="CS50">
            <v>573000</v>
          </cell>
          <cell r="CT50">
            <v>1147000</v>
          </cell>
          <cell r="CU50">
            <v>1184000</v>
          </cell>
          <cell r="CV50">
            <v>0</v>
          </cell>
          <cell r="CW50">
            <v>0</v>
          </cell>
          <cell r="CX50">
            <v>0</v>
          </cell>
          <cell r="CY50">
            <v>0</v>
          </cell>
          <cell r="CZ50">
            <v>2295000</v>
          </cell>
          <cell r="DA50">
            <v>0</v>
          </cell>
        </row>
        <row r="51">
          <cell r="E51">
            <v>642000</v>
          </cell>
          <cell r="F51">
            <v>963000</v>
          </cell>
          <cell r="G51">
            <v>321000</v>
          </cell>
          <cell r="H51">
            <v>321000</v>
          </cell>
          <cell r="I51">
            <v>0</v>
          </cell>
          <cell r="J51">
            <v>221000</v>
          </cell>
          <cell r="K51">
            <v>0</v>
          </cell>
          <cell r="L51">
            <v>221000</v>
          </cell>
          <cell r="M51">
            <v>321000</v>
          </cell>
          <cell r="N51">
            <v>221000</v>
          </cell>
          <cell r="O51">
            <v>321000</v>
          </cell>
          <cell r="P51">
            <v>221000</v>
          </cell>
          <cell r="Q51">
            <v>221000</v>
          </cell>
          <cell r="R51">
            <v>321000</v>
          </cell>
          <cell r="S51">
            <v>221000</v>
          </cell>
          <cell r="T51">
            <v>0</v>
          </cell>
          <cell r="U51">
            <v>321000</v>
          </cell>
          <cell r="V51">
            <v>221000</v>
          </cell>
          <cell r="W51">
            <v>321000</v>
          </cell>
          <cell r="X51">
            <v>321000</v>
          </cell>
          <cell r="Y51">
            <v>221000</v>
          </cell>
          <cell r="Z51">
            <v>221000</v>
          </cell>
          <cell r="AA51">
            <v>321000</v>
          </cell>
          <cell r="AB51">
            <v>321000</v>
          </cell>
          <cell r="AC51">
            <v>0</v>
          </cell>
          <cell r="AD51">
            <v>221000</v>
          </cell>
          <cell r="AE51">
            <v>0</v>
          </cell>
          <cell r="AF51">
            <v>221000</v>
          </cell>
          <cell r="AG51">
            <v>221000</v>
          </cell>
          <cell r="AH51">
            <v>0</v>
          </cell>
          <cell r="AI51">
            <v>221000</v>
          </cell>
          <cell r="AJ51">
            <v>0</v>
          </cell>
          <cell r="AK51">
            <v>221000</v>
          </cell>
          <cell r="AL51">
            <v>221000</v>
          </cell>
          <cell r="AM51">
            <v>221000</v>
          </cell>
          <cell r="AN51">
            <v>221000</v>
          </cell>
          <cell r="AO51">
            <v>0</v>
          </cell>
          <cell r="AP51">
            <v>0</v>
          </cell>
          <cell r="AQ51">
            <v>221000</v>
          </cell>
          <cell r="AR51">
            <v>221000</v>
          </cell>
          <cell r="AS51">
            <v>221000</v>
          </cell>
          <cell r="AT51">
            <v>221000</v>
          </cell>
          <cell r="AU51">
            <v>221000</v>
          </cell>
          <cell r="AV51">
            <v>0</v>
          </cell>
          <cell r="AW51">
            <v>0</v>
          </cell>
          <cell r="AX51">
            <v>221000</v>
          </cell>
          <cell r="AY51">
            <v>221000</v>
          </cell>
          <cell r="AZ51">
            <v>221000</v>
          </cell>
          <cell r="BA51">
            <v>221000</v>
          </cell>
          <cell r="BB51">
            <v>0</v>
          </cell>
          <cell r="BC51">
            <v>221000</v>
          </cell>
          <cell r="BD51">
            <v>221000</v>
          </cell>
          <cell r="BE51">
            <v>321000</v>
          </cell>
          <cell r="BF51">
            <v>221000</v>
          </cell>
          <cell r="BG51">
            <v>221000</v>
          </cell>
          <cell r="BH51">
            <v>0</v>
          </cell>
          <cell r="BI51">
            <v>221000</v>
          </cell>
          <cell r="BJ51">
            <v>221000</v>
          </cell>
          <cell r="BK51">
            <v>0</v>
          </cell>
          <cell r="BL51">
            <v>321000</v>
          </cell>
          <cell r="BM51">
            <v>221000</v>
          </cell>
          <cell r="BN51">
            <v>221000</v>
          </cell>
          <cell r="BO51">
            <v>221000</v>
          </cell>
          <cell r="BP51">
            <v>221000</v>
          </cell>
          <cell r="BQ51">
            <v>221000</v>
          </cell>
          <cell r="BR51">
            <v>0</v>
          </cell>
          <cell r="BS51">
            <v>221000</v>
          </cell>
          <cell r="BT51">
            <v>221000</v>
          </cell>
          <cell r="BU51">
            <v>221000</v>
          </cell>
          <cell r="BV51">
            <v>221000</v>
          </cell>
          <cell r="BW51">
            <v>221000</v>
          </cell>
          <cell r="BX51">
            <v>0</v>
          </cell>
          <cell r="BY51">
            <v>221000</v>
          </cell>
          <cell r="BZ51">
            <v>221000</v>
          </cell>
          <cell r="CA51">
            <v>221000</v>
          </cell>
          <cell r="CB51">
            <v>0</v>
          </cell>
          <cell r="CC51">
            <v>221000</v>
          </cell>
          <cell r="CD51">
            <v>221000</v>
          </cell>
          <cell r="CE51">
            <v>221000</v>
          </cell>
          <cell r="CF51">
            <v>221000</v>
          </cell>
          <cell r="CG51">
            <v>0</v>
          </cell>
          <cell r="CH51">
            <v>221000</v>
          </cell>
          <cell r="CI51">
            <v>0</v>
          </cell>
          <cell r="CJ51">
            <v>0</v>
          </cell>
          <cell r="CK51">
            <v>221000</v>
          </cell>
          <cell r="CL51">
            <v>221000</v>
          </cell>
          <cell r="CM51">
            <v>0</v>
          </cell>
          <cell r="CN51">
            <v>221000</v>
          </cell>
          <cell r="CO51">
            <v>221000</v>
          </cell>
          <cell r="CP51">
            <v>221000</v>
          </cell>
          <cell r="CQ51">
            <v>0</v>
          </cell>
          <cell r="CR51">
            <v>221000</v>
          </cell>
          <cell r="CS51">
            <v>221000</v>
          </cell>
          <cell r="CT51">
            <v>221000</v>
          </cell>
          <cell r="CU51">
            <v>221000</v>
          </cell>
          <cell r="CV51">
            <v>0</v>
          </cell>
          <cell r="CW51">
            <v>0</v>
          </cell>
          <cell r="CX51">
            <v>0</v>
          </cell>
          <cell r="CY51">
            <v>0</v>
          </cell>
          <cell r="CZ51">
            <v>542000</v>
          </cell>
          <cell r="DA51">
            <v>0</v>
          </cell>
        </row>
        <row r="52">
          <cell r="E52">
            <v>0</v>
          </cell>
          <cell r="F52">
            <v>563000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row>
        <row r="53">
          <cell r="E53">
            <v>71000</v>
          </cell>
          <cell r="F53">
            <v>422000</v>
          </cell>
          <cell r="G53">
            <v>166000</v>
          </cell>
          <cell r="H53">
            <v>89000</v>
          </cell>
          <cell r="I53">
            <v>249000</v>
          </cell>
          <cell r="J53">
            <v>31000</v>
          </cell>
          <cell r="K53">
            <v>26000</v>
          </cell>
          <cell r="L53">
            <v>71000</v>
          </cell>
          <cell r="M53">
            <v>94000</v>
          </cell>
          <cell r="N53">
            <v>31000</v>
          </cell>
          <cell r="O53">
            <v>172000</v>
          </cell>
          <cell r="P53">
            <v>31000</v>
          </cell>
          <cell r="Q53">
            <v>76000</v>
          </cell>
          <cell r="R53">
            <v>107000</v>
          </cell>
          <cell r="S53">
            <v>35000</v>
          </cell>
          <cell r="T53">
            <v>26000</v>
          </cell>
          <cell r="U53">
            <v>67000</v>
          </cell>
          <cell r="V53">
            <v>281000</v>
          </cell>
          <cell r="W53">
            <v>224000</v>
          </cell>
          <cell r="X53">
            <v>35000</v>
          </cell>
          <cell r="Y53">
            <v>62000</v>
          </cell>
          <cell r="Z53">
            <v>31000</v>
          </cell>
          <cell r="AA53">
            <v>71000</v>
          </cell>
          <cell r="AB53">
            <v>85000</v>
          </cell>
          <cell r="AC53">
            <v>26000</v>
          </cell>
          <cell r="AD53">
            <v>44000</v>
          </cell>
          <cell r="AE53">
            <v>26000</v>
          </cell>
          <cell r="AF53">
            <v>31000</v>
          </cell>
          <cell r="AG53">
            <v>35000</v>
          </cell>
          <cell r="AH53">
            <v>26000</v>
          </cell>
          <cell r="AI53">
            <v>31000</v>
          </cell>
          <cell r="AJ53">
            <v>22000</v>
          </cell>
          <cell r="AK53">
            <v>62000</v>
          </cell>
          <cell r="AL53">
            <v>31000</v>
          </cell>
          <cell r="AM53">
            <v>31000</v>
          </cell>
          <cell r="AN53">
            <v>31000</v>
          </cell>
          <cell r="AO53">
            <v>26000</v>
          </cell>
          <cell r="AP53">
            <v>26000</v>
          </cell>
          <cell r="AQ53">
            <v>49000</v>
          </cell>
          <cell r="AR53">
            <v>31000</v>
          </cell>
          <cell r="AS53">
            <v>31000</v>
          </cell>
          <cell r="AT53">
            <v>76000</v>
          </cell>
          <cell r="AU53">
            <v>31000</v>
          </cell>
          <cell r="AV53">
            <v>26000</v>
          </cell>
          <cell r="AW53">
            <v>26000</v>
          </cell>
          <cell r="AX53">
            <v>31000</v>
          </cell>
          <cell r="AY53">
            <v>31000</v>
          </cell>
          <cell r="AZ53">
            <v>31000</v>
          </cell>
          <cell r="BA53">
            <v>35000</v>
          </cell>
          <cell r="BB53">
            <v>22000</v>
          </cell>
          <cell r="BC53">
            <v>31000</v>
          </cell>
          <cell r="BD53">
            <v>31000</v>
          </cell>
          <cell r="BE53">
            <v>103000</v>
          </cell>
          <cell r="BF53">
            <v>31000</v>
          </cell>
          <cell r="BG53">
            <v>31000</v>
          </cell>
          <cell r="BH53">
            <v>26000</v>
          </cell>
          <cell r="BI53">
            <v>31000</v>
          </cell>
          <cell r="BJ53">
            <v>31000</v>
          </cell>
          <cell r="BK53">
            <v>26000</v>
          </cell>
          <cell r="BL53">
            <v>76000</v>
          </cell>
          <cell r="BM53">
            <v>31000</v>
          </cell>
          <cell r="BN53">
            <v>31000</v>
          </cell>
          <cell r="BO53">
            <v>31000</v>
          </cell>
          <cell r="BP53">
            <v>31000</v>
          </cell>
          <cell r="BQ53">
            <v>40000</v>
          </cell>
          <cell r="BR53">
            <v>26000</v>
          </cell>
          <cell r="BS53">
            <v>31000</v>
          </cell>
          <cell r="BT53">
            <v>31000</v>
          </cell>
          <cell r="BU53">
            <v>31000</v>
          </cell>
          <cell r="BV53">
            <v>31000</v>
          </cell>
          <cell r="BW53">
            <v>31000</v>
          </cell>
          <cell r="BX53">
            <v>26000</v>
          </cell>
          <cell r="BY53">
            <v>40000</v>
          </cell>
          <cell r="BZ53">
            <v>31000</v>
          </cell>
          <cell r="CA53">
            <v>35000</v>
          </cell>
          <cell r="CB53">
            <v>26000</v>
          </cell>
          <cell r="CC53">
            <v>31000</v>
          </cell>
          <cell r="CD53">
            <v>31000</v>
          </cell>
          <cell r="CE53">
            <v>31000</v>
          </cell>
          <cell r="CF53">
            <v>31000</v>
          </cell>
          <cell r="CG53">
            <v>31000</v>
          </cell>
          <cell r="CH53">
            <v>31000</v>
          </cell>
          <cell r="CI53">
            <v>26000</v>
          </cell>
          <cell r="CJ53">
            <v>40000</v>
          </cell>
          <cell r="CK53">
            <v>31000</v>
          </cell>
          <cell r="CL53">
            <v>31000</v>
          </cell>
          <cell r="CM53">
            <v>26000</v>
          </cell>
          <cell r="CN53">
            <v>31000</v>
          </cell>
          <cell r="CO53">
            <v>31000</v>
          </cell>
          <cell r="CP53">
            <v>31000</v>
          </cell>
          <cell r="CQ53">
            <v>26000</v>
          </cell>
          <cell r="CR53">
            <v>31000</v>
          </cell>
          <cell r="CS53">
            <v>31000</v>
          </cell>
          <cell r="CT53">
            <v>31000</v>
          </cell>
          <cell r="CU53">
            <v>31000</v>
          </cell>
          <cell r="CV53">
            <v>26000</v>
          </cell>
          <cell r="CW53">
            <v>26000</v>
          </cell>
          <cell r="CX53">
            <v>26000</v>
          </cell>
          <cell r="CY53">
            <v>26000</v>
          </cell>
          <cell r="CZ53">
            <v>107000</v>
          </cell>
          <cell r="DA53">
            <v>26000</v>
          </cell>
        </row>
        <row r="54">
          <cell r="E54">
            <v>0</v>
          </cell>
          <cell r="F54">
            <v>466000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276000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414000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row>
        <row r="55">
          <cell r="E55">
            <v>0</v>
          </cell>
          <cell r="F55">
            <v>72000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48000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72000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row>
        <row r="56">
          <cell r="E56">
            <v>0</v>
          </cell>
          <cell r="F56">
            <v>63000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63000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63000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row>
        <row r="57">
          <cell r="E57">
            <v>0</v>
          </cell>
          <cell r="F57">
            <v>156000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150000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114000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row>
        <row r="58">
          <cell r="E58">
            <v>23000</v>
          </cell>
          <cell r="F58">
            <v>0</v>
          </cell>
          <cell r="G58">
            <v>0</v>
          </cell>
          <cell r="H58">
            <v>0</v>
          </cell>
          <cell r="I58">
            <v>0</v>
          </cell>
          <cell r="J58">
            <v>23000</v>
          </cell>
          <cell r="K58">
            <v>23000</v>
          </cell>
          <cell r="L58">
            <v>0</v>
          </cell>
          <cell r="M58">
            <v>0</v>
          </cell>
          <cell r="N58">
            <v>23000</v>
          </cell>
          <cell r="O58">
            <v>0</v>
          </cell>
          <cell r="P58">
            <v>23000</v>
          </cell>
          <cell r="Q58">
            <v>0</v>
          </cell>
          <cell r="R58">
            <v>0</v>
          </cell>
          <cell r="S58">
            <v>0</v>
          </cell>
          <cell r="T58">
            <v>0</v>
          </cell>
          <cell r="U58">
            <v>0</v>
          </cell>
          <cell r="V58">
            <v>0</v>
          </cell>
          <cell r="W58">
            <v>0</v>
          </cell>
          <cell r="X58">
            <v>0</v>
          </cell>
          <cell r="Y58">
            <v>0</v>
          </cell>
          <cell r="Z58">
            <v>0</v>
          </cell>
          <cell r="AA58">
            <v>0</v>
          </cell>
          <cell r="AB58">
            <v>0</v>
          </cell>
          <cell r="AC58">
            <v>23000</v>
          </cell>
          <cell r="AD58">
            <v>23000</v>
          </cell>
          <cell r="AE58">
            <v>23000</v>
          </cell>
          <cell r="AF58">
            <v>23000</v>
          </cell>
          <cell r="AG58">
            <v>23000</v>
          </cell>
          <cell r="AH58">
            <v>23000</v>
          </cell>
          <cell r="AI58">
            <v>23000</v>
          </cell>
          <cell r="AJ58">
            <v>23000</v>
          </cell>
          <cell r="AK58">
            <v>23000</v>
          </cell>
          <cell r="AL58">
            <v>23000</v>
          </cell>
          <cell r="AM58">
            <v>23000</v>
          </cell>
          <cell r="AN58">
            <v>23000</v>
          </cell>
          <cell r="AO58">
            <v>23000</v>
          </cell>
          <cell r="AP58">
            <v>23000</v>
          </cell>
          <cell r="AQ58">
            <v>0</v>
          </cell>
          <cell r="AR58">
            <v>23000</v>
          </cell>
          <cell r="AS58">
            <v>0</v>
          </cell>
          <cell r="AT58">
            <v>0</v>
          </cell>
          <cell r="AU58">
            <v>23000</v>
          </cell>
          <cell r="AV58">
            <v>23000</v>
          </cell>
          <cell r="AW58">
            <v>23000</v>
          </cell>
          <cell r="AX58">
            <v>23000</v>
          </cell>
          <cell r="AY58">
            <v>23000</v>
          </cell>
          <cell r="AZ58">
            <v>23000</v>
          </cell>
          <cell r="BA58">
            <v>23000</v>
          </cell>
          <cell r="BB58">
            <v>23000</v>
          </cell>
          <cell r="BC58">
            <v>23000</v>
          </cell>
          <cell r="BD58">
            <v>23000</v>
          </cell>
          <cell r="BE58">
            <v>0</v>
          </cell>
          <cell r="BF58">
            <v>0</v>
          </cell>
          <cell r="BG58">
            <v>23000</v>
          </cell>
          <cell r="BH58">
            <v>23000</v>
          </cell>
          <cell r="BI58">
            <v>0</v>
          </cell>
          <cell r="BJ58">
            <v>0</v>
          </cell>
          <cell r="BK58">
            <v>23000</v>
          </cell>
          <cell r="BL58">
            <v>0</v>
          </cell>
          <cell r="BM58">
            <v>23000</v>
          </cell>
          <cell r="BN58">
            <v>0</v>
          </cell>
          <cell r="BO58">
            <v>0</v>
          </cell>
          <cell r="BP58">
            <v>23000</v>
          </cell>
          <cell r="BQ58">
            <v>23000</v>
          </cell>
          <cell r="BR58">
            <v>23000</v>
          </cell>
          <cell r="BS58">
            <v>23000</v>
          </cell>
          <cell r="BT58">
            <v>23000</v>
          </cell>
          <cell r="BU58">
            <v>0</v>
          </cell>
          <cell r="BV58">
            <v>23000</v>
          </cell>
          <cell r="BW58">
            <v>0</v>
          </cell>
          <cell r="BX58">
            <v>23000</v>
          </cell>
          <cell r="BY58">
            <v>23000</v>
          </cell>
          <cell r="BZ58">
            <v>23000</v>
          </cell>
          <cell r="CA58">
            <v>23000</v>
          </cell>
          <cell r="CB58">
            <v>23000</v>
          </cell>
          <cell r="CC58">
            <v>23000</v>
          </cell>
          <cell r="CD58">
            <v>23000</v>
          </cell>
          <cell r="CE58">
            <v>23000</v>
          </cell>
          <cell r="CF58">
            <v>23000</v>
          </cell>
          <cell r="CG58">
            <v>23000</v>
          </cell>
          <cell r="CH58">
            <v>23000</v>
          </cell>
          <cell r="CI58">
            <v>23000</v>
          </cell>
          <cell r="CJ58">
            <v>23000</v>
          </cell>
          <cell r="CK58">
            <v>23000</v>
          </cell>
          <cell r="CL58">
            <v>23000</v>
          </cell>
          <cell r="CM58">
            <v>23000</v>
          </cell>
          <cell r="CN58">
            <v>23000</v>
          </cell>
          <cell r="CO58">
            <v>23000</v>
          </cell>
          <cell r="CP58">
            <v>23000</v>
          </cell>
          <cell r="CQ58">
            <v>23000</v>
          </cell>
          <cell r="CR58">
            <v>23000</v>
          </cell>
          <cell r="CS58">
            <v>23000</v>
          </cell>
          <cell r="CT58">
            <v>23000</v>
          </cell>
          <cell r="CU58">
            <v>23000</v>
          </cell>
          <cell r="CV58">
            <v>23000</v>
          </cell>
          <cell r="CW58">
            <v>23000</v>
          </cell>
          <cell r="CX58">
            <v>23000</v>
          </cell>
          <cell r="CY58">
            <v>23000</v>
          </cell>
          <cell r="CZ58">
            <v>0</v>
          </cell>
          <cell r="DA58">
            <v>23000</v>
          </cell>
        </row>
        <row r="59">
          <cell r="E59">
            <v>0</v>
          </cell>
          <cell r="F59">
            <v>0</v>
          </cell>
          <cell r="G59">
            <v>0</v>
          </cell>
          <cell r="H59">
            <v>0</v>
          </cell>
          <cell r="I59">
            <v>0</v>
          </cell>
          <cell r="J59">
            <v>0</v>
          </cell>
          <cell r="K59">
            <v>0</v>
          </cell>
          <cell r="L59">
            <v>0</v>
          </cell>
          <cell r="M59">
            <v>0</v>
          </cell>
          <cell r="N59">
            <v>0</v>
          </cell>
          <cell r="O59">
            <v>0</v>
          </cell>
          <cell r="P59">
            <v>0</v>
          </cell>
          <cell r="Q59">
            <v>0</v>
          </cell>
          <cell r="R59">
            <v>0</v>
          </cell>
          <cell r="S59">
            <v>68000</v>
          </cell>
          <cell r="T59">
            <v>0</v>
          </cell>
          <cell r="U59">
            <v>0</v>
          </cell>
          <cell r="V59">
            <v>0</v>
          </cell>
          <cell r="W59">
            <v>0</v>
          </cell>
          <cell r="X59">
            <v>0</v>
          </cell>
          <cell r="Z59">
            <v>74000</v>
          </cell>
          <cell r="AA59">
            <v>0</v>
          </cell>
          <cell r="AB59">
            <v>0</v>
          </cell>
          <cell r="AC59">
            <v>0</v>
          </cell>
          <cell r="AD59">
            <v>0</v>
          </cell>
          <cell r="AE59">
            <v>0</v>
          </cell>
          <cell r="AF59">
            <v>0</v>
          </cell>
          <cell r="AG59">
            <v>0</v>
          </cell>
          <cell r="AH59">
            <v>128000</v>
          </cell>
          <cell r="AI59">
            <v>0</v>
          </cell>
          <cell r="AJ59">
            <v>0</v>
          </cell>
          <cell r="AK59">
            <v>0</v>
          </cell>
          <cell r="AL59">
            <v>0</v>
          </cell>
          <cell r="AM59">
            <v>0</v>
          </cell>
          <cell r="AN59">
            <v>0</v>
          </cell>
          <cell r="AO59">
            <v>0</v>
          </cell>
          <cell r="AP59">
            <v>0</v>
          </cell>
          <cell r="AQ59">
            <v>0</v>
          </cell>
          <cell r="AR59">
            <v>0</v>
          </cell>
          <cell r="AS59">
            <v>6000</v>
          </cell>
          <cell r="AT59">
            <v>0</v>
          </cell>
          <cell r="AU59">
            <v>0</v>
          </cell>
          <cell r="AV59">
            <v>0</v>
          </cell>
          <cell r="AW59">
            <v>68000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row>
        <row r="60">
          <cell r="E60">
            <v>2247000</v>
          </cell>
          <cell r="F60">
            <v>13011000</v>
          </cell>
          <cell r="G60">
            <v>5094000</v>
          </cell>
          <cell r="H60">
            <v>3110000</v>
          </cell>
          <cell r="I60">
            <v>7464000</v>
          </cell>
          <cell r="J60">
            <v>1583000</v>
          </cell>
          <cell r="K60">
            <v>1627000</v>
          </cell>
          <cell r="L60">
            <v>3717000</v>
          </cell>
          <cell r="M60">
            <v>3910000</v>
          </cell>
          <cell r="N60">
            <v>1489000</v>
          </cell>
          <cell r="O60">
            <v>4087000</v>
          </cell>
          <cell r="P60">
            <v>1340000</v>
          </cell>
          <cell r="Q60">
            <v>2424000</v>
          </cell>
          <cell r="R60">
            <v>4982000</v>
          </cell>
          <cell r="S60">
            <v>1337000</v>
          </cell>
          <cell r="T60">
            <v>1804000</v>
          </cell>
          <cell r="U60">
            <v>2637000</v>
          </cell>
          <cell r="V60">
            <v>6815000</v>
          </cell>
          <cell r="W60">
            <v>6056000</v>
          </cell>
          <cell r="X60">
            <v>1619000</v>
          </cell>
          <cell r="Y60">
            <v>3407000</v>
          </cell>
          <cell r="Z60">
            <v>1562000</v>
          </cell>
          <cell r="AA60">
            <v>3258000</v>
          </cell>
          <cell r="AB60">
            <v>3667000</v>
          </cell>
          <cell r="AC60">
            <v>1534000</v>
          </cell>
          <cell r="AD60">
            <v>1912000</v>
          </cell>
          <cell r="AE60">
            <v>1474000</v>
          </cell>
          <cell r="AF60">
            <v>1195000</v>
          </cell>
          <cell r="AG60">
            <v>1710000</v>
          </cell>
          <cell r="AH60">
            <v>1315000</v>
          </cell>
          <cell r="AI60">
            <v>1261000</v>
          </cell>
          <cell r="AJ60">
            <v>1267000</v>
          </cell>
          <cell r="AK60">
            <v>2886000</v>
          </cell>
          <cell r="AL60">
            <v>1207000</v>
          </cell>
          <cell r="AM60">
            <v>961000</v>
          </cell>
          <cell r="AN60">
            <v>1435000</v>
          </cell>
          <cell r="AO60">
            <v>1444000</v>
          </cell>
          <cell r="AP60">
            <v>1538000</v>
          </cell>
          <cell r="AQ60">
            <v>2006000</v>
          </cell>
          <cell r="AR60">
            <v>1447000</v>
          </cell>
          <cell r="AS60">
            <v>1798000</v>
          </cell>
          <cell r="AT60">
            <v>2044000</v>
          </cell>
          <cell r="AU60">
            <v>1022000</v>
          </cell>
          <cell r="AV60">
            <v>734000</v>
          </cell>
          <cell r="AW60">
            <v>866000</v>
          </cell>
          <cell r="AX60">
            <v>1085000</v>
          </cell>
          <cell r="AY60">
            <v>1401000</v>
          </cell>
          <cell r="AZ60">
            <v>1003000</v>
          </cell>
          <cell r="BA60">
            <v>864000</v>
          </cell>
          <cell r="BB60">
            <v>753000</v>
          </cell>
          <cell r="BC60">
            <v>663000</v>
          </cell>
          <cell r="BD60">
            <v>1008000</v>
          </cell>
          <cell r="BE60">
            <v>3788000</v>
          </cell>
          <cell r="BF60">
            <v>996000</v>
          </cell>
          <cell r="BG60">
            <v>930000</v>
          </cell>
          <cell r="BH60">
            <v>604000</v>
          </cell>
          <cell r="BI60">
            <v>353000</v>
          </cell>
          <cell r="BJ60">
            <v>614000</v>
          </cell>
          <cell r="BK60">
            <v>756000</v>
          </cell>
          <cell r="BL60">
            <v>3046000</v>
          </cell>
          <cell r="BM60">
            <v>465000</v>
          </cell>
          <cell r="BN60">
            <v>905000</v>
          </cell>
          <cell r="BO60">
            <v>1388000</v>
          </cell>
          <cell r="BP60">
            <v>1175000</v>
          </cell>
          <cell r="BQ60">
            <v>1272000</v>
          </cell>
          <cell r="BR60">
            <v>926000</v>
          </cell>
          <cell r="BS60">
            <v>546000</v>
          </cell>
          <cell r="BT60">
            <v>1135000</v>
          </cell>
          <cell r="BU60">
            <v>617000</v>
          </cell>
          <cell r="BV60">
            <v>817000</v>
          </cell>
          <cell r="BW60">
            <v>840000</v>
          </cell>
          <cell r="BX60">
            <v>1285000</v>
          </cell>
          <cell r="BY60">
            <v>1625000</v>
          </cell>
          <cell r="BZ60">
            <v>1551000</v>
          </cell>
          <cell r="CA60">
            <v>1143000</v>
          </cell>
          <cell r="CB60">
            <v>1502000</v>
          </cell>
          <cell r="CC60">
            <v>1688000</v>
          </cell>
          <cell r="CD60">
            <v>1648000</v>
          </cell>
          <cell r="CE60">
            <v>1285000</v>
          </cell>
          <cell r="CF60">
            <v>1582000</v>
          </cell>
          <cell r="CG60">
            <v>1572000</v>
          </cell>
          <cell r="CH60">
            <v>1652000</v>
          </cell>
          <cell r="CI60">
            <v>1572000</v>
          </cell>
          <cell r="CJ60">
            <v>1541000</v>
          </cell>
          <cell r="CK60">
            <v>1408000</v>
          </cell>
          <cell r="CL60">
            <v>1813000</v>
          </cell>
          <cell r="CM60">
            <v>1292000</v>
          </cell>
          <cell r="CN60">
            <v>1558000</v>
          </cell>
          <cell r="CO60">
            <v>1371000</v>
          </cell>
          <cell r="CP60">
            <v>1375000</v>
          </cell>
          <cell r="CQ60">
            <v>1134000</v>
          </cell>
          <cell r="CR60">
            <v>1425000</v>
          </cell>
          <cell r="CS60">
            <v>1068000</v>
          </cell>
          <cell r="CT60">
            <v>1268000</v>
          </cell>
          <cell r="CU60">
            <v>947000</v>
          </cell>
          <cell r="CV60">
            <v>1434000</v>
          </cell>
          <cell r="CW60">
            <v>1044000</v>
          </cell>
          <cell r="CX60">
            <v>1157000</v>
          </cell>
          <cell r="CY60">
            <v>771000</v>
          </cell>
          <cell r="CZ60">
            <v>4656000</v>
          </cell>
          <cell r="DA60">
            <v>1008000</v>
          </cell>
        </row>
        <row r="61">
          <cell r="E61">
            <v>2565000</v>
          </cell>
          <cell r="F61">
            <v>13389000</v>
          </cell>
          <cell r="G61">
            <v>5095000</v>
          </cell>
          <cell r="H61">
            <v>3739000</v>
          </cell>
          <cell r="I61">
            <v>7742000</v>
          </cell>
          <cell r="J61">
            <v>1552000</v>
          </cell>
          <cell r="K61">
            <v>1607000</v>
          </cell>
          <cell r="L61">
            <v>3559000</v>
          </cell>
          <cell r="M61">
            <v>4398000</v>
          </cell>
          <cell r="N61">
            <v>1589000</v>
          </cell>
          <cell r="O61">
            <v>5256000</v>
          </cell>
          <cell r="P61">
            <v>1554000</v>
          </cell>
          <cell r="Q61">
            <v>3185000</v>
          </cell>
          <cell r="R61">
            <v>4972000</v>
          </cell>
          <cell r="S61">
            <v>1661000</v>
          </cell>
          <cell r="T61">
            <v>1601000</v>
          </cell>
          <cell r="U61">
            <v>2964000</v>
          </cell>
          <cell r="V61">
            <v>8466000</v>
          </cell>
          <cell r="W61">
            <v>6782000</v>
          </cell>
          <cell r="X61">
            <v>1632000</v>
          </cell>
          <cell r="Y61">
            <v>3397000</v>
          </cell>
          <cell r="Z61">
            <v>1696000</v>
          </cell>
          <cell r="AA61">
            <v>3021000</v>
          </cell>
          <cell r="AB61">
            <v>3870000</v>
          </cell>
          <cell r="AC61">
            <v>1648000</v>
          </cell>
          <cell r="AD61">
            <v>2019000</v>
          </cell>
          <cell r="AE61">
            <v>1589000</v>
          </cell>
          <cell r="AF61">
            <v>1534000</v>
          </cell>
          <cell r="AG61">
            <v>1623000</v>
          </cell>
          <cell r="AH61">
            <v>1359000</v>
          </cell>
          <cell r="AI61">
            <v>1471000</v>
          </cell>
          <cell r="AJ61">
            <v>1334000</v>
          </cell>
          <cell r="AK61">
            <v>2948000</v>
          </cell>
          <cell r="AL61">
            <v>1464000</v>
          </cell>
          <cell r="AM61">
            <v>1301000</v>
          </cell>
          <cell r="AN61">
            <v>1624000</v>
          </cell>
          <cell r="AO61">
            <v>1434000</v>
          </cell>
          <cell r="AP61">
            <v>1663000</v>
          </cell>
          <cell r="AQ61">
            <v>2181000</v>
          </cell>
          <cell r="AR61">
            <v>1564000</v>
          </cell>
          <cell r="AS61">
            <v>1743000</v>
          </cell>
          <cell r="AT61">
            <v>3210000</v>
          </cell>
          <cell r="AU61">
            <v>1532000</v>
          </cell>
          <cell r="AV61">
            <v>1018000</v>
          </cell>
          <cell r="AW61">
            <v>1135000</v>
          </cell>
          <cell r="AX61">
            <v>1333000</v>
          </cell>
          <cell r="AY61">
            <v>1456000</v>
          </cell>
          <cell r="AZ61">
            <v>1423000</v>
          </cell>
          <cell r="BA61">
            <v>1462000</v>
          </cell>
          <cell r="BB61">
            <v>1051000</v>
          </cell>
          <cell r="BC61">
            <v>1120000</v>
          </cell>
          <cell r="BD61">
            <v>1317000</v>
          </cell>
          <cell r="BE61">
            <v>4852000</v>
          </cell>
          <cell r="BF61">
            <v>1518000</v>
          </cell>
          <cell r="BG61">
            <v>1238000</v>
          </cell>
          <cell r="BH61">
            <v>1061000</v>
          </cell>
          <cell r="BI61">
            <v>1189000</v>
          </cell>
          <cell r="BJ61">
            <v>1306000</v>
          </cell>
          <cell r="BK61">
            <v>1163000</v>
          </cell>
          <cell r="BL61">
            <v>3644000</v>
          </cell>
          <cell r="BM61">
            <v>1104000</v>
          </cell>
          <cell r="BN61">
            <v>1435000</v>
          </cell>
          <cell r="BO61">
            <v>1539000</v>
          </cell>
          <cell r="BP61">
            <v>1439000</v>
          </cell>
          <cell r="BQ61">
            <v>1807000</v>
          </cell>
          <cell r="BR61">
            <v>1211000</v>
          </cell>
          <cell r="BS61">
            <v>1181000</v>
          </cell>
          <cell r="BT61">
            <v>1303000</v>
          </cell>
          <cell r="BU61">
            <v>1316000</v>
          </cell>
          <cell r="BV61">
            <v>1334000</v>
          </cell>
          <cell r="BW61">
            <v>1364000</v>
          </cell>
          <cell r="BX61">
            <v>1441000</v>
          </cell>
          <cell r="BY61">
            <v>1869000</v>
          </cell>
          <cell r="BZ61">
            <v>1659000</v>
          </cell>
          <cell r="CA61">
            <v>1619000</v>
          </cell>
          <cell r="CB61">
            <v>1359000</v>
          </cell>
          <cell r="CC61">
            <v>1695000</v>
          </cell>
          <cell r="CD61">
            <v>1458000</v>
          </cell>
          <cell r="CE61">
            <v>1688000</v>
          </cell>
          <cell r="CF61">
            <v>1824000</v>
          </cell>
          <cell r="CG61">
            <v>1576000</v>
          </cell>
          <cell r="CH61">
            <v>1622000</v>
          </cell>
          <cell r="CI61">
            <v>1556000</v>
          </cell>
          <cell r="CJ61">
            <v>2046000</v>
          </cell>
          <cell r="CK61">
            <v>1569000</v>
          </cell>
          <cell r="CL61">
            <v>1657000</v>
          </cell>
          <cell r="CM61">
            <v>1422000</v>
          </cell>
          <cell r="CN61">
            <v>1578000</v>
          </cell>
          <cell r="CO61">
            <v>1589000</v>
          </cell>
          <cell r="CP61">
            <v>1639000</v>
          </cell>
          <cell r="CQ61">
            <v>1367000</v>
          </cell>
          <cell r="CR61">
            <v>1643000</v>
          </cell>
          <cell r="CS61">
            <v>1316000</v>
          </cell>
          <cell r="CT61">
            <v>1514000</v>
          </cell>
          <cell r="CU61">
            <v>1419000</v>
          </cell>
          <cell r="CV61">
            <v>1417000</v>
          </cell>
          <cell r="CW61">
            <v>1209000</v>
          </cell>
          <cell r="CX61">
            <v>1409000</v>
          </cell>
          <cell r="CY61">
            <v>1286000</v>
          </cell>
          <cell r="CZ61">
            <v>5141000</v>
          </cell>
          <cell r="DA61">
            <v>1445000</v>
          </cell>
        </row>
        <row r="62">
          <cell r="E62">
            <v>1865000</v>
          </cell>
          <cell r="F62">
            <v>9681000</v>
          </cell>
          <cell r="G62">
            <v>3695000</v>
          </cell>
          <cell r="H62">
            <v>2640000</v>
          </cell>
          <cell r="I62">
            <v>5551000</v>
          </cell>
          <cell r="J62">
            <v>1130000</v>
          </cell>
          <cell r="K62">
            <v>1120000</v>
          </cell>
          <cell r="L62">
            <v>2533000</v>
          </cell>
          <cell r="M62">
            <v>3170000</v>
          </cell>
          <cell r="N62">
            <v>1166000</v>
          </cell>
          <cell r="O62">
            <v>3680000</v>
          </cell>
          <cell r="P62">
            <v>1078000</v>
          </cell>
          <cell r="Q62">
            <v>2210000</v>
          </cell>
          <cell r="R62">
            <v>3649000</v>
          </cell>
          <cell r="S62">
            <v>1109000</v>
          </cell>
          <cell r="T62">
            <v>1108000</v>
          </cell>
          <cell r="U62">
            <v>2089000</v>
          </cell>
          <cell r="V62">
            <v>5926000</v>
          </cell>
          <cell r="W62">
            <v>4739000</v>
          </cell>
          <cell r="X62">
            <v>1210000</v>
          </cell>
          <cell r="Y62">
            <v>2455000</v>
          </cell>
          <cell r="Z62">
            <v>1158000</v>
          </cell>
          <cell r="AA62">
            <v>2221000</v>
          </cell>
          <cell r="AB62">
            <v>2729000</v>
          </cell>
          <cell r="AC62">
            <v>1127000</v>
          </cell>
          <cell r="AD62">
            <v>1458000</v>
          </cell>
          <cell r="AE62">
            <v>1140000</v>
          </cell>
          <cell r="AF62">
            <v>1057000</v>
          </cell>
          <cell r="AG62">
            <v>1164000</v>
          </cell>
          <cell r="AH62">
            <v>927000</v>
          </cell>
          <cell r="AI62">
            <v>1061000</v>
          </cell>
          <cell r="AJ62">
            <v>980000</v>
          </cell>
          <cell r="AK62">
            <v>2048000</v>
          </cell>
          <cell r="AL62">
            <v>979000</v>
          </cell>
          <cell r="AM62">
            <v>875000</v>
          </cell>
          <cell r="AN62">
            <v>1134000</v>
          </cell>
          <cell r="AO62">
            <v>1015000</v>
          </cell>
          <cell r="AP62">
            <v>1131000</v>
          </cell>
          <cell r="AQ62">
            <v>1538000</v>
          </cell>
          <cell r="AR62">
            <v>1082000</v>
          </cell>
          <cell r="AS62">
            <v>1203000</v>
          </cell>
          <cell r="AT62">
            <v>2184000</v>
          </cell>
          <cell r="AU62">
            <v>1054000</v>
          </cell>
          <cell r="AV62">
            <v>697000</v>
          </cell>
          <cell r="AW62">
            <v>768000</v>
          </cell>
          <cell r="AX62">
            <v>840000</v>
          </cell>
          <cell r="AY62">
            <v>1019000</v>
          </cell>
          <cell r="AZ62">
            <v>916000</v>
          </cell>
          <cell r="BA62">
            <v>984000</v>
          </cell>
          <cell r="BB62">
            <v>692000</v>
          </cell>
          <cell r="BC62">
            <v>731000</v>
          </cell>
          <cell r="BD62">
            <v>912000</v>
          </cell>
          <cell r="BE62">
            <v>3340000</v>
          </cell>
          <cell r="BF62">
            <v>986000</v>
          </cell>
          <cell r="BG62">
            <v>833000</v>
          </cell>
          <cell r="BH62">
            <v>687000</v>
          </cell>
          <cell r="BI62">
            <v>716000</v>
          </cell>
          <cell r="BJ62">
            <v>831000</v>
          </cell>
          <cell r="BK62">
            <v>749000</v>
          </cell>
          <cell r="BL62">
            <v>2539000</v>
          </cell>
          <cell r="BM62">
            <v>693000</v>
          </cell>
          <cell r="BN62">
            <v>920000</v>
          </cell>
          <cell r="BO62">
            <v>1043000</v>
          </cell>
          <cell r="BP62">
            <v>970000</v>
          </cell>
          <cell r="BQ62">
            <v>1228000</v>
          </cell>
          <cell r="BR62">
            <v>792000</v>
          </cell>
          <cell r="BS62">
            <v>758000</v>
          </cell>
          <cell r="BT62">
            <v>884000</v>
          </cell>
          <cell r="BU62">
            <v>796000</v>
          </cell>
          <cell r="BV62">
            <v>824000</v>
          </cell>
          <cell r="BW62">
            <v>854000</v>
          </cell>
          <cell r="BX62">
            <v>1018000</v>
          </cell>
          <cell r="BY62">
            <v>1302000</v>
          </cell>
          <cell r="BZ62">
            <v>1205000</v>
          </cell>
          <cell r="CA62">
            <v>1056000</v>
          </cell>
          <cell r="CB62">
            <v>973000</v>
          </cell>
          <cell r="CC62">
            <v>1175000</v>
          </cell>
          <cell r="CD62">
            <v>1059000</v>
          </cell>
          <cell r="CE62">
            <v>1159000</v>
          </cell>
          <cell r="CF62">
            <v>1229000</v>
          </cell>
          <cell r="CG62">
            <v>1131000</v>
          </cell>
          <cell r="CH62">
            <v>1134000</v>
          </cell>
          <cell r="CI62">
            <v>1084000</v>
          </cell>
          <cell r="CJ62">
            <v>1411000</v>
          </cell>
          <cell r="CK62">
            <v>1097000</v>
          </cell>
          <cell r="CL62">
            <v>1178000</v>
          </cell>
          <cell r="CM62">
            <v>996000</v>
          </cell>
          <cell r="CN62">
            <v>1130000</v>
          </cell>
          <cell r="CO62">
            <v>1126000</v>
          </cell>
          <cell r="CP62">
            <v>1160000</v>
          </cell>
          <cell r="CQ62">
            <v>908000</v>
          </cell>
          <cell r="CR62">
            <v>1125000</v>
          </cell>
          <cell r="CS62">
            <v>910000</v>
          </cell>
          <cell r="CT62">
            <v>1035000</v>
          </cell>
          <cell r="CU62">
            <v>973000</v>
          </cell>
          <cell r="CV62">
            <v>954000</v>
          </cell>
          <cell r="CW62">
            <v>847000</v>
          </cell>
          <cell r="CX62">
            <v>926000</v>
          </cell>
          <cell r="CY62">
            <v>855000</v>
          </cell>
          <cell r="CZ62">
            <v>3697000</v>
          </cell>
          <cell r="DA62">
            <v>958000</v>
          </cell>
        </row>
        <row r="63">
          <cell r="E63">
            <v>581000</v>
          </cell>
          <cell r="F63">
            <v>3139000</v>
          </cell>
          <cell r="G63">
            <v>1217000</v>
          </cell>
          <cell r="H63">
            <v>793000</v>
          </cell>
          <cell r="I63">
            <v>1741000</v>
          </cell>
          <cell r="J63">
            <v>377000</v>
          </cell>
          <cell r="K63">
            <v>363000</v>
          </cell>
          <cell r="L63">
            <v>790000</v>
          </cell>
          <cell r="M63">
            <v>989000</v>
          </cell>
          <cell r="N63">
            <v>402000</v>
          </cell>
          <cell r="O63">
            <v>1128000</v>
          </cell>
          <cell r="P63">
            <v>346000</v>
          </cell>
          <cell r="Q63">
            <v>640000</v>
          </cell>
          <cell r="R63">
            <v>1186000</v>
          </cell>
          <cell r="S63">
            <v>333000</v>
          </cell>
          <cell r="T63">
            <v>359000</v>
          </cell>
          <cell r="U63">
            <v>656000</v>
          </cell>
          <cell r="V63">
            <v>1782000</v>
          </cell>
          <cell r="W63">
            <v>1454000</v>
          </cell>
          <cell r="X63">
            <v>417000</v>
          </cell>
          <cell r="Y63">
            <v>773000</v>
          </cell>
          <cell r="Z63">
            <v>372000</v>
          </cell>
          <cell r="AA63">
            <v>728000</v>
          </cell>
          <cell r="AB63">
            <v>831000</v>
          </cell>
          <cell r="AC63">
            <v>344000</v>
          </cell>
          <cell r="AD63">
            <v>445000</v>
          </cell>
          <cell r="AE63">
            <v>356000</v>
          </cell>
          <cell r="AF63">
            <v>290000</v>
          </cell>
          <cell r="AG63">
            <v>377000</v>
          </cell>
          <cell r="AH63">
            <v>284000</v>
          </cell>
          <cell r="AI63">
            <v>342000</v>
          </cell>
          <cell r="AJ63">
            <v>326000</v>
          </cell>
          <cell r="AK63">
            <v>623000</v>
          </cell>
          <cell r="AL63">
            <v>278000</v>
          </cell>
          <cell r="AM63">
            <v>204000</v>
          </cell>
          <cell r="AN63">
            <v>342000</v>
          </cell>
          <cell r="AO63">
            <v>337000</v>
          </cell>
          <cell r="AP63">
            <v>368000</v>
          </cell>
          <cell r="AQ63">
            <v>460000</v>
          </cell>
          <cell r="AR63">
            <v>313000</v>
          </cell>
          <cell r="AS63">
            <v>370000</v>
          </cell>
          <cell r="AT63">
            <v>627000</v>
          </cell>
          <cell r="AU63">
            <v>303000</v>
          </cell>
          <cell r="AV63">
            <v>168000</v>
          </cell>
          <cell r="AW63">
            <v>203000</v>
          </cell>
          <cell r="AX63">
            <v>226000</v>
          </cell>
          <cell r="AY63">
            <v>287000</v>
          </cell>
          <cell r="AZ63">
            <v>223000</v>
          </cell>
          <cell r="BA63">
            <v>257000</v>
          </cell>
          <cell r="BB63">
            <v>179000</v>
          </cell>
          <cell r="BC63">
            <v>178000</v>
          </cell>
          <cell r="BD63">
            <v>268000</v>
          </cell>
          <cell r="BE63">
            <v>1013000</v>
          </cell>
          <cell r="BF63">
            <v>243000</v>
          </cell>
          <cell r="BG63">
            <v>222000</v>
          </cell>
          <cell r="BH63">
            <v>135000</v>
          </cell>
          <cell r="BI63">
            <v>102000</v>
          </cell>
          <cell r="BJ63">
            <v>181000</v>
          </cell>
          <cell r="BK63">
            <v>178000</v>
          </cell>
          <cell r="BL63">
            <v>783000</v>
          </cell>
          <cell r="BM63">
            <v>130000</v>
          </cell>
          <cell r="BN63">
            <v>224000</v>
          </cell>
          <cell r="BO63">
            <v>290000</v>
          </cell>
          <cell r="BP63">
            <v>251000</v>
          </cell>
          <cell r="BQ63">
            <v>379000</v>
          </cell>
          <cell r="BR63">
            <v>202000</v>
          </cell>
          <cell r="BS63">
            <v>166000</v>
          </cell>
          <cell r="BT63">
            <v>233000</v>
          </cell>
          <cell r="BU63">
            <v>166000</v>
          </cell>
          <cell r="BV63">
            <v>180000</v>
          </cell>
          <cell r="BW63">
            <v>188000</v>
          </cell>
          <cell r="BX63">
            <v>314000</v>
          </cell>
          <cell r="BY63">
            <v>384000</v>
          </cell>
          <cell r="BZ63">
            <v>379000</v>
          </cell>
          <cell r="CA63">
            <v>290000</v>
          </cell>
          <cell r="CB63">
            <v>297000</v>
          </cell>
          <cell r="CC63">
            <v>367000</v>
          </cell>
          <cell r="CD63">
            <v>328000</v>
          </cell>
          <cell r="CE63">
            <v>349000</v>
          </cell>
          <cell r="CF63">
            <v>351000</v>
          </cell>
          <cell r="CG63">
            <v>350000</v>
          </cell>
          <cell r="CH63">
            <v>344000</v>
          </cell>
          <cell r="CI63">
            <v>338000</v>
          </cell>
          <cell r="CJ63">
            <v>426000</v>
          </cell>
          <cell r="CK63">
            <v>328000</v>
          </cell>
          <cell r="CL63">
            <v>369000</v>
          </cell>
          <cell r="CM63">
            <v>282000</v>
          </cell>
          <cell r="CN63">
            <v>327000</v>
          </cell>
          <cell r="CO63">
            <v>339000</v>
          </cell>
          <cell r="CP63">
            <v>365000</v>
          </cell>
          <cell r="CQ63">
            <v>239000</v>
          </cell>
          <cell r="CR63">
            <v>352000</v>
          </cell>
          <cell r="CS63">
            <v>263000</v>
          </cell>
          <cell r="CT63">
            <v>293000</v>
          </cell>
          <cell r="CU63">
            <v>272000</v>
          </cell>
          <cell r="CV63">
            <v>255000</v>
          </cell>
          <cell r="CW63">
            <v>229000</v>
          </cell>
          <cell r="CX63">
            <v>251000</v>
          </cell>
          <cell r="CY63">
            <v>214000</v>
          </cell>
          <cell r="CZ63">
            <v>1202000</v>
          </cell>
          <cell r="DA63">
            <v>260000</v>
          </cell>
        </row>
        <row r="64">
          <cell r="E64">
            <v>1362000</v>
          </cell>
          <cell r="F64">
            <v>6743000</v>
          </cell>
          <cell r="G64">
            <v>2545000</v>
          </cell>
          <cell r="H64">
            <v>2071000</v>
          </cell>
          <cell r="I64">
            <v>4098000</v>
          </cell>
          <cell r="J64">
            <v>734000</v>
          </cell>
          <cell r="K64">
            <v>824000</v>
          </cell>
          <cell r="L64">
            <v>1898000</v>
          </cell>
          <cell r="M64">
            <v>2331000</v>
          </cell>
          <cell r="N64">
            <v>707000</v>
          </cell>
          <cell r="O64">
            <v>2894000</v>
          </cell>
          <cell r="P64">
            <v>801000</v>
          </cell>
          <cell r="Q64">
            <v>1846000</v>
          </cell>
          <cell r="R64">
            <v>2473000</v>
          </cell>
          <cell r="S64">
            <v>934000</v>
          </cell>
          <cell r="T64">
            <v>849000</v>
          </cell>
          <cell r="U64">
            <v>1553000</v>
          </cell>
          <cell r="V64">
            <v>4743000</v>
          </cell>
          <cell r="W64">
            <v>3713000</v>
          </cell>
          <cell r="X64">
            <v>726000</v>
          </cell>
          <cell r="Y64">
            <v>1762000</v>
          </cell>
          <cell r="Z64">
            <v>896000</v>
          </cell>
          <cell r="AA64">
            <v>1474000</v>
          </cell>
          <cell r="AB64">
            <v>2133000</v>
          </cell>
          <cell r="AC64">
            <v>907000</v>
          </cell>
          <cell r="AD64">
            <v>1107000</v>
          </cell>
          <cell r="AE64">
            <v>829000</v>
          </cell>
          <cell r="AF64">
            <v>926000</v>
          </cell>
          <cell r="AG64">
            <v>811000</v>
          </cell>
          <cell r="AH64">
            <v>758000</v>
          </cell>
          <cell r="AI64">
            <v>740000</v>
          </cell>
          <cell r="AJ64">
            <v>634000</v>
          </cell>
          <cell r="AK64">
            <v>1667000</v>
          </cell>
          <cell r="AL64">
            <v>887000</v>
          </cell>
          <cell r="AM64">
            <v>909000</v>
          </cell>
          <cell r="AN64">
            <v>883000</v>
          </cell>
          <cell r="AO64">
            <v>679000</v>
          </cell>
          <cell r="AP64">
            <v>873000</v>
          </cell>
          <cell r="AQ64">
            <v>1224000</v>
          </cell>
          <cell r="AR64">
            <v>930000</v>
          </cell>
          <cell r="AS64">
            <v>963000</v>
          </cell>
          <cell r="AT64">
            <v>1890000</v>
          </cell>
          <cell r="AU64">
            <v>885000</v>
          </cell>
          <cell r="AV64">
            <v>726000</v>
          </cell>
          <cell r="AW64">
            <v>712000</v>
          </cell>
          <cell r="AX64">
            <v>855000</v>
          </cell>
          <cell r="AY64">
            <v>879000</v>
          </cell>
          <cell r="AZ64">
            <v>991000</v>
          </cell>
          <cell r="BA64">
            <v>941000</v>
          </cell>
          <cell r="BB64">
            <v>676000</v>
          </cell>
          <cell r="BC64">
            <v>752000</v>
          </cell>
          <cell r="BD64">
            <v>757000</v>
          </cell>
          <cell r="BE64">
            <v>2740000</v>
          </cell>
          <cell r="BF64">
            <v>1032000</v>
          </cell>
          <cell r="BG64">
            <v>774000</v>
          </cell>
          <cell r="BH64">
            <v>800000</v>
          </cell>
          <cell r="BI64">
            <v>1012000</v>
          </cell>
          <cell r="BJ64">
            <v>950000</v>
          </cell>
          <cell r="BK64">
            <v>792000</v>
          </cell>
          <cell r="BL64">
            <v>1977000</v>
          </cell>
          <cell r="BM64">
            <v>864000</v>
          </cell>
          <cell r="BN64">
            <v>987000</v>
          </cell>
          <cell r="BO64">
            <v>955000</v>
          </cell>
          <cell r="BP64">
            <v>927000</v>
          </cell>
          <cell r="BQ64">
            <v>972000</v>
          </cell>
          <cell r="BR64">
            <v>814000</v>
          </cell>
          <cell r="BS64">
            <v>858000</v>
          </cell>
          <cell r="BT64">
            <v>832000</v>
          </cell>
          <cell r="BU64">
            <v>981000</v>
          </cell>
          <cell r="BV64">
            <v>989000</v>
          </cell>
          <cell r="BW64">
            <v>1007000</v>
          </cell>
          <cell r="BX64">
            <v>767000</v>
          </cell>
          <cell r="BY64">
            <v>1111000</v>
          </cell>
          <cell r="BZ64">
            <v>928000</v>
          </cell>
          <cell r="CA64">
            <v>1063000</v>
          </cell>
          <cell r="CB64">
            <v>775000</v>
          </cell>
          <cell r="CC64">
            <v>980000</v>
          </cell>
          <cell r="CD64">
            <v>824000</v>
          </cell>
          <cell r="CE64">
            <v>1009000</v>
          </cell>
          <cell r="CF64">
            <v>1147000</v>
          </cell>
          <cell r="CG64">
            <v>877000</v>
          </cell>
          <cell r="CH64">
            <v>945000</v>
          </cell>
          <cell r="CI64">
            <v>910000</v>
          </cell>
          <cell r="CJ64">
            <v>1228000</v>
          </cell>
          <cell r="CK64">
            <v>923000</v>
          </cell>
          <cell r="CL64">
            <v>920000</v>
          </cell>
          <cell r="CM64">
            <v>894000</v>
          </cell>
          <cell r="CN64">
            <v>961000</v>
          </cell>
          <cell r="CO64">
            <v>928000</v>
          </cell>
          <cell r="CP64">
            <v>915000</v>
          </cell>
          <cell r="CQ64">
            <v>939000</v>
          </cell>
          <cell r="CR64">
            <v>951000</v>
          </cell>
          <cell r="CS64">
            <v>796000</v>
          </cell>
          <cell r="CT64">
            <v>969000</v>
          </cell>
          <cell r="CU64">
            <v>872000</v>
          </cell>
          <cell r="CV64">
            <v>957000</v>
          </cell>
          <cell r="CW64">
            <v>792000</v>
          </cell>
          <cell r="CX64">
            <v>893000</v>
          </cell>
          <cell r="CY64">
            <v>851000</v>
          </cell>
          <cell r="CZ64">
            <v>2589000</v>
          </cell>
          <cell r="DA64">
            <v>939000</v>
          </cell>
        </row>
        <row r="65">
          <cell r="E65">
            <v>28000</v>
          </cell>
          <cell r="F65">
            <v>171000</v>
          </cell>
          <cell r="G65">
            <v>59000</v>
          </cell>
          <cell r="H65">
            <v>38000</v>
          </cell>
          <cell r="I65">
            <v>91000</v>
          </cell>
          <cell r="J65">
            <v>24000</v>
          </cell>
          <cell r="K65">
            <v>28000</v>
          </cell>
          <cell r="L65">
            <v>42000</v>
          </cell>
          <cell r="M65">
            <v>49000</v>
          </cell>
          <cell r="N65">
            <v>24000</v>
          </cell>
          <cell r="O65">
            <v>59000</v>
          </cell>
          <cell r="P65">
            <v>17000</v>
          </cell>
          <cell r="Q65">
            <v>42000</v>
          </cell>
          <cell r="R65">
            <v>66000</v>
          </cell>
          <cell r="S65">
            <v>10000</v>
          </cell>
          <cell r="T65">
            <v>17000</v>
          </cell>
          <cell r="U65">
            <v>28000</v>
          </cell>
          <cell r="V65">
            <v>84000</v>
          </cell>
          <cell r="W65">
            <v>52000</v>
          </cell>
          <cell r="X65">
            <v>24000</v>
          </cell>
          <cell r="Y65">
            <v>42000</v>
          </cell>
          <cell r="Z65">
            <v>17000</v>
          </cell>
          <cell r="AA65">
            <v>42000</v>
          </cell>
          <cell r="AB65">
            <v>42000</v>
          </cell>
          <cell r="AC65">
            <v>21000</v>
          </cell>
          <cell r="AD65">
            <v>28000</v>
          </cell>
          <cell r="AE65">
            <v>21000</v>
          </cell>
          <cell r="AF65">
            <v>14000</v>
          </cell>
          <cell r="AG65">
            <v>21000</v>
          </cell>
          <cell r="AH65">
            <v>14000</v>
          </cell>
          <cell r="AI65">
            <v>14000</v>
          </cell>
          <cell r="AJ65">
            <v>17000</v>
          </cell>
          <cell r="AK65">
            <v>35000</v>
          </cell>
          <cell r="AL65">
            <v>10000</v>
          </cell>
          <cell r="AM65">
            <v>10000</v>
          </cell>
          <cell r="AN65">
            <v>14000</v>
          </cell>
          <cell r="AO65">
            <v>14000</v>
          </cell>
          <cell r="AP65">
            <v>28000</v>
          </cell>
          <cell r="AQ65">
            <v>24000</v>
          </cell>
          <cell r="AR65">
            <v>17000</v>
          </cell>
          <cell r="AS65">
            <v>21000</v>
          </cell>
          <cell r="AT65">
            <v>24000</v>
          </cell>
          <cell r="AU65">
            <v>14000</v>
          </cell>
          <cell r="AV65">
            <v>7000</v>
          </cell>
          <cell r="AW65">
            <v>10000</v>
          </cell>
          <cell r="AX65">
            <v>14000</v>
          </cell>
          <cell r="AY65">
            <v>17000</v>
          </cell>
          <cell r="AZ65">
            <v>3000</v>
          </cell>
          <cell r="BA65">
            <v>7000</v>
          </cell>
          <cell r="BB65">
            <v>10000</v>
          </cell>
          <cell r="BC65">
            <v>7000</v>
          </cell>
          <cell r="BD65">
            <v>14000</v>
          </cell>
          <cell r="BE65">
            <v>24000</v>
          </cell>
          <cell r="BF65">
            <v>7000</v>
          </cell>
          <cell r="BG65">
            <v>7000</v>
          </cell>
          <cell r="BH65">
            <v>10000</v>
          </cell>
          <cell r="BI65">
            <v>3000</v>
          </cell>
          <cell r="BJ65">
            <v>7000</v>
          </cell>
          <cell r="BK65">
            <v>7000</v>
          </cell>
          <cell r="BL65">
            <v>35000</v>
          </cell>
          <cell r="BM65">
            <v>7000</v>
          </cell>
          <cell r="BN65">
            <v>10000</v>
          </cell>
          <cell r="BO65">
            <v>14000</v>
          </cell>
          <cell r="BP65">
            <v>14000</v>
          </cell>
          <cell r="BQ65">
            <v>10000</v>
          </cell>
          <cell r="BR65">
            <v>10000</v>
          </cell>
          <cell r="BS65">
            <v>7000</v>
          </cell>
          <cell r="BT65">
            <v>10000</v>
          </cell>
          <cell r="BU65">
            <v>10000</v>
          </cell>
          <cell r="BV65">
            <v>7000</v>
          </cell>
          <cell r="BW65">
            <v>10000</v>
          </cell>
          <cell r="BX65">
            <v>21000</v>
          </cell>
          <cell r="BY65">
            <v>14000</v>
          </cell>
          <cell r="BZ65">
            <v>21000</v>
          </cell>
          <cell r="CA65">
            <v>17000</v>
          </cell>
          <cell r="CB65">
            <v>14000</v>
          </cell>
          <cell r="CC65">
            <v>21000</v>
          </cell>
          <cell r="CD65">
            <v>17000</v>
          </cell>
          <cell r="CE65">
            <v>21000</v>
          </cell>
          <cell r="CF65">
            <v>21000</v>
          </cell>
          <cell r="CG65">
            <v>17000</v>
          </cell>
          <cell r="CH65">
            <v>14000</v>
          </cell>
          <cell r="CI65">
            <v>17000</v>
          </cell>
          <cell r="CJ65">
            <v>21000</v>
          </cell>
          <cell r="CK65">
            <v>7000</v>
          </cell>
          <cell r="CL65">
            <v>14000</v>
          </cell>
          <cell r="CM65">
            <v>14000</v>
          </cell>
          <cell r="CN65">
            <v>14000</v>
          </cell>
          <cell r="CO65">
            <v>21000</v>
          </cell>
          <cell r="CP65">
            <v>17000</v>
          </cell>
          <cell r="CQ65">
            <v>10000</v>
          </cell>
          <cell r="CR65">
            <v>14000</v>
          </cell>
          <cell r="CS65">
            <v>7000</v>
          </cell>
          <cell r="CT65">
            <v>17000</v>
          </cell>
          <cell r="CU65">
            <v>14000</v>
          </cell>
          <cell r="CV65">
            <v>14000</v>
          </cell>
          <cell r="CW65">
            <v>10000</v>
          </cell>
          <cell r="CX65">
            <v>17000</v>
          </cell>
          <cell r="CY65">
            <v>14000</v>
          </cell>
          <cell r="CZ65">
            <v>63000</v>
          </cell>
          <cell r="DA65">
            <v>7000</v>
          </cell>
        </row>
        <row r="66">
          <cell r="E66">
            <v>202000</v>
          </cell>
          <cell r="F66">
            <v>765000</v>
          </cell>
          <cell r="G66">
            <v>458000</v>
          </cell>
          <cell r="H66">
            <v>332000</v>
          </cell>
          <cell r="I66">
            <v>450000</v>
          </cell>
          <cell r="J66">
            <v>204000</v>
          </cell>
          <cell r="K66">
            <v>204000</v>
          </cell>
          <cell r="L66">
            <v>409000</v>
          </cell>
          <cell r="M66">
            <v>407000</v>
          </cell>
          <cell r="N66">
            <v>204000</v>
          </cell>
          <cell r="O66">
            <v>491000</v>
          </cell>
          <cell r="P66">
            <v>229000</v>
          </cell>
          <cell r="Q66">
            <v>358000</v>
          </cell>
          <cell r="R66">
            <v>460000</v>
          </cell>
          <cell r="S66">
            <v>230000</v>
          </cell>
          <cell r="T66">
            <v>230000</v>
          </cell>
          <cell r="U66">
            <v>278000</v>
          </cell>
          <cell r="V66">
            <v>702000</v>
          </cell>
          <cell r="W66">
            <v>588000</v>
          </cell>
          <cell r="X66">
            <v>204000</v>
          </cell>
          <cell r="Y66">
            <v>382000</v>
          </cell>
          <cell r="Z66">
            <v>250000</v>
          </cell>
          <cell r="AA66">
            <v>356000</v>
          </cell>
          <cell r="AB66">
            <v>409000</v>
          </cell>
          <cell r="AC66">
            <v>230000</v>
          </cell>
          <cell r="AD66">
            <v>230000</v>
          </cell>
          <cell r="AE66">
            <v>173000</v>
          </cell>
          <cell r="AF66">
            <v>179000</v>
          </cell>
          <cell r="AG66">
            <v>204000</v>
          </cell>
          <cell r="AH66">
            <v>204000</v>
          </cell>
          <cell r="AI66">
            <v>204000</v>
          </cell>
          <cell r="AJ66">
            <v>153000</v>
          </cell>
          <cell r="AK66">
            <v>307000</v>
          </cell>
          <cell r="AL66">
            <v>223000</v>
          </cell>
          <cell r="AM66">
            <v>122000</v>
          </cell>
          <cell r="AN66">
            <v>204000</v>
          </cell>
          <cell r="AO66">
            <v>178000</v>
          </cell>
          <cell r="AP66">
            <v>229000</v>
          </cell>
          <cell r="AQ66">
            <v>230000</v>
          </cell>
          <cell r="AR66">
            <v>203000</v>
          </cell>
          <cell r="AS66">
            <v>249000</v>
          </cell>
          <cell r="AT66">
            <v>384000</v>
          </cell>
          <cell r="AU66">
            <v>179000</v>
          </cell>
          <cell r="AV66">
            <v>161000</v>
          </cell>
          <cell r="AW66">
            <v>164000</v>
          </cell>
          <cell r="AX66">
            <v>228000</v>
          </cell>
          <cell r="AY66">
            <v>57000</v>
          </cell>
          <cell r="AZ66">
            <v>195000</v>
          </cell>
          <cell r="BA66">
            <v>179000</v>
          </cell>
          <cell r="BB66">
            <v>160000</v>
          </cell>
          <cell r="BC66">
            <v>134000</v>
          </cell>
          <cell r="BD66">
            <v>129000</v>
          </cell>
          <cell r="BE66">
            <v>569000</v>
          </cell>
          <cell r="BF66">
            <v>199000</v>
          </cell>
          <cell r="BG66">
            <v>174000</v>
          </cell>
          <cell r="BH66">
            <v>122000</v>
          </cell>
          <cell r="BI66">
            <v>95000</v>
          </cell>
          <cell r="BJ66">
            <v>153000</v>
          </cell>
          <cell r="BK66">
            <v>202000</v>
          </cell>
          <cell r="BL66">
            <v>382000</v>
          </cell>
          <cell r="BM66">
            <v>110000</v>
          </cell>
          <cell r="BN66">
            <v>225000</v>
          </cell>
          <cell r="BO66">
            <v>203000</v>
          </cell>
          <cell r="BP66">
            <v>178000</v>
          </cell>
          <cell r="BQ66">
            <v>216000</v>
          </cell>
          <cell r="BR66">
            <v>179000</v>
          </cell>
          <cell r="BS66">
            <v>150000</v>
          </cell>
          <cell r="BT66">
            <v>161000</v>
          </cell>
          <cell r="BU66">
            <v>195000</v>
          </cell>
          <cell r="BV66">
            <v>178000</v>
          </cell>
          <cell r="BW66">
            <v>204000</v>
          </cell>
          <cell r="BX66">
            <v>179000</v>
          </cell>
          <cell r="BY66">
            <v>204000</v>
          </cell>
          <cell r="BZ66">
            <v>204000</v>
          </cell>
          <cell r="CA66">
            <v>229000</v>
          </cell>
          <cell r="CB66">
            <v>179000</v>
          </cell>
          <cell r="CC66">
            <v>220000</v>
          </cell>
          <cell r="CD66">
            <v>204000</v>
          </cell>
          <cell r="CE66">
            <v>204000</v>
          </cell>
          <cell r="CF66">
            <v>256000</v>
          </cell>
          <cell r="CG66">
            <v>168000</v>
          </cell>
          <cell r="CH66">
            <v>199000</v>
          </cell>
          <cell r="CI66">
            <v>204000</v>
          </cell>
          <cell r="CJ66">
            <v>253000</v>
          </cell>
          <cell r="CK66">
            <v>204000</v>
          </cell>
          <cell r="CL66">
            <v>204000</v>
          </cell>
          <cell r="CM66">
            <v>150000</v>
          </cell>
          <cell r="CN66">
            <v>179000</v>
          </cell>
          <cell r="CO66">
            <v>199000</v>
          </cell>
          <cell r="CP66">
            <v>191000</v>
          </cell>
          <cell r="CQ66">
            <v>202000</v>
          </cell>
          <cell r="CR66">
            <v>220000</v>
          </cell>
          <cell r="CS66">
            <v>176000</v>
          </cell>
          <cell r="CT66">
            <v>204000</v>
          </cell>
          <cell r="CU66">
            <v>155000</v>
          </cell>
          <cell r="CV66">
            <v>199000</v>
          </cell>
          <cell r="CW66">
            <v>179000</v>
          </cell>
          <cell r="CX66">
            <v>203000</v>
          </cell>
          <cell r="CY66">
            <v>178000</v>
          </cell>
          <cell r="CZ66">
            <v>457000</v>
          </cell>
          <cell r="DA66">
            <v>230000</v>
          </cell>
        </row>
        <row r="67">
          <cell r="E67">
            <v>0</v>
          </cell>
          <cell r="F67">
            <v>0</v>
          </cell>
          <cell r="G67">
            <v>0</v>
          </cell>
          <cell r="H67">
            <v>15000</v>
          </cell>
          <cell r="I67">
            <v>0</v>
          </cell>
          <cell r="J67">
            <v>0</v>
          </cell>
          <cell r="K67">
            <v>10000</v>
          </cell>
          <cell r="L67">
            <v>30000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2000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40000</v>
          </cell>
        </row>
        <row r="68">
          <cell r="E68">
            <v>33733000</v>
          </cell>
          <cell r="F68">
            <v>164359000</v>
          </cell>
          <cell r="G68">
            <v>64929000</v>
          </cell>
          <cell r="H68">
            <v>47341000</v>
          </cell>
          <cell r="I68">
            <v>90781000</v>
          </cell>
          <cell r="J68">
            <v>19803000</v>
          </cell>
          <cell r="K68">
            <v>18975000</v>
          </cell>
          <cell r="L68">
            <v>42885000</v>
          </cell>
          <cell r="M68">
            <v>53406000</v>
          </cell>
          <cell r="N68">
            <v>20143000</v>
          </cell>
          <cell r="O68">
            <v>62974000</v>
          </cell>
          <cell r="P68">
            <v>19516000</v>
          </cell>
          <cell r="Q68">
            <v>38378000</v>
          </cell>
          <cell r="R68">
            <v>61558000</v>
          </cell>
          <cell r="S68">
            <v>20695000</v>
          </cell>
          <cell r="T68">
            <v>19091000</v>
          </cell>
          <cell r="U68">
            <v>37321000</v>
          </cell>
          <cell r="V68">
            <v>100553000</v>
          </cell>
          <cell r="W68">
            <v>81794000</v>
          </cell>
          <cell r="X68">
            <v>22084000</v>
          </cell>
          <cell r="Y68">
            <v>40904000</v>
          </cell>
          <cell r="Z68">
            <v>20779000</v>
          </cell>
          <cell r="AA68">
            <v>39269000</v>
          </cell>
          <cell r="AB68">
            <v>47547000</v>
          </cell>
          <cell r="AC68">
            <v>19266000</v>
          </cell>
          <cell r="AD68">
            <v>24592000</v>
          </cell>
          <cell r="AE68">
            <v>18593000</v>
          </cell>
          <cell r="AF68">
            <v>19031000</v>
          </cell>
          <cell r="AG68">
            <v>20725000</v>
          </cell>
          <cell r="AH68">
            <v>16136000</v>
          </cell>
          <cell r="AI68">
            <v>18080000</v>
          </cell>
          <cell r="AJ68">
            <v>15729000</v>
          </cell>
          <cell r="AK68">
            <v>35635000</v>
          </cell>
          <cell r="AL68">
            <v>18384000</v>
          </cell>
          <cell r="AM68">
            <v>16261000</v>
          </cell>
          <cell r="AN68">
            <v>19711000</v>
          </cell>
          <cell r="AO68">
            <v>16931000</v>
          </cell>
          <cell r="AP68">
            <v>19536000</v>
          </cell>
          <cell r="AQ68">
            <v>27139000</v>
          </cell>
          <cell r="AR68">
            <v>19719000</v>
          </cell>
          <cell r="AS68">
            <v>22000000</v>
          </cell>
          <cell r="AT68">
            <v>38128000</v>
          </cell>
          <cell r="AU68">
            <v>18904000</v>
          </cell>
          <cell r="AV68">
            <v>12155000</v>
          </cell>
          <cell r="AW68">
            <v>13128000</v>
          </cell>
          <cell r="AX68">
            <v>16606000</v>
          </cell>
          <cell r="AY68">
            <v>18314000</v>
          </cell>
          <cell r="AZ68">
            <v>17674000</v>
          </cell>
          <cell r="BA68">
            <v>17958000</v>
          </cell>
          <cell r="BB68">
            <v>12043000</v>
          </cell>
          <cell r="BC68">
            <v>13516000</v>
          </cell>
          <cell r="BD68">
            <v>16011000</v>
          </cell>
          <cell r="BE68">
            <v>58685000</v>
          </cell>
          <cell r="BF68">
            <v>18642000</v>
          </cell>
          <cell r="BG68">
            <v>15154000</v>
          </cell>
          <cell r="BH68">
            <v>11903000</v>
          </cell>
          <cell r="BI68">
            <v>14076000</v>
          </cell>
          <cell r="BJ68">
            <v>15892000</v>
          </cell>
          <cell r="BK68">
            <v>13252000</v>
          </cell>
          <cell r="BL68">
            <v>45524000</v>
          </cell>
          <cell r="BM68">
            <v>12983000</v>
          </cell>
          <cell r="BN68">
            <v>17636000</v>
          </cell>
          <cell r="BO68">
            <v>19290000</v>
          </cell>
          <cell r="BP68">
            <v>17995000</v>
          </cell>
          <cell r="BQ68">
            <v>22218000</v>
          </cell>
          <cell r="BR68">
            <v>13942000</v>
          </cell>
          <cell r="BS68">
            <v>14023000</v>
          </cell>
          <cell r="BT68">
            <v>15895000</v>
          </cell>
          <cell r="BU68">
            <v>16016000</v>
          </cell>
          <cell r="BV68">
            <v>16379000</v>
          </cell>
          <cell r="BW68">
            <v>16282000</v>
          </cell>
          <cell r="BX68">
            <v>16860000</v>
          </cell>
          <cell r="BY68">
            <v>24498000</v>
          </cell>
          <cell r="BZ68">
            <v>22153000</v>
          </cell>
          <cell r="CA68">
            <v>21039000</v>
          </cell>
          <cell r="CB68">
            <v>17129000</v>
          </cell>
          <cell r="CC68">
            <v>22654000</v>
          </cell>
          <cell r="CD68">
            <v>19884000</v>
          </cell>
          <cell r="CE68">
            <v>22031000</v>
          </cell>
          <cell r="CF68">
            <v>23124000</v>
          </cell>
          <cell r="CG68">
            <v>19594000</v>
          </cell>
          <cell r="CH68">
            <v>21044000</v>
          </cell>
          <cell r="CI68">
            <v>19533000</v>
          </cell>
          <cell r="CJ68">
            <v>25120000</v>
          </cell>
          <cell r="CK68">
            <v>20800000</v>
          </cell>
          <cell r="CL68">
            <v>22207000</v>
          </cell>
          <cell r="CM68">
            <v>17573000</v>
          </cell>
          <cell r="CN68">
            <v>20919000</v>
          </cell>
          <cell r="CO68">
            <v>20947000</v>
          </cell>
          <cell r="CP68">
            <v>21584000</v>
          </cell>
          <cell r="CQ68">
            <v>16746000</v>
          </cell>
          <cell r="CR68">
            <v>21192000</v>
          </cell>
          <cell r="CS68">
            <v>16808000</v>
          </cell>
          <cell r="CT68">
            <v>20456000</v>
          </cell>
          <cell r="CU68">
            <v>18239000</v>
          </cell>
          <cell r="CV68">
            <v>17497000</v>
          </cell>
          <cell r="CW68">
            <v>14927000</v>
          </cell>
          <cell r="CX68">
            <v>16293000</v>
          </cell>
          <cell r="CY68">
            <v>14567000</v>
          </cell>
          <cell r="CZ68">
            <v>63401000</v>
          </cell>
          <cell r="DA68">
            <v>17698000</v>
          </cell>
        </row>
        <row r="69">
          <cell r="E69">
            <v>0</v>
          </cell>
          <cell r="F69">
            <v>90000</v>
          </cell>
          <cell r="G69">
            <v>0</v>
          </cell>
          <cell r="H69">
            <v>0</v>
          </cell>
          <cell r="I69">
            <v>0</v>
          </cell>
          <cell r="J69">
            <v>32000</v>
          </cell>
          <cell r="K69">
            <v>0</v>
          </cell>
          <cell r="L69">
            <v>0</v>
          </cell>
          <cell r="M69">
            <v>0</v>
          </cell>
          <cell r="N69">
            <v>0</v>
          </cell>
          <cell r="O69">
            <v>0</v>
          </cell>
          <cell r="P69">
            <v>0</v>
          </cell>
          <cell r="Q69">
            <v>0</v>
          </cell>
          <cell r="R69">
            <v>0</v>
          </cell>
          <cell r="S69">
            <v>0</v>
          </cell>
          <cell r="T69">
            <v>0</v>
          </cell>
          <cell r="U69">
            <v>0</v>
          </cell>
          <cell r="V69">
            <v>34000</v>
          </cell>
          <cell r="W69">
            <v>69000</v>
          </cell>
          <cell r="X69">
            <v>34000</v>
          </cell>
          <cell r="Y69">
            <v>63000</v>
          </cell>
          <cell r="Z69">
            <v>0</v>
          </cell>
          <cell r="AA69">
            <v>93000</v>
          </cell>
          <cell r="AB69">
            <v>0</v>
          </cell>
          <cell r="AC69">
            <v>0</v>
          </cell>
          <cell r="AD69">
            <v>0</v>
          </cell>
          <cell r="AE69">
            <v>0</v>
          </cell>
          <cell r="AF69">
            <v>0</v>
          </cell>
          <cell r="AG69">
            <v>0</v>
          </cell>
          <cell r="AH69">
            <v>0</v>
          </cell>
          <cell r="AI69">
            <v>0</v>
          </cell>
          <cell r="AJ69">
            <v>0</v>
          </cell>
          <cell r="AK69">
            <v>20000</v>
          </cell>
          <cell r="AL69">
            <v>0</v>
          </cell>
          <cell r="AM69">
            <v>0</v>
          </cell>
          <cell r="AN69">
            <v>0</v>
          </cell>
          <cell r="AO69">
            <v>20000</v>
          </cell>
          <cell r="AP69">
            <v>0</v>
          </cell>
          <cell r="AQ69">
            <v>0</v>
          </cell>
          <cell r="AR69">
            <v>0</v>
          </cell>
          <cell r="AS69">
            <v>0</v>
          </cell>
          <cell r="AT69">
            <v>0</v>
          </cell>
          <cell r="AU69">
            <v>0</v>
          </cell>
          <cell r="AV69">
            <v>0</v>
          </cell>
          <cell r="AW69">
            <v>0</v>
          </cell>
          <cell r="AX69">
            <v>0</v>
          </cell>
          <cell r="AY69">
            <v>0</v>
          </cell>
          <cell r="AZ69">
            <v>20000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64000</v>
          </cell>
          <cell r="CY69">
            <v>0</v>
          </cell>
          <cell r="CZ69">
            <v>0</v>
          </cell>
          <cell r="DA69">
            <v>0</v>
          </cell>
        </row>
        <row r="70">
          <cell r="E70">
            <v>13710000</v>
          </cell>
          <cell r="F70">
            <v>39819000</v>
          </cell>
          <cell r="G70">
            <v>21239000</v>
          </cell>
          <cell r="H70">
            <v>9663000</v>
          </cell>
          <cell r="I70">
            <v>29204000</v>
          </cell>
          <cell r="J70">
            <v>5800000</v>
          </cell>
          <cell r="K70">
            <v>10721000</v>
          </cell>
          <cell r="L70">
            <v>6956000</v>
          </cell>
          <cell r="M70">
            <v>12107000</v>
          </cell>
          <cell r="N70">
            <v>4502000</v>
          </cell>
          <cell r="O70">
            <v>17748000</v>
          </cell>
          <cell r="P70">
            <v>5554000</v>
          </cell>
          <cell r="Q70">
            <v>3128000</v>
          </cell>
          <cell r="R70">
            <v>5423000</v>
          </cell>
          <cell r="S70">
            <v>3905000</v>
          </cell>
          <cell r="T70">
            <v>4354000</v>
          </cell>
          <cell r="U70">
            <v>13572000</v>
          </cell>
          <cell r="V70">
            <v>30117000</v>
          </cell>
          <cell r="W70">
            <v>12178000</v>
          </cell>
          <cell r="X70">
            <v>5158000</v>
          </cell>
          <cell r="Y70">
            <v>9720000</v>
          </cell>
          <cell r="Z70">
            <v>6278000</v>
          </cell>
          <cell r="AA70">
            <v>11140000</v>
          </cell>
          <cell r="AB70">
            <v>1543000</v>
          </cell>
          <cell r="AC70">
            <v>2778000</v>
          </cell>
          <cell r="AD70">
            <v>3805000</v>
          </cell>
          <cell r="AE70">
            <v>899000</v>
          </cell>
          <cell r="AF70">
            <v>2859000</v>
          </cell>
          <cell r="AG70">
            <v>3986000</v>
          </cell>
          <cell r="AH70">
            <v>2397000</v>
          </cell>
          <cell r="AI70">
            <v>1843000</v>
          </cell>
          <cell r="AJ70">
            <v>2413000</v>
          </cell>
          <cell r="AK70">
            <v>10092000</v>
          </cell>
          <cell r="AL70">
            <v>4320000</v>
          </cell>
          <cell r="AM70">
            <v>2003000</v>
          </cell>
          <cell r="AN70">
            <v>3765000</v>
          </cell>
          <cell r="AO70">
            <v>1070000</v>
          </cell>
          <cell r="AP70">
            <v>5772000</v>
          </cell>
          <cell r="AQ70">
            <v>364000</v>
          </cell>
          <cell r="AR70">
            <v>692000</v>
          </cell>
          <cell r="AS70">
            <v>1815000</v>
          </cell>
          <cell r="AT70">
            <v>7139000</v>
          </cell>
          <cell r="AU70">
            <v>2691000</v>
          </cell>
          <cell r="AV70">
            <v>465000</v>
          </cell>
          <cell r="AW70">
            <v>520000</v>
          </cell>
          <cell r="AX70">
            <v>2881000</v>
          </cell>
          <cell r="AY70">
            <v>1294000</v>
          </cell>
          <cell r="AZ70">
            <v>298000</v>
          </cell>
          <cell r="BA70">
            <v>0</v>
          </cell>
          <cell r="BB70">
            <v>727000</v>
          </cell>
          <cell r="BC70">
            <v>468000</v>
          </cell>
          <cell r="BD70">
            <v>1715000</v>
          </cell>
          <cell r="BE70">
            <v>10267000</v>
          </cell>
          <cell r="BF70">
            <v>1394000</v>
          </cell>
          <cell r="BG70">
            <v>0</v>
          </cell>
          <cell r="BH70">
            <v>1189000</v>
          </cell>
          <cell r="BI70">
            <v>2365000</v>
          </cell>
          <cell r="BJ70">
            <v>521000</v>
          </cell>
          <cell r="BK70">
            <v>1076000</v>
          </cell>
          <cell r="BL70">
            <v>5458000</v>
          </cell>
          <cell r="BM70">
            <v>1038000</v>
          </cell>
          <cell r="BN70">
            <v>820000</v>
          </cell>
          <cell r="BO70">
            <v>133000</v>
          </cell>
          <cell r="BP70">
            <v>0</v>
          </cell>
          <cell r="BQ70">
            <v>1580000</v>
          </cell>
          <cell r="BR70">
            <v>1425000</v>
          </cell>
          <cell r="BS70">
            <v>1327000</v>
          </cell>
          <cell r="BT70">
            <v>1556000</v>
          </cell>
          <cell r="BU70">
            <v>539000</v>
          </cell>
          <cell r="BV70">
            <v>1319000</v>
          </cell>
          <cell r="BW70">
            <v>477000</v>
          </cell>
          <cell r="BX70">
            <v>989000</v>
          </cell>
          <cell r="BY70">
            <v>3572000</v>
          </cell>
          <cell r="BZ70">
            <v>3477000</v>
          </cell>
          <cell r="CA70">
            <v>1750000</v>
          </cell>
          <cell r="CB70">
            <v>3430000</v>
          </cell>
          <cell r="CC70">
            <v>3357000</v>
          </cell>
          <cell r="CD70">
            <v>7001000</v>
          </cell>
          <cell r="CE70">
            <v>1016000</v>
          </cell>
          <cell r="CF70">
            <v>0</v>
          </cell>
          <cell r="CG70">
            <v>3936000</v>
          </cell>
          <cell r="CH70">
            <v>3138000</v>
          </cell>
          <cell r="CI70">
            <v>5192000</v>
          </cell>
          <cell r="CJ70">
            <v>2306000</v>
          </cell>
          <cell r="CK70">
            <v>2818000</v>
          </cell>
          <cell r="CL70">
            <v>2028000</v>
          </cell>
          <cell r="CM70">
            <v>2117000</v>
          </cell>
          <cell r="CN70">
            <v>3708000</v>
          </cell>
          <cell r="CO70">
            <v>3286000</v>
          </cell>
          <cell r="CP70">
            <v>2790000</v>
          </cell>
          <cell r="CQ70">
            <v>808000</v>
          </cell>
          <cell r="CR70">
            <v>2929000</v>
          </cell>
          <cell r="CS70">
            <v>3014000</v>
          </cell>
          <cell r="CT70">
            <v>3379000</v>
          </cell>
          <cell r="CU70">
            <v>0</v>
          </cell>
          <cell r="CV70">
            <v>1557000</v>
          </cell>
          <cell r="CW70">
            <v>955000</v>
          </cell>
          <cell r="CX70">
            <v>1846000</v>
          </cell>
          <cell r="CY70">
            <v>518000</v>
          </cell>
          <cell r="CZ70">
            <v>3589000</v>
          </cell>
          <cell r="DA70">
            <v>0</v>
          </cell>
        </row>
        <row r="71">
          <cell r="E71">
            <v>0</v>
          </cell>
          <cell r="F71">
            <v>0</v>
          </cell>
          <cell r="G71">
            <v>26000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470000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14000</v>
          </cell>
          <cell r="BF71">
            <v>0</v>
          </cell>
          <cell r="BG71">
            <v>0</v>
          </cell>
          <cell r="BH71">
            <v>0</v>
          </cell>
          <cell r="BI71">
            <v>0</v>
          </cell>
          <cell r="BJ71">
            <v>0</v>
          </cell>
          <cell r="BK71">
            <v>0</v>
          </cell>
          <cell r="BL71">
            <v>0</v>
          </cell>
          <cell r="BM71">
            <v>0</v>
          </cell>
          <cell r="BN71">
            <v>110000</v>
          </cell>
          <cell r="BO71">
            <v>0</v>
          </cell>
          <cell r="BP71">
            <v>0</v>
          </cell>
          <cell r="BQ71">
            <v>0</v>
          </cell>
          <cell r="BR71">
            <v>0</v>
          </cell>
          <cell r="BS71">
            <v>0</v>
          </cell>
          <cell r="BT71">
            <v>0</v>
          </cell>
          <cell r="BU71">
            <v>223000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row>
        <row r="72">
          <cell r="E72">
            <v>0</v>
          </cell>
          <cell r="F72">
            <v>283000</v>
          </cell>
          <cell r="G72">
            <v>0</v>
          </cell>
          <cell r="H72">
            <v>0</v>
          </cell>
          <cell r="I72">
            <v>0</v>
          </cell>
          <cell r="J72">
            <v>134000</v>
          </cell>
          <cell r="K72">
            <v>0</v>
          </cell>
          <cell r="L72">
            <v>0</v>
          </cell>
          <cell r="M72">
            <v>0</v>
          </cell>
          <cell r="N72">
            <v>0</v>
          </cell>
          <cell r="O72">
            <v>0</v>
          </cell>
          <cell r="P72">
            <v>0</v>
          </cell>
          <cell r="Q72">
            <v>0</v>
          </cell>
          <cell r="R72">
            <v>0</v>
          </cell>
          <cell r="S72">
            <v>212000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90000</v>
          </cell>
          <cell r="AL72">
            <v>0</v>
          </cell>
          <cell r="AM72">
            <v>0</v>
          </cell>
          <cell r="AN72">
            <v>0</v>
          </cell>
          <cell r="AO72">
            <v>84000</v>
          </cell>
          <cell r="AP72">
            <v>0</v>
          </cell>
          <cell r="AQ72">
            <v>0</v>
          </cell>
          <cell r="AR72">
            <v>0</v>
          </cell>
          <cell r="AS72">
            <v>0</v>
          </cell>
          <cell r="AT72">
            <v>0</v>
          </cell>
          <cell r="AU72">
            <v>0</v>
          </cell>
          <cell r="AV72">
            <v>113000</v>
          </cell>
          <cell r="AW72">
            <v>0</v>
          </cell>
          <cell r="AX72">
            <v>0</v>
          </cell>
          <cell r="AY72">
            <v>0</v>
          </cell>
          <cell r="AZ72">
            <v>250000</v>
          </cell>
          <cell r="BA72">
            <v>0</v>
          </cell>
          <cell r="BB72">
            <v>0</v>
          </cell>
          <cell r="BC72">
            <v>0</v>
          </cell>
          <cell r="BD72">
            <v>0</v>
          </cell>
          <cell r="BE72">
            <v>0</v>
          </cell>
          <cell r="BF72">
            <v>0</v>
          </cell>
          <cell r="BG72">
            <v>0</v>
          </cell>
          <cell r="BH72">
            <v>0</v>
          </cell>
          <cell r="BI72">
            <v>0</v>
          </cell>
          <cell r="BJ72">
            <v>95000</v>
          </cell>
          <cell r="BK72">
            <v>0</v>
          </cell>
          <cell r="BL72">
            <v>0</v>
          </cell>
          <cell r="BM72">
            <v>0</v>
          </cell>
          <cell r="BN72">
            <v>49000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133000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181000</v>
          </cell>
          <cell r="CT72">
            <v>0</v>
          </cell>
          <cell r="CU72">
            <v>0</v>
          </cell>
          <cell r="CV72">
            <v>0</v>
          </cell>
          <cell r="CW72">
            <v>0</v>
          </cell>
          <cell r="CX72">
            <v>0</v>
          </cell>
          <cell r="CY72">
            <v>0</v>
          </cell>
          <cell r="CZ72">
            <v>0</v>
          </cell>
          <cell r="DA72">
            <v>0</v>
          </cell>
        </row>
        <row r="73">
          <cell r="E73">
            <v>814000</v>
          </cell>
          <cell r="F73">
            <v>2697000</v>
          </cell>
          <cell r="G73">
            <v>1340000</v>
          </cell>
          <cell r="H73">
            <v>200000</v>
          </cell>
          <cell r="I73">
            <v>779000</v>
          </cell>
          <cell r="J73">
            <v>0</v>
          </cell>
          <cell r="K73">
            <v>575000</v>
          </cell>
          <cell r="L73">
            <v>246000</v>
          </cell>
          <cell r="M73">
            <v>809000</v>
          </cell>
          <cell r="N73">
            <v>0</v>
          </cell>
          <cell r="O73">
            <v>1044000</v>
          </cell>
          <cell r="P73">
            <v>0</v>
          </cell>
          <cell r="Q73">
            <v>0</v>
          </cell>
          <cell r="R73">
            <v>916000</v>
          </cell>
          <cell r="S73">
            <v>0</v>
          </cell>
          <cell r="T73">
            <v>505000</v>
          </cell>
          <cell r="U73">
            <v>848000</v>
          </cell>
          <cell r="V73">
            <v>783000</v>
          </cell>
          <cell r="W73">
            <v>828000</v>
          </cell>
          <cell r="X73">
            <v>0</v>
          </cell>
          <cell r="Y73">
            <v>632000</v>
          </cell>
          <cell r="Z73">
            <v>404000</v>
          </cell>
          <cell r="AA73">
            <v>231000</v>
          </cell>
          <cell r="AB73">
            <v>0</v>
          </cell>
          <cell r="AC73">
            <v>398000</v>
          </cell>
          <cell r="AD73">
            <v>0</v>
          </cell>
          <cell r="AE73">
            <v>457000</v>
          </cell>
          <cell r="AF73">
            <v>750000</v>
          </cell>
          <cell r="AG73">
            <v>250000</v>
          </cell>
          <cell r="AH73">
            <v>504000</v>
          </cell>
          <cell r="AI73">
            <v>232000</v>
          </cell>
          <cell r="AJ73">
            <v>545000</v>
          </cell>
          <cell r="AK73">
            <v>1062000</v>
          </cell>
          <cell r="AL73">
            <v>615000</v>
          </cell>
          <cell r="AM73">
            <v>131000</v>
          </cell>
          <cell r="AN73">
            <v>258000</v>
          </cell>
          <cell r="AO73">
            <v>0</v>
          </cell>
          <cell r="AP73">
            <v>131000</v>
          </cell>
          <cell r="AQ73">
            <v>0</v>
          </cell>
          <cell r="AR73">
            <v>0</v>
          </cell>
          <cell r="AS73">
            <v>551000</v>
          </cell>
          <cell r="AT73">
            <v>625000</v>
          </cell>
          <cell r="AU73">
            <v>0</v>
          </cell>
          <cell r="AV73">
            <v>276000</v>
          </cell>
          <cell r="AW73">
            <v>0</v>
          </cell>
          <cell r="AX73">
            <v>0</v>
          </cell>
          <cell r="AY73">
            <v>722000</v>
          </cell>
          <cell r="AZ73">
            <v>0</v>
          </cell>
          <cell r="BA73">
            <v>0</v>
          </cell>
          <cell r="BB73">
            <v>0</v>
          </cell>
          <cell r="BC73">
            <v>0</v>
          </cell>
          <cell r="BD73">
            <v>0</v>
          </cell>
          <cell r="BE73">
            <v>242000</v>
          </cell>
          <cell r="BF73">
            <v>589000</v>
          </cell>
          <cell r="BG73">
            <v>0</v>
          </cell>
          <cell r="BH73">
            <v>129000</v>
          </cell>
          <cell r="BI73">
            <v>0</v>
          </cell>
          <cell r="BJ73">
            <v>569000</v>
          </cell>
          <cell r="BK73">
            <v>0</v>
          </cell>
          <cell r="BL73">
            <v>0</v>
          </cell>
          <cell r="BM73">
            <v>0</v>
          </cell>
          <cell r="BN73">
            <v>276000</v>
          </cell>
          <cell r="BO73">
            <v>0</v>
          </cell>
          <cell r="BP73">
            <v>0</v>
          </cell>
          <cell r="BQ73">
            <v>499000</v>
          </cell>
          <cell r="BR73">
            <v>0</v>
          </cell>
          <cell r="BS73">
            <v>0</v>
          </cell>
          <cell r="BT73">
            <v>0</v>
          </cell>
          <cell r="BU73">
            <v>0</v>
          </cell>
          <cell r="BV73">
            <v>439000</v>
          </cell>
          <cell r="BW73">
            <v>0</v>
          </cell>
          <cell r="BX73">
            <v>0</v>
          </cell>
          <cell r="BY73">
            <v>634000</v>
          </cell>
          <cell r="BZ73">
            <v>555000</v>
          </cell>
          <cell r="CA73">
            <v>426000</v>
          </cell>
          <cell r="CB73">
            <v>241000</v>
          </cell>
          <cell r="CC73">
            <v>0</v>
          </cell>
          <cell r="CD73">
            <v>228000</v>
          </cell>
          <cell r="CE73">
            <v>190000</v>
          </cell>
          <cell r="CF73">
            <v>0</v>
          </cell>
          <cell r="CG73">
            <v>1181000</v>
          </cell>
          <cell r="CH73">
            <v>0</v>
          </cell>
          <cell r="CI73">
            <v>0</v>
          </cell>
          <cell r="CJ73">
            <v>0</v>
          </cell>
          <cell r="CK73">
            <v>0</v>
          </cell>
          <cell r="CL73">
            <v>273000</v>
          </cell>
          <cell r="CM73">
            <v>248000</v>
          </cell>
          <cell r="CN73">
            <v>123000</v>
          </cell>
          <cell r="CO73">
            <v>734000</v>
          </cell>
          <cell r="CP73">
            <v>1232000</v>
          </cell>
          <cell r="CQ73">
            <v>0</v>
          </cell>
          <cell r="CR73">
            <v>1079000</v>
          </cell>
          <cell r="CS73">
            <v>217000</v>
          </cell>
          <cell r="CT73">
            <v>659000</v>
          </cell>
          <cell r="CU73">
            <v>0</v>
          </cell>
          <cell r="CV73">
            <v>466000</v>
          </cell>
          <cell r="CW73">
            <v>0</v>
          </cell>
          <cell r="CX73">
            <v>123000</v>
          </cell>
          <cell r="CY73">
            <v>0</v>
          </cell>
          <cell r="CZ73">
            <v>0</v>
          </cell>
          <cell r="DA73">
            <v>0</v>
          </cell>
        </row>
        <row r="74">
          <cell r="E74">
            <v>14524000</v>
          </cell>
          <cell r="F74">
            <v>42889000</v>
          </cell>
          <cell r="G74">
            <v>22605000</v>
          </cell>
          <cell r="H74">
            <v>9863000</v>
          </cell>
          <cell r="I74">
            <v>29983000</v>
          </cell>
          <cell r="J74">
            <v>5966000</v>
          </cell>
          <cell r="K74">
            <v>11296000</v>
          </cell>
          <cell r="L74">
            <v>7202000</v>
          </cell>
          <cell r="M74">
            <v>12916000</v>
          </cell>
          <cell r="N74">
            <v>4502000</v>
          </cell>
          <cell r="O74">
            <v>18792000</v>
          </cell>
          <cell r="P74">
            <v>5554000</v>
          </cell>
          <cell r="Q74">
            <v>3128000</v>
          </cell>
          <cell r="R74">
            <v>6339000</v>
          </cell>
          <cell r="S74">
            <v>4117000</v>
          </cell>
          <cell r="T74">
            <v>4859000</v>
          </cell>
          <cell r="U74">
            <v>14420000</v>
          </cell>
          <cell r="V74">
            <v>30934000</v>
          </cell>
          <cell r="W74">
            <v>13075000</v>
          </cell>
          <cell r="X74">
            <v>5192000</v>
          </cell>
          <cell r="Y74">
            <v>10415000</v>
          </cell>
          <cell r="Z74">
            <v>6682000</v>
          </cell>
          <cell r="AA74">
            <v>11464000</v>
          </cell>
          <cell r="AB74">
            <v>1543000</v>
          </cell>
          <cell r="AC74">
            <v>3176000</v>
          </cell>
          <cell r="AD74">
            <v>3805000</v>
          </cell>
          <cell r="AE74">
            <v>1356000</v>
          </cell>
          <cell r="AF74">
            <v>3609000</v>
          </cell>
          <cell r="AG74">
            <v>4236000</v>
          </cell>
          <cell r="AH74">
            <v>2901000</v>
          </cell>
          <cell r="AI74">
            <v>2075000</v>
          </cell>
          <cell r="AJ74">
            <v>2958000</v>
          </cell>
          <cell r="AK74">
            <v>11734000</v>
          </cell>
          <cell r="AL74">
            <v>4935000</v>
          </cell>
          <cell r="AM74">
            <v>2134000</v>
          </cell>
          <cell r="AN74">
            <v>4023000</v>
          </cell>
          <cell r="AO74">
            <v>1174000</v>
          </cell>
          <cell r="AP74">
            <v>5903000</v>
          </cell>
          <cell r="AQ74">
            <v>364000</v>
          </cell>
          <cell r="AR74">
            <v>692000</v>
          </cell>
          <cell r="AS74">
            <v>2366000</v>
          </cell>
          <cell r="AT74">
            <v>7764000</v>
          </cell>
          <cell r="AU74">
            <v>2691000</v>
          </cell>
          <cell r="AV74">
            <v>854000</v>
          </cell>
          <cell r="AW74">
            <v>520000</v>
          </cell>
          <cell r="AX74">
            <v>2881000</v>
          </cell>
          <cell r="AY74">
            <v>2016000</v>
          </cell>
          <cell r="AZ74">
            <v>568000</v>
          </cell>
          <cell r="BA74">
            <v>0</v>
          </cell>
          <cell r="BB74">
            <v>727000</v>
          </cell>
          <cell r="BC74">
            <v>468000</v>
          </cell>
          <cell r="BD74">
            <v>1715000</v>
          </cell>
          <cell r="BE74">
            <v>10523000</v>
          </cell>
          <cell r="BF74">
            <v>1983000</v>
          </cell>
          <cell r="BG74">
            <v>0</v>
          </cell>
          <cell r="BH74">
            <v>1318000</v>
          </cell>
          <cell r="BI74">
            <v>2365000</v>
          </cell>
          <cell r="BJ74">
            <v>1185000</v>
          </cell>
          <cell r="BK74">
            <v>1076000</v>
          </cell>
          <cell r="BL74">
            <v>5458000</v>
          </cell>
          <cell r="BM74">
            <v>1038000</v>
          </cell>
          <cell r="BN74">
            <v>1255000</v>
          </cell>
          <cell r="BO74">
            <v>133000</v>
          </cell>
          <cell r="BP74">
            <v>0</v>
          </cell>
          <cell r="BQ74">
            <v>2079000</v>
          </cell>
          <cell r="BR74">
            <v>1425000</v>
          </cell>
          <cell r="BS74">
            <v>1327000</v>
          </cell>
          <cell r="BT74">
            <v>1556000</v>
          </cell>
          <cell r="BU74">
            <v>762000</v>
          </cell>
          <cell r="BV74">
            <v>1758000</v>
          </cell>
          <cell r="BW74">
            <v>477000</v>
          </cell>
          <cell r="BX74">
            <v>989000</v>
          </cell>
          <cell r="BY74">
            <v>4206000</v>
          </cell>
          <cell r="BZ74">
            <v>4032000</v>
          </cell>
          <cell r="CA74">
            <v>2176000</v>
          </cell>
          <cell r="CB74">
            <v>3671000</v>
          </cell>
          <cell r="CC74">
            <v>3490000</v>
          </cell>
          <cell r="CD74">
            <v>7229000</v>
          </cell>
          <cell r="CE74">
            <v>1206000</v>
          </cell>
          <cell r="CF74">
            <v>0</v>
          </cell>
          <cell r="CG74">
            <v>5117000</v>
          </cell>
          <cell r="CH74">
            <v>3138000</v>
          </cell>
          <cell r="CI74">
            <v>5192000</v>
          </cell>
          <cell r="CJ74">
            <v>2306000</v>
          </cell>
          <cell r="CK74">
            <v>2818000</v>
          </cell>
          <cell r="CL74">
            <v>2301000</v>
          </cell>
          <cell r="CM74">
            <v>2365000</v>
          </cell>
          <cell r="CN74">
            <v>3831000</v>
          </cell>
          <cell r="CO74">
            <v>4020000</v>
          </cell>
          <cell r="CP74">
            <v>4022000</v>
          </cell>
          <cell r="CQ74">
            <v>808000</v>
          </cell>
          <cell r="CR74">
            <v>4008000</v>
          </cell>
          <cell r="CS74">
            <v>3412000</v>
          </cell>
          <cell r="CT74">
            <v>4038000</v>
          </cell>
          <cell r="CU74">
            <v>0</v>
          </cell>
          <cell r="CV74">
            <v>2023000</v>
          </cell>
          <cell r="CW74">
            <v>955000</v>
          </cell>
          <cell r="CX74">
            <v>2033000</v>
          </cell>
          <cell r="CY74">
            <v>518000</v>
          </cell>
          <cell r="CZ74">
            <v>3589000</v>
          </cell>
          <cell r="DA74">
            <v>0</v>
          </cell>
        </row>
        <row r="75">
          <cell r="E75">
            <v>225000</v>
          </cell>
          <cell r="F75">
            <v>0</v>
          </cell>
          <cell r="G75">
            <v>0</v>
          </cell>
          <cell r="H75">
            <v>0</v>
          </cell>
          <cell r="I75">
            <v>0</v>
          </cell>
          <cell r="J75">
            <v>0</v>
          </cell>
          <cell r="K75">
            <v>0</v>
          </cell>
          <cell r="L75">
            <v>0</v>
          </cell>
          <cell r="M75">
            <v>0</v>
          </cell>
          <cell r="N75">
            <v>0</v>
          </cell>
          <cell r="O75">
            <v>0</v>
          </cell>
          <cell r="P75">
            <v>0</v>
          </cell>
          <cell r="Q75">
            <v>0</v>
          </cell>
          <cell r="R75">
            <v>250000</v>
          </cell>
          <cell r="S75">
            <v>0</v>
          </cell>
          <cell r="T75">
            <v>0</v>
          </cell>
          <cell r="U75">
            <v>0</v>
          </cell>
          <cell r="V75">
            <v>0</v>
          </cell>
          <cell r="W75">
            <v>0</v>
          </cell>
          <cell r="X75">
            <v>60000</v>
          </cell>
          <cell r="Y75">
            <v>65000</v>
          </cell>
          <cell r="Z75">
            <v>55000</v>
          </cell>
          <cell r="AA75">
            <v>0</v>
          </cell>
          <cell r="AB75">
            <v>0</v>
          </cell>
          <cell r="AC75">
            <v>41000</v>
          </cell>
          <cell r="AD75">
            <v>0</v>
          </cell>
          <cell r="AE75">
            <v>0</v>
          </cell>
          <cell r="AF75">
            <v>0</v>
          </cell>
          <cell r="AG75">
            <v>0</v>
          </cell>
          <cell r="AH75">
            <v>0</v>
          </cell>
          <cell r="AI75">
            <v>0</v>
          </cell>
          <cell r="AJ75">
            <v>0</v>
          </cell>
          <cell r="AK75">
            <v>0</v>
          </cell>
          <cell r="AL75">
            <v>0</v>
          </cell>
          <cell r="AM75">
            <v>0</v>
          </cell>
          <cell r="AN75">
            <v>0</v>
          </cell>
          <cell r="AO75">
            <v>98000</v>
          </cell>
          <cell r="AP75">
            <v>0</v>
          </cell>
          <cell r="AQ75">
            <v>0</v>
          </cell>
          <cell r="AR75">
            <v>0</v>
          </cell>
          <cell r="AS75">
            <v>0</v>
          </cell>
          <cell r="AT75">
            <v>0</v>
          </cell>
          <cell r="AU75">
            <v>0</v>
          </cell>
          <cell r="AV75">
            <v>0</v>
          </cell>
          <cell r="AW75">
            <v>0</v>
          </cell>
          <cell r="AX75">
            <v>98000</v>
          </cell>
          <cell r="AY75">
            <v>110000</v>
          </cell>
          <cell r="AZ75">
            <v>0</v>
          </cell>
          <cell r="BA75">
            <v>71000</v>
          </cell>
          <cell r="BB75">
            <v>0</v>
          </cell>
          <cell r="BC75">
            <v>0</v>
          </cell>
          <cell r="BD75">
            <v>0</v>
          </cell>
          <cell r="BE75">
            <v>0</v>
          </cell>
          <cell r="BF75">
            <v>0</v>
          </cell>
          <cell r="BG75">
            <v>0</v>
          </cell>
          <cell r="BH75">
            <v>0</v>
          </cell>
          <cell r="BI75">
            <v>108000</v>
          </cell>
          <cell r="BJ75">
            <v>0</v>
          </cell>
          <cell r="BK75">
            <v>0</v>
          </cell>
          <cell r="BL75">
            <v>0</v>
          </cell>
          <cell r="BM75">
            <v>0</v>
          </cell>
          <cell r="BN75">
            <v>0</v>
          </cell>
          <cell r="BO75">
            <v>0</v>
          </cell>
          <cell r="BP75">
            <v>0</v>
          </cell>
          <cell r="BQ75">
            <v>0</v>
          </cell>
          <cell r="BR75">
            <v>60000</v>
          </cell>
          <cell r="BS75">
            <v>0</v>
          </cell>
          <cell r="BT75">
            <v>0</v>
          </cell>
          <cell r="BU75">
            <v>0</v>
          </cell>
          <cell r="BV75">
            <v>0</v>
          </cell>
          <cell r="BW75">
            <v>0</v>
          </cell>
          <cell r="BX75">
            <v>0</v>
          </cell>
          <cell r="BY75">
            <v>0</v>
          </cell>
          <cell r="BZ75">
            <v>35000</v>
          </cell>
          <cell r="CA75">
            <v>0</v>
          </cell>
          <cell r="CB75">
            <v>0</v>
          </cell>
          <cell r="CC75">
            <v>0</v>
          </cell>
          <cell r="CD75">
            <v>116000</v>
          </cell>
          <cell r="CE75">
            <v>0</v>
          </cell>
          <cell r="CF75">
            <v>0</v>
          </cell>
          <cell r="CG75">
            <v>0</v>
          </cell>
          <cell r="CH75">
            <v>0</v>
          </cell>
          <cell r="CI75">
            <v>81000</v>
          </cell>
          <cell r="CJ75">
            <v>119000</v>
          </cell>
          <cell r="CK75">
            <v>0</v>
          </cell>
          <cell r="CL75">
            <v>0</v>
          </cell>
          <cell r="CM75">
            <v>15000</v>
          </cell>
          <cell r="CN75">
            <v>85000</v>
          </cell>
          <cell r="CO75">
            <v>40000</v>
          </cell>
          <cell r="CP75">
            <v>100000</v>
          </cell>
          <cell r="CQ75">
            <v>83000</v>
          </cell>
          <cell r="CR75">
            <v>150000</v>
          </cell>
          <cell r="CS75">
            <v>0</v>
          </cell>
          <cell r="CT75">
            <v>0</v>
          </cell>
          <cell r="CU75">
            <v>44000</v>
          </cell>
          <cell r="CV75">
            <v>200000</v>
          </cell>
          <cell r="CW75">
            <v>296000</v>
          </cell>
          <cell r="CX75">
            <v>0</v>
          </cell>
          <cell r="CY75">
            <v>0</v>
          </cell>
          <cell r="CZ75">
            <v>0</v>
          </cell>
          <cell r="DA75">
            <v>90000</v>
          </cell>
        </row>
        <row r="76">
          <cell r="E76">
            <v>0</v>
          </cell>
          <cell r="F76">
            <v>0</v>
          </cell>
          <cell r="G76">
            <v>0</v>
          </cell>
          <cell r="H76">
            <v>0</v>
          </cell>
          <cell r="I76">
            <v>0</v>
          </cell>
          <cell r="J76">
            <v>0</v>
          </cell>
          <cell r="K76">
            <v>26000</v>
          </cell>
          <cell r="L76">
            <v>50000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20000</v>
          </cell>
          <cell r="AC76">
            <v>0</v>
          </cell>
          <cell r="AD76">
            <v>0</v>
          </cell>
          <cell r="AE76">
            <v>0</v>
          </cell>
          <cell r="AF76">
            <v>0</v>
          </cell>
          <cell r="AG76">
            <v>0</v>
          </cell>
          <cell r="AH76">
            <v>0</v>
          </cell>
          <cell r="AI76">
            <v>0</v>
          </cell>
          <cell r="AJ76">
            <v>0</v>
          </cell>
          <cell r="AK76">
            <v>30000</v>
          </cell>
          <cell r="AL76">
            <v>0</v>
          </cell>
          <cell r="AM76">
            <v>0</v>
          </cell>
          <cell r="AN76">
            <v>0</v>
          </cell>
          <cell r="AO76">
            <v>0</v>
          </cell>
          <cell r="AP76">
            <v>0</v>
          </cell>
          <cell r="AQ76">
            <v>0</v>
          </cell>
          <cell r="AR76">
            <v>0</v>
          </cell>
          <cell r="AS76">
            <v>30000</v>
          </cell>
          <cell r="AT76">
            <v>50000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30000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row>
        <row r="77">
          <cell r="E77">
            <v>225000</v>
          </cell>
          <cell r="F77">
            <v>0</v>
          </cell>
          <cell r="G77">
            <v>0</v>
          </cell>
          <cell r="H77">
            <v>0</v>
          </cell>
          <cell r="I77">
            <v>0</v>
          </cell>
          <cell r="J77">
            <v>0</v>
          </cell>
          <cell r="K77">
            <v>26000</v>
          </cell>
          <cell r="L77">
            <v>50000</v>
          </cell>
          <cell r="M77">
            <v>0</v>
          </cell>
          <cell r="N77">
            <v>0</v>
          </cell>
          <cell r="O77">
            <v>0</v>
          </cell>
          <cell r="P77">
            <v>0</v>
          </cell>
          <cell r="Q77">
            <v>0</v>
          </cell>
          <cell r="R77">
            <v>250000</v>
          </cell>
          <cell r="S77">
            <v>0</v>
          </cell>
          <cell r="T77">
            <v>0</v>
          </cell>
          <cell r="U77">
            <v>0</v>
          </cell>
          <cell r="V77">
            <v>0</v>
          </cell>
          <cell r="W77">
            <v>0</v>
          </cell>
          <cell r="X77">
            <v>60000</v>
          </cell>
          <cell r="Y77">
            <v>65000</v>
          </cell>
          <cell r="Z77">
            <v>55000</v>
          </cell>
          <cell r="AA77">
            <v>0</v>
          </cell>
          <cell r="AB77">
            <v>20000</v>
          </cell>
          <cell r="AC77">
            <v>41000</v>
          </cell>
          <cell r="AD77">
            <v>0</v>
          </cell>
          <cell r="AE77">
            <v>0</v>
          </cell>
          <cell r="AF77">
            <v>0</v>
          </cell>
          <cell r="AG77">
            <v>0</v>
          </cell>
          <cell r="AH77">
            <v>0</v>
          </cell>
          <cell r="AI77">
            <v>0</v>
          </cell>
          <cell r="AJ77">
            <v>0</v>
          </cell>
          <cell r="AK77">
            <v>30000</v>
          </cell>
          <cell r="AL77">
            <v>0</v>
          </cell>
          <cell r="AM77">
            <v>0</v>
          </cell>
          <cell r="AN77">
            <v>0</v>
          </cell>
          <cell r="AO77">
            <v>98000</v>
          </cell>
          <cell r="AP77">
            <v>0</v>
          </cell>
          <cell r="AQ77">
            <v>0</v>
          </cell>
          <cell r="AR77">
            <v>0</v>
          </cell>
          <cell r="AS77">
            <v>30000</v>
          </cell>
          <cell r="AT77">
            <v>50000</v>
          </cell>
          <cell r="AU77">
            <v>0</v>
          </cell>
          <cell r="AV77">
            <v>0</v>
          </cell>
          <cell r="AW77">
            <v>0</v>
          </cell>
          <cell r="AX77">
            <v>98000</v>
          </cell>
          <cell r="AY77">
            <v>110000</v>
          </cell>
          <cell r="AZ77">
            <v>0</v>
          </cell>
          <cell r="BA77">
            <v>71000</v>
          </cell>
          <cell r="BB77">
            <v>0</v>
          </cell>
          <cell r="BC77">
            <v>0</v>
          </cell>
          <cell r="BD77">
            <v>0</v>
          </cell>
          <cell r="BE77">
            <v>0</v>
          </cell>
          <cell r="BF77">
            <v>0</v>
          </cell>
          <cell r="BG77">
            <v>0</v>
          </cell>
          <cell r="BH77">
            <v>0</v>
          </cell>
          <cell r="BI77">
            <v>108000</v>
          </cell>
          <cell r="BJ77">
            <v>0</v>
          </cell>
          <cell r="BK77">
            <v>0</v>
          </cell>
          <cell r="BL77">
            <v>0</v>
          </cell>
          <cell r="BM77">
            <v>0</v>
          </cell>
          <cell r="BN77">
            <v>0</v>
          </cell>
          <cell r="BO77">
            <v>0</v>
          </cell>
          <cell r="BP77">
            <v>0</v>
          </cell>
          <cell r="BQ77">
            <v>0</v>
          </cell>
          <cell r="BR77">
            <v>60000</v>
          </cell>
          <cell r="BS77">
            <v>0</v>
          </cell>
          <cell r="BT77">
            <v>0</v>
          </cell>
          <cell r="BU77">
            <v>0</v>
          </cell>
          <cell r="BV77">
            <v>0</v>
          </cell>
          <cell r="BW77">
            <v>0</v>
          </cell>
          <cell r="BX77">
            <v>0</v>
          </cell>
          <cell r="BY77">
            <v>0</v>
          </cell>
          <cell r="BZ77">
            <v>35000</v>
          </cell>
          <cell r="CA77">
            <v>0</v>
          </cell>
          <cell r="CB77">
            <v>0</v>
          </cell>
          <cell r="CC77">
            <v>0</v>
          </cell>
          <cell r="CD77">
            <v>116000</v>
          </cell>
          <cell r="CE77">
            <v>0</v>
          </cell>
          <cell r="CF77">
            <v>30000</v>
          </cell>
          <cell r="CG77">
            <v>0</v>
          </cell>
          <cell r="CH77">
            <v>0</v>
          </cell>
          <cell r="CI77">
            <v>81000</v>
          </cell>
          <cell r="CJ77">
            <v>119000</v>
          </cell>
          <cell r="CK77">
            <v>0</v>
          </cell>
          <cell r="CL77">
            <v>0</v>
          </cell>
          <cell r="CM77">
            <v>15000</v>
          </cell>
          <cell r="CN77">
            <v>85000</v>
          </cell>
          <cell r="CO77">
            <v>40000</v>
          </cell>
          <cell r="CP77">
            <v>100000</v>
          </cell>
          <cell r="CQ77">
            <v>83000</v>
          </cell>
          <cell r="CR77">
            <v>150000</v>
          </cell>
          <cell r="CS77">
            <v>0</v>
          </cell>
          <cell r="CT77">
            <v>0</v>
          </cell>
          <cell r="CU77">
            <v>44000</v>
          </cell>
          <cell r="CV77">
            <v>200000</v>
          </cell>
          <cell r="CW77">
            <v>296000</v>
          </cell>
          <cell r="CX77">
            <v>0</v>
          </cell>
          <cell r="CY77">
            <v>0</v>
          </cell>
          <cell r="CZ77">
            <v>0</v>
          </cell>
          <cell r="DA77">
            <v>90000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tabSelected="1" zoomScale="115" zoomScaleNormal="115" workbookViewId="0">
      <selection activeCell="D12" sqref="D12"/>
    </sheetView>
  </sheetViews>
  <sheetFormatPr defaultRowHeight="16.5" x14ac:dyDescent="0.25"/>
  <cols>
    <col min="1" max="1" width="18.75" style="164" customWidth="1"/>
    <col min="2" max="2" width="7" style="165" customWidth="1"/>
    <col min="3" max="3" width="18.375" style="166" customWidth="1"/>
    <col min="4" max="4" width="26.375" style="167" customWidth="1"/>
    <col min="5" max="5" width="8.875" style="166" customWidth="1"/>
    <col min="6" max="6" width="8.75" style="166" customWidth="1"/>
    <col min="7" max="7" width="11.75" style="168" customWidth="1"/>
    <col min="8" max="8" width="37.75" style="65" customWidth="1"/>
    <col min="9" max="9" width="11.25" style="66" bestFit="1" customWidth="1"/>
    <col min="10" max="16384" width="9" style="66"/>
  </cols>
  <sheetData>
    <row r="1" spans="1:14" ht="27.75" x14ac:dyDescent="0.25">
      <c r="A1" s="63" t="s">
        <v>463</v>
      </c>
      <c r="B1" s="202" t="s">
        <v>756</v>
      </c>
      <c r="C1" s="203"/>
      <c r="D1" s="203"/>
      <c r="E1" s="204"/>
      <c r="F1" s="205"/>
      <c r="G1" s="64"/>
    </row>
    <row r="2" spans="1:14" s="71" customFormat="1" ht="33" x14ac:dyDescent="0.25">
      <c r="A2" s="189" t="s">
        <v>138</v>
      </c>
      <c r="B2" s="67" t="s">
        <v>464</v>
      </c>
      <c r="C2" s="68" t="s">
        <v>465</v>
      </c>
      <c r="D2" s="69" t="s">
        <v>466</v>
      </c>
      <c r="E2" s="69" t="s">
        <v>467</v>
      </c>
      <c r="F2" s="69" t="s">
        <v>468</v>
      </c>
      <c r="G2" s="70" t="s">
        <v>469</v>
      </c>
      <c r="H2" s="65"/>
    </row>
    <row r="3" spans="1:14" s="71" customFormat="1" ht="21" x14ac:dyDescent="0.25">
      <c r="A3" s="206" t="s">
        <v>470</v>
      </c>
      <c r="B3" s="207"/>
      <c r="C3" s="207"/>
      <c r="D3" s="207"/>
      <c r="E3" s="207"/>
      <c r="F3" s="208"/>
      <c r="G3" s="72">
        <f>G4+G11+G15+G17</f>
        <v>58791000</v>
      </c>
      <c r="H3" s="82" t="str">
        <f>"未填入數："&amp;VLOOKUP($A$2,收支彙整!A:O,13,FALSE)-G3</f>
        <v>未填入數：0</v>
      </c>
    </row>
    <row r="4" spans="1:14" s="71" customFormat="1" x14ac:dyDescent="0.25">
      <c r="A4" s="73" t="s">
        <v>471</v>
      </c>
      <c r="B4" s="74"/>
      <c r="C4" s="75" t="s">
        <v>472</v>
      </c>
      <c r="D4" s="76"/>
      <c r="E4" s="76"/>
      <c r="F4" s="76"/>
      <c r="G4" s="77">
        <f>SUM(G5:G10)</f>
        <v>263000</v>
      </c>
      <c r="H4" s="65"/>
    </row>
    <row r="5" spans="1:14" s="71" customFormat="1" x14ac:dyDescent="0.25">
      <c r="A5" s="63" t="s">
        <v>473</v>
      </c>
      <c r="B5" s="78">
        <v>431</v>
      </c>
      <c r="C5" s="68" t="s">
        <v>474</v>
      </c>
      <c r="D5" s="79" t="s">
        <v>746</v>
      </c>
      <c r="E5" s="80"/>
      <c r="F5" s="81" t="s">
        <v>475</v>
      </c>
      <c r="G5" s="82">
        <f>VLOOKUP($A$2,收支彙整!A:N,6,FALSE)</f>
        <v>250000</v>
      </c>
      <c r="H5" s="65"/>
      <c r="I5" s="226" t="s">
        <v>755</v>
      </c>
      <c r="J5" s="227"/>
      <c r="K5" s="227"/>
      <c r="L5" s="227"/>
      <c r="M5" s="227"/>
      <c r="N5" s="227"/>
    </row>
    <row r="6" spans="1:14" s="71" customFormat="1" ht="28.5" x14ac:dyDescent="0.25">
      <c r="A6" s="63" t="s">
        <v>473</v>
      </c>
      <c r="B6" s="78">
        <v>431</v>
      </c>
      <c r="C6" s="68" t="s">
        <v>474</v>
      </c>
      <c r="D6" s="79" t="s">
        <v>749</v>
      </c>
      <c r="E6" s="80"/>
      <c r="F6" s="81" t="s">
        <v>475</v>
      </c>
      <c r="G6" s="82">
        <f>VLOOKUP($A$2,收支彙整!A:N,7,FALSE)</f>
        <v>0</v>
      </c>
      <c r="H6" s="65"/>
      <c r="I6" s="227"/>
      <c r="J6" s="227"/>
      <c r="K6" s="227"/>
      <c r="L6" s="227"/>
      <c r="M6" s="227"/>
      <c r="N6" s="227"/>
    </row>
    <row r="7" spans="1:14" s="71" customFormat="1" ht="28.5" x14ac:dyDescent="0.25">
      <c r="A7" s="63" t="s">
        <v>476</v>
      </c>
      <c r="B7" s="78">
        <v>431</v>
      </c>
      <c r="C7" s="68" t="s">
        <v>477</v>
      </c>
      <c r="D7" s="79" t="s">
        <v>745</v>
      </c>
      <c r="E7" s="80"/>
      <c r="F7" s="80"/>
      <c r="G7" s="82">
        <f>VLOOKUP($A$2,收支彙整!A:N,9,FALSE)</f>
        <v>13000</v>
      </c>
      <c r="H7" s="65"/>
      <c r="I7" s="227"/>
      <c r="J7" s="227"/>
      <c r="K7" s="227"/>
      <c r="L7" s="227"/>
      <c r="M7" s="227"/>
      <c r="N7" s="227"/>
    </row>
    <row r="8" spans="1:14" s="71" customFormat="1" x14ac:dyDescent="0.25">
      <c r="A8" s="63" t="s">
        <v>473</v>
      </c>
      <c r="B8" s="78">
        <v>431</v>
      </c>
      <c r="C8" s="68" t="s">
        <v>474</v>
      </c>
      <c r="D8" s="79" t="s">
        <v>754</v>
      </c>
      <c r="E8" s="80"/>
      <c r="F8" s="81"/>
      <c r="G8" s="82">
        <f>VLOOKUP($A$2,收支彙整!A:N,2,FALSE)</f>
        <v>0</v>
      </c>
      <c r="H8" s="65"/>
      <c r="I8" s="227"/>
      <c r="J8" s="227"/>
      <c r="K8" s="227"/>
      <c r="L8" s="227"/>
      <c r="M8" s="227"/>
      <c r="N8" s="227"/>
    </row>
    <row r="9" spans="1:14" s="71" customFormat="1" x14ac:dyDescent="0.25">
      <c r="A9" s="63" t="s">
        <v>473</v>
      </c>
      <c r="B9" s="78">
        <v>431</v>
      </c>
      <c r="C9" s="68" t="s">
        <v>474</v>
      </c>
      <c r="D9" s="79" t="s">
        <v>747</v>
      </c>
      <c r="E9" s="80"/>
      <c r="F9" s="81"/>
      <c r="G9" s="82">
        <f>VLOOKUP($A$2,收支彙整!A:N,3,FALSE)</f>
        <v>0</v>
      </c>
      <c r="H9" s="65"/>
      <c r="I9" s="227"/>
      <c r="J9" s="227"/>
      <c r="K9" s="227"/>
      <c r="L9" s="227"/>
      <c r="M9" s="227"/>
      <c r="N9" s="227"/>
    </row>
    <row r="10" spans="1:14" s="71" customFormat="1" x14ac:dyDescent="0.25">
      <c r="A10" s="63" t="s">
        <v>473</v>
      </c>
      <c r="B10" s="78">
        <v>431</v>
      </c>
      <c r="C10" s="68" t="s">
        <v>474</v>
      </c>
      <c r="D10" s="79" t="s">
        <v>748</v>
      </c>
      <c r="E10" s="80"/>
      <c r="F10" s="81"/>
      <c r="G10" s="82">
        <f>VLOOKUP($A$2,收支彙整!A:N,4,FALSE)</f>
        <v>0</v>
      </c>
      <c r="H10" s="65"/>
      <c r="I10" s="227"/>
      <c r="J10" s="227"/>
      <c r="K10" s="227"/>
      <c r="L10" s="227"/>
      <c r="M10" s="227"/>
      <c r="N10" s="227"/>
    </row>
    <row r="11" spans="1:14" s="71" customFormat="1" x14ac:dyDescent="0.25">
      <c r="A11" s="73" t="s">
        <v>478</v>
      </c>
      <c r="B11" s="74"/>
      <c r="C11" s="75" t="s">
        <v>478</v>
      </c>
      <c r="D11" s="76"/>
      <c r="E11" s="76"/>
      <c r="F11" s="76"/>
      <c r="G11" s="77">
        <f>SUM(G12:G14)</f>
        <v>5000</v>
      </c>
      <c r="H11" s="65"/>
      <c r="I11" s="227"/>
      <c r="J11" s="227"/>
      <c r="K11" s="227"/>
      <c r="L11" s="227"/>
      <c r="M11" s="227"/>
      <c r="N11" s="227"/>
    </row>
    <row r="12" spans="1:14" s="71" customFormat="1" ht="28.5" x14ac:dyDescent="0.25">
      <c r="A12" s="63" t="s">
        <v>479</v>
      </c>
      <c r="B12" s="78">
        <v>453</v>
      </c>
      <c r="C12" s="68" t="s">
        <v>480</v>
      </c>
      <c r="D12" s="79" t="s">
        <v>752</v>
      </c>
      <c r="E12" s="79"/>
      <c r="F12" s="81" t="s">
        <v>475</v>
      </c>
      <c r="G12" s="82">
        <f>VLOOKUP($A$2,收支彙整!A:N,8,FALSE)</f>
        <v>0</v>
      </c>
      <c r="H12" s="65"/>
      <c r="I12" s="227"/>
      <c r="J12" s="227"/>
      <c r="K12" s="227"/>
      <c r="L12" s="227"/>
      <c r="M12" s="227"/>
      <c r="N12" s="227"/>
    </row>
    <row r="13" spans="1:14" s="71" customFormat="1" x14ac:dyDescent="0.25">
      <c r="A13" s="63" t="s">
        <v>481</v>
      </c>
      <c r="B13" s="78">
        <v>454</v>
      </c>
      <c r="C13" s="68" t="s">
        <v>481</v>
      </c>
      <c r="D13" s="79" t="s">
        <v>482</v>
      </c>
      <c r="E13" s="80"/>
      <c r="F13" s="80"/>
      <c r="G13" s="82">
        <f>VLOOKUP($A$2,收支彙整!A:N,5,FALSE)</f>
        <v>5000</v>
      </c>
      <c r="H13" s="65"/>
      <c r="I13" s="227"/>
      <c r="J13" s="227"/>
      <c r="K13" s="227"/>
      <c r="L13" s="227"/>
      <c r="M13" s="227"/>
      <c r="N13" s="227"/>
    </row>
    <row r="14" spans="1:14" s="71" customFormat="1" x14ac:dyDescent="0.25">
      <c r="A14" s="79" t="s">
        <v>483</v>
      </c>
      <c r="B14" s="78" t="s">
        <v>484</v>
      </c>
      <c r="C14" s="68" t="s">
        <v>483</v>
      </c>
      <c r="D14" s="79" t="s">
        <v>485</v>
      </c>
      <c r="E14" s="80"/>
      <c r="F14" s="80"/>
      <c r="G14" s="82"/>
      <c r="H14" s="65"/>
      <c r="I14" s="227"/>
      <c r="J14" s="227"/>
      <c r="K14" s="227"/>
      <c r="L14" s="227"/>
      <c r="M14" s="227"/>
      <c r="N14" s="227"/>
    </row>
    <row r="15" spans="1:14" s="71" customFormat="1" x14ac:dyDescent="0.25">
      <c r="A15" s="73" t="s">
        <v>486</v>
      </c>
      <c r="B15" s="74"/>
      <c r="C15" s="75" t="s">
        <v>487</v>
      </c>
      <c r="D15" s="76"/>
      <c r="E15" s="76"/>
      <c r="F15" s="76"/>
      <c r="G15" s="77">
        <f>G16</f>
        <v>0</v>
      </c>
      <c r="H15" s="65"/>
    </row>
    <row r="16" spans="1:14" s="71" customFormat="1" ht="28.5" x14ac:dyDescent="0.25">
      <c r="A16" s="63" t="s">
        <v>488</v>
      </c>
      <c r="B16" s="78" t="s">
        <v>489</v>
      </c>
      <c r="C16" s="68" t="s">
        <v>488</v>
      </c>
      <c r="D16" s="79" t="s">
        <v>753</v>
      </c>
      <c r="E16" s="80"/>
      <c r="F16" s="80"/>
      <c r="G16" s="82"/>
      <c r="H16" s="65"/>
    </row>
    <row r="17" spans="1:24" s="71" customFormat="1" x14ac:dyDescent="0.25">
      <c r="A17" s="83" t="s">
        <v>490</v>
      </c>
      <c r="B17" s="74"/>
      <c r="C17" s="75" t="s">
        <v>491</v>
      </c>
      <c r="D17" s="76"/>
      <c r="E17" s="76"/>
      <c r="F17" s="76"/>
      <c r="G17" s="77">
        <f>SUM(G18)</f>
        <v>58523000</v>
      </c>
      <c r="I17" s="186"/>
      <c r="J17" s="186"/>
      <c r="K17" s="186"/>
      <c r="L17" s="186"/>
      <c r="M17" s="186"/>
      <c r="N17" s="186"/>
      <c r="O17" s="186"/>
      <c r="P17" s="186"/>
      <c r="Q17" s="186"/>
      <c r="R17" s="186"/>
      <c r="S17" s="186"/>
      <c r="T17" s="186"/>
      <c r="U17" s="186"/>
      <c r="V17" s="186"/>
      <c r="W17" s="186"/>
      <c r="X17" s="186"/>
    </row>
    <row r="18" spans="1:24" s="71" customFormat="1" ht="94.5" x14ac:dyDescent="0.25">
      <c r="A18" s="68" t="s">
        <v>492</v>
      </c>
      <c r="B18" s="78">
        <v>462</v>
      </c>
      <c r="C18" s="68" t="s">
        <v>492</v>
      </c>
      <c r="D18" s="184" t="s">
        <v>750</v>
      </c>
      <c r="E18" s="185"/>
      <c r="F18" s="185"/>
      <c r="G18" s="82">
        <f>VLOOKUP($A$2,收支彙整!A:N,10,FALSE)</f>
        <v>58523000</v>
      </c>
      <c r="H18" s="188" t="str">
        <f>VLOOKUP(A2,縣庫撥款收入說明欄!A9:B9,2,FALSE)</f>
        <v>一般性補助國幼班教師3100千元。教育部補助教保員563千元、廚工320千元、教保費43千元。教育部補助導師費311千元。教育部補助幼兒學費收入826千元。教育部補助調增代課鐘點費差額17千元。縣庫撥款收入53,343千元。</v>
      </c>
    </row>
    <row r="19" spans="1:24" s="71" customFormat="1" x14ac:dyDescent="0.25">
      <c r="A19" s="83"/>
      <c r="B19" s="74"/>
      <c r="C19" s="75" t="s">
        <v>493</v>
      </c>
      <c r="D19" s="76"/>
      <c r="E19" s="76"/>
      <c r="F19" s="76"/>
      <c r="G19" s="77"/>
      <c r="H19" s="65"/>
    </row>
    <row r="20" spans="1:24" s="71" customFormat="1" x14ac:dyDescent="0.25">
      <c r="A20" s="209" t="s">
        <v>494</v>
      </c>
      <c r="B20" s="84" t="s">
        <v>495</v>
      </c>
      <c r="C20" s="85" t="s">
        <v>496</v>
      </c>
      <c r="D20" s="86" t="s">
        <v>497</v>
      </c>
      <c r="E20" s="87"/>
      <c r="F20" s="87"/>
      <c r="G20" s="88"/>
      <c r="H20" s="65"/>
    </row>
    <row r="21" spans="1:24" s="71" customFormat="1" ht="28.5" x14ac:dyDescent="0.25">
      <c r="A21" s="210"/>
      <c r="B21" s="212" t="s">
        <v>498</v>
      </c>
      <c r="C21" s="215" t="s">
        <v>499</v>
      </c>
      <c r="D21" s="86" t="s">
        <v>500</v>
      </c>
      <c r="E21" s="87"/>
      <c r="F21" s="87"/>
      <c r="G21" s="88"/>
      <c r="H21" s="65"/>
    </row>
    <row r="22" spans="1:24" s="71" customFormat="1" ht="28.5" x14ac:dyDescent="0.25">
      <c r="A22" s="210"/>
      <c r="B22" s="213"/>
      <c r="C22" s="216"/>
      <c r="D22" s="68" t="s">
        <v>501</v>
      </c>
      <c r="E22" s="80"/>
      <c r="F22" s="80"/>
      <c r="G22" s="82"/>
      <c r="H22" s="65"/>
    </row>
    <row r="23" spans="1:24" s="71" customFormat="1" ht="28.5" x14ac:dyDescent="0.25">
      <c r="A23" s="211"/>
      <c r="B23" s="214"/>
      <c r="C23" s="217"/>
      <c r="D23" s="68" t="s">
        <v>502</v>
      </c>
      <c r="E23" s="80"/>
      <c r="F23" s="80"/>
      <c r="G23" s="82"/>
      <c r="H23" s="65"/>
    </row>
    <row r="24" spans="1:24" s="71" customFormat="1" x14ac:dyDescent="0.25">
      <c r="A24" s="218" t="s">
        <v>503</v>
      </c>
      <c r="B24" s="218"/>
      <c r="C24" s="218"/>
      <c r="D24" s="218"/>
      <c r="E24" s="218"/>
      <c r="F24" s="219"/>
      <c r="G24" s="89">
        <f>VLOOKUP($A$2,收支彙整!A:N,11,FALSE)+VLOOKUP($A$2,收支彙整!A:N,12,FALSE)</f>
        <v>769000</v>
      </c>
      <c r="H24" s="65"/>
    </row>
    <row r="25" spans="1:24" ht="21" hidden="1" x14ac:dyDescent="0.25">
      <c r="A25" s="220" t="s">
        <v>504</v>
      </c>
      <c r="B25" s="221"/>
      <c r="C25" s="221"/>
      <c r="D25" s="221"/>
      <c r="E25" s="221"/>
      <c r="F25" s="222"/>
      <c r="G25" s="72">
        <f>+G70+G26+G107</f>
        <v>49434000</v>
      </c>
      <c r="H25" s="95"/>
      <c r="I25" s="96" t="s">
        <v>506</v>
      </c>
      <c r="J25" s="98"/>
      <c r="K25" s="98"/>
      <c r="L25" s="98"/>
      <c r="M25" s="98"/>
      <c r="N25" s="98"/>
      <c r="O25" s="98"/>
      <c r="P25" s="98"/>
    </row>
    <row r="26" spans="1:24" s="105" customFormat="1" hidden="1" x14ac:dyDescent="0.25">
      <c r="A26" s="83"/>
      <c r="B26" s="90">
        <v>532</v>
      </c>
      <c r="C26" s="91" t="s">
        <v>505</v>
      </c>
      <c r="D26" s="92"/>
      <c r="E26" s="93"/>
      <c r="F26" s="93"/>
      <c r="G26" s="94">
        <f>+G27+G53+G64+G68</f>
        <v>2108000</v>
      </c>
      <c r="H26" s="95"/>
      <c r="I26" s="98"/>
      <c r="J26" s="98"/>
      <c r="K26" s="98"/>
      <c r="L26" s="98"/>
      <c r="M26" s="98"/>
      <c r="N26" s="98"/>
      <c r="O26" s="98"/>
      <c r="P26" s="98"/>
    </row>
    <row r="27" spans="1:24" hidden="1" x14ac:dyDescent="0.25">
      <c r="A27" s="99" t="s">
        <v>507</v>
      </c>
      <c r="B27" s="100">
        <v>2</v>
      </c>
      <c r="C27" s="101" t="s">
        <v>508</v>
      </c>
      <c r="D27" s="102"/>
      <c r="E27" s="103"/>
      <c r="F27" s="103"/>
      <c r="G27" s="104">
        <f>SUM(G28:G52)</f>
        <v>1523000</v>
      </c>
      <c r="H27" s="95"/>
      <c r="I27" s="98"/>
      <c r="J27" s="98"/>
      <c r="K27" s="98"/>
      <c r="L27" s="98"/>
      <c r="M27" s="98"/>
      <c r="N27" s="98"/>
      <c r="O27" s="98"/>
      <c r="P27" s="98"/>
    </row>
    <row r="28" spans="1:24" ht="16.5" hidden="1" customHeight="1" x14ac:dyDescent="0.25">
      <c r="A28" s="223" t="s">
        <v>509</v>
      </c>
      <c r="B28" s="106">
        <v>212</v>
      </c>
      <c r="C28" s="107" t="s">
        <v>510</v>
      </c>
      <c r="D28" s="68" t="s">
        <v>511</v>
      </c>
      <c r="E28" s="108"/>
      <c r="F28" s="108"/>
      <c r="G28" s="109">
        <f>HLOOKUP($A$2,'[1]直式-調整尾差(手動調整)'!$E$13:$DA$77,3,FALSE)</f>
        <v>321000</v>
      </c>
      <c r="H28" s="95"/>
      <c r="I28" s="98"/>
      <c r="J28" s="98"/>
      <c r="K28" s="98"/>
      <c r="L28" s="98"/>
      <c r="M28" s="98"/>
      <c r="N28" s="98"/>
      <c r="O28" s="98"/>
      <c r="P28" s="98"/>
    </row>
    <row r="29" spans="1:24" hidden="1" x14ac:dyDescent="0.25">
      <c r="A29" s="224"/>
      <c r="B29" s="106">
        <v>214</v>
      </c>
      <c r="C29" s="107" t="s">
        <v>512</v>
      </c>
      <c r="D29" s="68" t="s">
        <v>513</v>
      </c>
      <c r="E29" s="108"/>
      <c r="F29" s="108"/>
      <c r="G29" s="109">
        <f>HLOOKUP($A$2,'[1]直式-調整尾差(手動調整)'!$E$13:$DA$77,4,FALSE)</f>
        <v>138000</v>
      </c>
      <c r="H29" s="199">
        <f>HLOOKUP($A$2,'[1]直式-調整尾差(手動調整)'!$E$13:$DA$77,5,FALSE)</f>
        <v>0</v>
      </c>
      <c r="I29" s="201" t="s">
        <v>517</v>
      </c>
      <c r="J29" s="98"/>
      <c r="K29" s="98"/>
      <c r="L29" s="98"/>
      <c r="M29" s="98"/>
      <c r="N29" s="98"/>
      <c r="O29" s="98"/>
      <c r="P29" s="98"/>
    </row>
    <row r="30" spans="1:24" hidden="1" x14ac:dyDescent="0.25">
      <c r="A30" s="197" t="s">
        <v>514</v>
      </c>
      <c r="B30" s="110">
        <v>212</v>
      </c>
      <c r="C30" s="111" t="s">
        <v>515</v>
      </c>
      <c r="D30" s="112" t="s">
        <v>516</v>
      </c>
      <c r="E30" s="113"/>
      <c r="F30" s="113"/>
      <c r="G30" s="114"/>
      <c r="H30" s="199"/>
      <c r="I30" s="201"/>
      <c r="J30" s="98"/>
      <c r="K30" s="98"/>
      <c r="L30" s="98"/>
      <c r="M30" s="98"/>
      <c r="N30" s="98"/>
      <c r="O30" s="98"/>
      <c r="P30" s="98"/>
    </row>
    <row r="31" spans="1:24" hidden="1" x14ac:dyDescent="0.25">
      <c r="A31" s="225"/>
      <c r="B31" s="110">
        <v>214</v>
      </c>
      <c r="C31" s="111" t="s">
        <v>512</v>
      </c>
      <c r="D31" s="112" t="s">
        <v>518</v>
      </c>
      <c r="E31" s="113"/>
      <c r="F31" s="113"/>
      <c r="G31" s="114"/>
      <c r="H31" s="199">
        <f>HLOOKUP($A$2,'[1]直式-調整尾差(手動調整)'!$E$13:$DA$77,6,FALSE)</f>
        <v>0</v>
      </c>
      <c r="I31" s="200" t="s">
        <v>521</v>
      </c>
      <c r="J31" s="98"/>
      <c r="K31" s="98"/>
      <c r="L31" s="98"/>
      <c r="M31" s="98"/>
      <c r="N31" s="98"/>
      <c r="O31" s="98"/>
      <c r="P31" s="98"/>
    </row>
    <row r="32" spans="1:24" hidden="1" x14ac:dyDescent="0.25">
      <c r="A32" s="197" t="s">
        <v>519</v>
      </c>
      <c r="B32" s="110">
        <v>212</v>
      </c>
      <c r="C32" s="111" t="s">
        <v>510</v>
      </c>
      <c r="D32" s="112" t="s">
        <v>520</v>
      </c>
      <c r="E32" s="113"/>
      <c r="F32" s="113"/>
      <c r="G32" s="114"/>
      <c r="H32" s="199"/>
      <c r="I32" s="200"/>
      <c r="J32" s="98"/>
      <c r="K32" s="98"/>
      <c r="L32" s="98"/>
      <c r="M32" s="98"/>
      <c r="N32" s="98"/>
      <c r="O32" s="98"/>
      <c r="P32" s="98"/>
    </row>
    <row r="33" spans="1:16" hidden="1" x14ac:dyDescent="0.25">
      <c r="A33" s="198"/>
      <c r="B33" s="110">
        <v>214</v>
      </c>
      <c r="C33" s="111" t="s">
        <v>522</v>
      </c>
      <c r="D33" s="112" t="s">
        <v>523</v>
      </c>
      <c r="E33" s="113"/>
      <c r="F33" s="113"/>
      <c r="G33" s="114"/>
      <c r="H33" s="199"/>
      <c r="I33" s="200"/>
      <c r="J33" s="98"/>
      <c r="K33" s="98"/>
      <c r="L33" s="98"/>
      <c r="M33" s="98"/>
      <c r="N33" s="98"/>
      <c r="O33" s="98"/>
      <c r="P33" s="98"/>
    </row>
    <row r="34" spans="1:16" ht="16.5" hidden="1" customHeight="1" x14ac:dyDescent="0.25">
      <c r="A34" s="115" t="s">
        <v>524</v>
      </c>
      <c r="B34" s="110">
        <v>254</v>
      </c>
      <c r="C34" s="111" t="s">
        <v>525</v>
      </c>
      <c r="D34" s="112" t="s">
        <v>526</v>
      </c>
      <c r="E34" s="113"/>
      <c r="F34" s="113"/>
      <c r="G34" s="114"/>
      <c r="H34" s="95"/>
      <c r="I34" s="169" t="s">
        <v>530</v>
      </c>
      <c r="J34" s="98"/>
      <c r="K34" s="98"/>
      <c r="L34" s="98"/>
      <c r="M34" s="98"/>
      <c r="N34" s="98"/>
      <c r="O34" s="98"/>
      <c r="P34" s="98"/>
    </row>
    <row r="35" spans="1:16" ht="16.5" hidden="1" customHeight="1" x14ac:dyDescent="0.25">
      <c r="A35" s="116" t="s">
        <v>527</v>
      </c>
      <c r="B35" s="110">
        <v>212</v>
      </c>
      <c r="C35" s="111" t="s">
        <v>512</v>
      </c>
      <c r="D35" s="112" t="s">
        <v>528</v>
      </c>
      <c r="E35" s="113"/>
      <c r="F35" s="117" t="s">
        <v>529</v>
      </c>
      <c r="G35" s="109"/>
      <c r="I35" s="169" t="s">
        <v>534</v>
      </c>
    </row>
    <row r="36" spans="1:16" ht="16.5" hidden="1" customHeight="1" x14ac:dyDescent="0.25">
      <c r="A36" s="116" t="s">
        <v>527</v>
      </c>
      <c r="B36" s="118">
        <v>252</v>
      </c>
      <c r="C36" s="119" t="s">
        <v>531</v>
      </c>
      <c r="D36" s="112" t="s">
        <v>532</v>
      </c>
      <c r="E36" s="113"/>
      <c r="F36" s="117" t="s">
        <v>533</v>
      </c>
      <c r="G36" s="109"/>
      <c r="I36" s="169" t="s">
        <v>534</v>
      </c>
    </row>
    <row r="37" spans="1:16" hidden="1" x14ac:dyDescent="0.25">
      <c r="A37" s="116" t="s">
        <v>535</v>
      </c>
      <c r="B37" s="118"/>
      <c r="C37" s="119"/>
      <c r="D37" s="116" t="s">
        <v>536</v>
      </c>
      <c r="E37" s="113"/>
      <c r="F37" s="117" t="s">
        <v>529</v>
      </c>
      <c r="G37" s="109"/>
    </row>
    <row r="38" spans="1:16" hidden="1" x14ac:dyDescent="0.25">
      <c r="A38" s="120" t="s">
        <v>537</v>
      </c>
      <c r="B38" s="121">
        <v>255</v>
      </c>
      <c r="C38" s="122" t="s">
        <v>538</v>
      </c>
      <c r="D38" s="68" t="s">
        <v>539</v>
      </c>
      <c r="E38" s="108"/>
      <c r="F38" s="108"/>
      <c r="G38" s="109">
        <f>HLOOKUP($A$2,'[1]直式-調整尾差(手動調整)'!$E$13:$DA$77,7,FALSE)</f>
        <v>72000</v>
      </c>
    </row>
    <row r="39" spans="1:16" hidden="1" x14ac:dyDescent="0.25">
      <c r="A39" s="123" t="s">
        <v>540</v>
      </c>
      <c r="B39" s="106">
        <v>255</v>
      </c>
      <c r="C39" s="107" t="s">
        <v>538</v>
      </c>
      <c r="D39" s="68" t="s">
        <v>541</v>
      </c>
      <c r="E39" s="108"/>
      <c r="F39" s="108"/>
      <c r="G39" s="109">
        <f>HLOOKUP($A$2,'[1]直式-調整尾差(手動調整)'!$E$13:$DA$77,8,FALSE)</f>
        <v>60000</v>
      </c>
    </row>
    <row r="40" spans="1:16" ht="28.5" hidden="1" customHeight="1" x14ac:dyDescent="0.25">
      <c r="A40" s="123" t="s">
        <v>542</v>
      </c>
      <c r="B40" s="106">
        <v>255</v>
      </c>
      <c r="C40" s="107" t="s">
        <v>538</v>
      </c>
      <c r="D40" s="68" t="s">
        <v>543</v>
      </c>
      <c r="E40" s="108"/>
      <c r="F40" s="108"/>
      <c r="G40" s="109">
        <f>HLOOKUP($A$2,'[1]直式-調整尾差(手動調整)'!$E$13:$DA$77,9,FALSE)</f>
        <v>6000</v>
      </c>
      <c r="I40" s="169" t="s">
        <v>517</v>
      </c>
    </row>
    <row r="41" spans="1:16" ht="28.5" hidden="1" x14ac:dyDescent="0.25">
      <c r="A41" s="116" t="s">
        <v>527</v>
      </c>
      <c r="B41" s="124">
        <v>255</v>
      </c>
      <c r="C41" s="125" t="s">
        <v>544</v>
      </c>
      <c r="D41" s="112" t="s">
        <v>545</v>
      </c>
      <c r="E41" s="126"/>
      <c r="F41" s="117" t="s">
        <v>529</v>
      </c>
      <c r="G41" s="109"/>
      <c r="I41" s="128"/>
    </row>
    <row r="42" spans="1:16" hidden="1" x14ac:dyDescent="0.25">
      <c r="A42" s="127" t="s">
        <v>546</v>
      </c>
      <c r="B42" s="106">
        <v>256</v>
      </c>
      <c r="C42" s="107" t="s">
        <v>547</v>
      </c>
      <c r="D42" s="68" t="s">
        <v>548</v>
      </c>
      <c r="E42" s="108"/>
      <c r="F42" s="108"/>
      <c r="G42" s="109">
        <f>HLOOKUP($A$2,'[1]直式-調整尾差(手動調整)'!$E$13:$DA$77,10,FALSE)</f>
        <v>51000</v>
      </c>
    </row>
    <row r="43" spans="1:16" hidden="1" x14ac:dyDescent="0.25">
      <c r="A43" s="127" t="s">
        <v>549</v>
      </c>
      <c r="B43" s="106">
        <v>264</v>
      </c>
      <c r="C43" s="107" t="s">
        <v>550</v>
      </c>
      <c r="D43" s="68" t="s">
        <v>551</v>
      </c>
      <c r="E43" s="108"/>
      <c r="F43" s="108"/>
      <c r="G43" s="109">
        <f>HLOOKUP($A$2,'[1]直式-調整尾差(手動調整)'!$E$13:$DA$77,11,FALSE)</f>
        <v>27000</v>
      </c>
      <c r="H43" s="129"/>
    </row>
    <row r="44" spans="1:16" ht="28.5" hidden="1" x14ac:dyDescent="0.25">
      <c r="A44" s="120" t="s">
        <v>552</v>
      </c>
      <c r="B44" s="106" t="s">
        <v>553</v>
      </c>
      <c r="C44" s="107" t="s">
        <v>554</v>
      </c>
      <c r="D44" s="68" t="s">
        <v>555</v>
      </c>
      <c r="E44" s="108"/>
      <c r="F44" s="108"/>
      <c r="G44" s="109">
        <f>HLOOKUP($A$2,'[1]直式-調整尾差(手動調整)'!$E$13:$DA$77,12,FALSE)</f>
        <v>492000</v>
      </c>
      <c r="H44" s="129"/>
    </row>
    <row r="45" spans="1:16" hidden="1" x14ac:dyDescent="0.25">
      <c r="A45" s="127" t="s">
        <v>556</v>
      </c>
      <c r="B45" s="106" t="s">
        <v>553</v>
      </c>
      <c r="C45" s="107" t="s">
        <v>554</v>
      </c>
      <c r="D45" s="68" t="s">
        <v>557</v>
      </c>
      <c r="E45" s="108"/>
      <c r="F45" s="108"/>
      <c r="G45" s="109">
        <f>HLOOKUP($A$2,'[1]直式-調整尾差(手動調整)'!$E$13:$DA$77,13,FALSE)</f>
        <v>68000</v>
      </c>
    </row>
    <row r="46" spans="1:16" ht="16.5" hidden="1" customHeight="1" x14ac:dyDescent="0.25">
      <c r="A46" s="127" t="s">
        <v>558</v>
      </c>
      <c r="B46" s="106" t="s">
        <v>553</v>
      </c>
      <c r="C46" s="107" t="s">
        <v>559</v>
      </c>
      <c r="D46" s="130" t="s">
        <v>560</v>
      </c>
      <c r="E46" s="108"/>
      <c r="F46" s="108"/>
      <c r="G46" s="109">
        <f>HLOOKUP($A$2,'[1]直式-調整尾差(手動調整)'!$E$13:$DA$77,14,FALSE)</f>
        <v>80000</v>
      </c>
      <c r="I46" s="169" t="s">
        <v>517</v>
      </c>
    </row>
    <row r="47" spans="1:16" hidden="1" x14ac:dyDescent="0.25">
      <c r="A47" s="116" t="s">
        <v>527</v>
      </c>
      <c r="B47" s="110" t="s">
        <v>561</v>
      </c>
      <c r="C47" s="111" t="s">
        <v>554</v>
      </c>
      <c r="D47" s="112" t="s">
        <v>562</v>
      </c>
      <c r="E47" s="113"/>
      <c r="F47" s="117" t="s">
        <v>529</v>
      </c>
      <c r="G47" s="109"/>
    </row>
    <row r="48" spans="1:16" ht="28.5" hidden="1" customHeight="1" x14ac:dyDescent="0.25">
      <c r="A48" s="127" t="s">
        <v>563</v>
      </c>
      <c r="B48" s="106" t="s">
        <v>564</v>
      </c>
      <c r="C48" s="107" t="s">
        <v>565</v>
      </c>
      <c r="D48" s="68" t="s">
        <v>566</v>
      </c>
      <c r="E48" s="108"/>
      <c r="F48" s="108"/>
      <c r="G48" s="109">
        <f>HLOOKUP($A$2,'[1]直式-調整尾差(手動調整)'!$E$13:$DA$77,15,FALSE)</f>
        <v>55000</v>
      </c>
      <c r="I48" s="169" t="s">
        <v>534</v>
      </c>
    </row>
    <row r="49" spans="1:22" ht="28.5" hidden="1" x14ac:dyDescent="0.25">
      <c r="A49" s="131" t="s">
        <v>567</v>
      </c>
      <c r="B49" s="110">
        <v>289</v>
      </c>
      <c r="C49" s="111" t="s">
        <v>568</v>
      </c>
      <c r="D49" s="112" t="s">
        <v>569</v>
      </c>
      <c r="E49" s="113"/>
      <c r="F49" s="117" t="s">
        <v>529</v>
      </c>
      <c r="G49" s="109"/>
    </row>
    <row r="50" spans="1:22" hidden="1" x14ac:dyDescent="0.25">
      <c r="A50" s="127"/>
      <c r="B50" s="132" t="s">
        <v>570</v>
      </c>
      <c r="C50" s="133" t="s">
        <v>571</v>
      </c>
      <c r="D50" s="86" t="s">
        <v>572</v>
      </c>
      <c r="E50" s="108"/>
      <c r="F50" s="81"/>
      <c r="G50" s="109">
        <f>HLOOKUP($A$2,'[1]直式-調整尾差(手動調整)'!$E$13:$DA$77,16,FALSE)</f>
        <v>96000</v>
      </c>
    </row>
    <row r="51" spans="1:22" hidden="1" x14ac:dyDescent="0.25">
      <c r="A51" s="127" t="s">
        <v>573</v>
      </c>
      <c r="B51" s="132" t="s">
        <v>570</v>
      </c>
      <c r="C51" s="133" t="s">
        <v>574</v>
      </c>
      <c r="D51" s="86" t="s">
        <v>575</v>
      </c>
      <c r="E51" s="108"/>
      <c r="F51" s="81"/>
      <c r="G51" s="109"/>
      <c r="H51" s="95"/>
      <c r="I51" s="98"/>
      <c r="J51" s="98"/>
      <c r="K51" s="98"/>
      <c r="L51" s="98"/>
      <c r="M51" s="98"/>
      <c r="N51" s="98"/>
      <c r="O51" s="98"/>
      <c r="P51" s="98"/>
      <c r="Q51" s="98"/>
      <c r="R51" s="98"/>
      <c r="S51" s="98"/>
      <c r="T51" s="98"/>
      <c r="U51" s="98"/>
      <c r="V51" s="98"/>
    </row>
    <row r="52" spans="1:22" s="105" customFormat="1" ht="28.5" hidden="1" x14ac:dyDescent="0.25">
      <c r="A52" s="134" t="s">
        <v>576</v>
      </c>
      <c r="B52" s="106">
        <v>291</v>
      </c>
      <c r="C52" s="107" t="s">
        <v>577</v>
      </c>
      <c r="D52" s="68" t="s">
        <v>578</v>
      </c>
      <c r="E52" s="108"/>
      <c r="F52" s="108"/>
      <c r="G52" s="109">
        <f>HLOOKUP($A$2,'[1]直式-調整尾差(手動調整)'!$E$13:$DA$77,17,FALSE)</f>
        <v>57000</v>
      </c>
      <c r="H52" s="95"/>
      <c r="I52" s="98"/>
      <c r="J52" s="98"/>
      <c r="K52" s="98"/>
      <c r="L52" s="98"/>
      <c r="M52" s="98"/>
      <c r="N52" s="98"/>
      <c r="O52" s="98"/>
      <c r="P52" s="98"/>
      <c r="Q52" s="98"/>
      <c r="R52" s="98"/>
      <c r="S52" s="98"/>
      <c r="T52" s="98"/>
      <c r="U52" s="98"/>
      <c r="V52" s="98"/>
    </row>
    <row r="53" spans="1:22" s="105" customFormat="1" hidden="1" x14ac:dyDescent="0.25">
      <c r="A53" s="99"/>
      <c r="B53" s="100">
        <v>3</v>
      </c>
      <c r="C53" s="101" t="s">
        <v>579</v>
      </c>
      <c r="D53" s="102"/>
      <c r="E53" s="103"/>
      <c r="F53" s="103"/>
      <c r="G53" s="104">
        <f>SUM(G54:G63)</f>
        <v>547000</v>
      </c>
      <c r="H53" s="95"/>
      <c r="I53" s="98"/>
      <c r="J53" s="98"/>
      <c r="K53" s="98"/>
      <c r="L53" s="98"/>
      <c r="M53" s="98"/>
      <c r="N53" s="98"/>
      <c r="O53" s="98"/>
      <c r="P53" s="98"/>
      <c r="Q53" s="98"/>
      <c r="R53" s="98"/>
      <c r="S53" s="98"/>
      <c r="T53" s="98"/>
      <c r="U53" s="98"/>
      <c r="V53" s="98"/>
    </row>
    <row r="54" spans="1:22" s="105" customFormat="1" ht="28.5" hidden="1" x14ac:dyDescent="0.25">
      <c r="A54" s="135" t="s">
        <v>580</v>
      </c>
      <c r="B54" s="132">
        <v>311</v>
      </c>
      <c r="C54" s="133" t="s">
        <v>581</v>
      </c>
      <c r="D54" s="86" t="s">
        <v>580</v>
      </c>
      <c r="E54" s="136"/>
      <c r="F54" s="136"/>
      <c r="G54" s="109">
        <f>HLOOKUP($A$2,'[1]直式-調整尾差(手動調整)'!$E$13:$DA$77,18,FALSE)</f>
        <v>0</v>
      </c>
      <c r="H54" s="95"/>
      <c r="I54" s="98"/>
      <c r="J54" s="98"/>
      <c r="K54" s="98"/>
      <c r="L54" s="98"/>
      <c r="M54" s="98"/>
      <c r="N54" s="98"/>
      <c r="O54" s="98"/>
      <c r="P54" s="98"/>
      <c r="Q54" s="98"/>
      <c r="R54" s="98"/>
      <c r="S54" s="98"/>
      <c r="T54" s="98"/>
      <c r="U54" s="98"/>
      <c r="V54" s="98"/>
    </row>
    <row r="55" spans="1:22" hidden="1" x14ac:dyDescent="0.25">
      <c r="A55" s="135" t="s">
        <v>582</v>
      </c>
      <c r="B55" s="132">
        <v>312</v>
      </c>
      <c r="C55" s="133" t="s">
        <v>583</v>
      </c>
      <c r="D55" s="86" t="s">
        <v>584</v>
      </c>
      <c r="E55" s="136"/>
      <c r="F55" s="136"/>
      <c r="G55" s="109">
        <f>HLOOKUP($A$2,'[1]直式-調整尾差(手動調整)'!$E$13:$DA$77,19,FALSE)</f>
        <v>47000</v>
      </c>
      <c r="H55" s="95"/>
      <c r="I55" s="98"/>
      <c r="J55" s="98"/>
      <c r="K55" s="98"/>
      <c r="L55" s="98"/>
      <c r="M55" s="98"/>
      <c r="N55" s="98"/>
      <c r="O55" s="98"/>
      <c r="P55" s="98"/>
      <c r="Q55" s="98"/>
      <c r="R55" s="98"/>
      <c r="S55" s="98"/>
      <c r="T55" s="98"/>
      <c r="U55" s="98"/>
      <c r="V55" s="98"/>
    </row>
    <row r="56" spans="1:22" ht="28.5" hidden="1" x14ac:dyDescent="0.25">
      <c r="A56" s="127" t="s">
        <v>585</v>
      </c>
      <c r="B56" s="106">
        <v>321</v>
      </c>
      <c r="C56" s="107" t="s">
        <v>586</v>
      </c>
      <c r="D56" s="68" t="s">
        <v>587</v>
      </c>
      <c r="E56" s="108"/>
      <c r="F56" s="108"/>
      <c r="G56" s="109">
        <f>HLOOKUP($A$2,'[1]直式-調整尾差(手動調整)'!$E$13:$DA$77,20,FALSE)</f>
        <v>327000</v>
      </c>
    </row>
    <row r="57" spans="1:22" ht="16.5" hidden="1" customHeight="1" x14ac:dyDescent="0.25">
      <c r="A57" s="127" t="s">
        <v>588</v>
      </c>
      <c r="B57" s="106">
        <v>321</v>
      </c>
      <c r="C57" s="107" t="s">
        <v>586</v>
      </c>
      <c r="D57" s="68" t="s">
        <v>589</v>
      </c>
      <c r="E57" s="108"/>
      <c r="F57" s="108"/>
      <c r="G57" s="109">
        <f>HLOOKUP($A$2,'[1]直式-調整尾差(手動調整)'!$E$13:$DA$77,21,FALSE)</f>
        <v>0</v>
      </c>
      <c r="I57" s="169" t="s">
        <v>517</v>
      </c>
    </row>
    <row r="58" spans="1:22" hidden="1" x14ac:dyDescent="0.25">
      <c r="A58" s="116" t="s">
        <v>527</v>
      </c>
      <c r="B58" s="110">
        <v>321</v>
      </c>
      <c r="C58" s="111" t="s">
        <v>590</v>
      </c>
      <c r="D58" s="112" t="s">
        <v>591</v>
      </c>
      <c r="E58" s="113"/>
      <c r="F58" s="117" t="s">
        <v>529</v>
      </c>
      <c r="G58" s="109"/>
    </row>
    <row r="59" spans="1:22" hidden="1" x14ac:dyDescent="0.25">
      <c r="A59" s="123" t="s">
        <v>592</v>
      </c>
      <c r="B59" s="106" t="s">
        <v>593</v>
      </c>
      <c r="C59" s="107" t="s">
        <v>594</v>
      </c>
      <c r="D59" s="79" t="s">
        <v>595</v>
      </c>
      <c r="E59" s="108"/>
      <c r="F59" s="108"/>
      <c r="G59" s="109">
        <f>HLOOKUP($A$2,'[1]直式-調整尾差(手動調整)'!$E$13:$DA$77,22,FALSE)</f>
        <v>30000</v>
      </c>
    </row>
    <row r="60" spans="1:22" hidden="1" x14ac:dyDescent="0.25">
      <c r="A60" s="123" t="s">
        <v>596</v>
      </c>
      <c r="B60" s="106" t="s">
        <v>593</v>
      </c>
      <c r="C60" s="107" t="s">
        <v>594</v>
      </c>
      <c r="D60" s="79" t="s">
        <v>597</v>
      </c>
      <c r="E60" s="108"/>
      <c r="F60" s="108"/>
      <c r="G60" s="109">
        <f>HLOOKUP($A$2,'[1]直式-調整尾差(手動調整)'!$E$13:$DA$77,23,FALSE)</f>
        <v>46000</v>
      </c>
    </row>
    <row r="61" spans="1:22" hidden="1" x14ac:dyDescent="0.25">
      <c r="A61" s="123" t="s">
        <v>598</v>
      </c>
      <c r="B61" s="106" t="s">
        <v>599</v>
      </c>
      <c r="C61" s="107" t="s">
        <v>594</v>
      </c>
      <c r="D61" s="79" t="s">
        <v>600</v>
      </c>
      <c r="E61" s="108"/>
      <c r="F61" s="108"/>
      <c r="G61" s="109">
        <f>HLOOKUP($A$2,'[1]直式-調整尾差(手動調整)'!$E$13:$DA$77,24,FALSE)</f>
        <v>22000</v>
      </c>
    </row>
    <row r="62" spans="1:22" hidden="1" x14ac:dyDescent="0.25">
      <c r="A62" s="79" t="s">
        <v>601</v>
      </c>
      <c r="B62" s="106" t="s">
        <v>593</v>
      </c>
      <c r="C62" s="107" t="s">
        <v>594</v>
      </c>
      <c r="D62" s="79" t="s">
        <v>602</v>
      </c>
      <c r="E62" s="108"/>
      <c r="F62" s="108"/>
      <c r="G62" s="109">
        <f>HLOOKUP($A$2,'[1]直式-調整尾差(手動調整)'!$E$13:$DA$77,25,FALSE)</f>
        <v>60000</v>
      </c>
    </row>
    <row r="63" spans="1:22" hidden="1" x14ac:dyDescent="0.25">
      <c r="A63" s="79" t="s">
        <v>601</v>
      </c>
      <c r="B63" s="106" t="s">
        <v>599</v>
      </c>
      <c r="C63" s="107" t="s">
        <v>603</v>
      </c>
      <c r="D63" s="79" t="s">
        <v>604</v>
      </c>
      <c r="E63" s="108"/>
      <c r="F63" s="108"/>
      <c r="G63" s="109">
        <f>HLOOKUP($A$2,'[1]直式-調整尾差(手動調整)'!$E$13:$DA$77,26,FALSE)</f>
        <v>15000</v>
      </c>
    </row>
    <row r="64" spans="1:22" ht="28.5" hidden="1" x14ac:dyDescent="0.25">
      <c r="A64" s="137"/>
      <c r="B64" s="100">
        <v>6</v>
      </c>
      <c r="C64" s="138" t="s">
        <v>605</v>
      </c>
      <c r="D64" s="139"/>
      <c r="E64" s="103"/>
      <c r="F64" s="103"/>
      <c r="G64" s="104">
        <f>SUM(G65:G67)</f>
        <v>14000</v>
      </c>
    </row>
    <row r="65" spans="1:16" hidden="1" x14ac:dyDescent="0.25">
      <c r="A65" s="123" t="s">
        <v>606</v>
      </c>
      <c r="B65" s="106">
        <v>646</v>
      </c>
      <c r="C65" s="107" t="s">
        <v>607</v>
      </c>
      <c r="D65" s="140" t="s">
        <v>608</v>
      </c>
      <c r="E65" s="108"/>
      <c r="F65" s="108"/>
      <c r="G65" s="109">
        <f>HLOOKUP($A$2,'[1]直式-調整尾差(手動調整)'!$E$13:$DA$77,27,FALSE)</f>
        <v>6000</v>
      </c>
    </row>
    <row r="66" spans="1:16" hidden="1" x14ac:dyDescent="0.25">
      <c r="A66" s="127" t="s">
        <v>609</v>
      </c>
      <c r="B66" s="106">
        <v>661</v>
      </c>
      <c r="C66" s="107" t="s">
        <v>610</v>
      </c>
      <c r="D66" s="68" t="s">
        <v>611</v>
      </c>
      <c r="E66" s="108"/>
      <c r="F66" s="108"/>
      <c r="G66" s="109">
        <f>HLOOKUP($A$2,'[1]直式-調整尾差(手動調整)'!$E$13:$DA$77,28,FALSE)</f>
        <v>1000</v>
      </c>
    </row>
    <row r="67" spans="1:16" hidden="1" x14ac:dyDescent="0.25">
      <c r="A67" s="123" t="s">
        <v>612</v>
      </c>
      <c r="B67" s="106">
        <v>663</v>
      </c>
      <c r="C67" s="107" t="s">
        <v>613</v>
      </c>
      <c r="D67" s="140" t="s">
        <v>614</v>
      </c>
      <c r="E67" s="108"/>
      <c r="F67" s="108"/>
      <c r="G67" s="109">
        <f>HLOOKUP($A$2,'[1]直式-調整尾差(手動調整)'!$E$13:$DA$77,29,FALSE)</f>
        <v>7000</v>
      </c>
    </row>
    <row r="68" spans="1:16" ht="42.75" hidden="1" x14ac:dyDescent="0.25">
      <c r="A68" s="99" t="s">
        <v>615</v>
      </c>
      <c r="B68" s="100">
        <v>7</v>
      </c>
      <c r="C68" s="138" t="s">
        <v>616</v>
      </c>
      <c r="D68" s="102"/>
      <c r="E68" s="103"/>
      <c r="F68" s="103"/>
      <c r="G68" s="104">
        <f>SUM(G69:G69)</f>
        <v>24000</v>
      </c>
    </row>
    <row r="69" spans="1:16" ht="28.5" hidden="1" x14ac:dyDescent="0.25">
      <c r="A69" s="123" t="s">
        <v>617</v>
      </c>
      <c r="B69" s="106">
        <v>744</v>
      </c>
      <c r="C69" s="107" t="s">
        <v>618</v>
      </c>
      <c r="D69" s="68" t="s">
        <v>619</v>
      </c>
      <c r="E69" s="108"/>
      <c r="F69" s="108"/>
      <c r="G69" s="109">
        <f>HLOOKUP($A$2,'[1]直式-調整尾差(手動調整)'!$E$13:$DA$77,30,FALSE)</f>
        <v>24000</v>
      </c>
      <c r="I69" s="96" t="s">
        <v>623</v>
      </c>
    </row>
    <row r="70" spans="1:16" hidden="1" x14ac:dyDescent="0.25">
      <c r="A70" s="141" t="s">
        <v>620</v>
      </c>
      <c r="B70" s="90" t="s">
        <v>621</v>
      </c>
      <c r="C70" s="91" t="s">
        <v>622</v>
      </c>
      <c r="D70" s="92"/>
      <c r="E70" s="93"/>
      <c r="F70" s="93"/>
      <c r="G70" s="94">
        <f>G71</f>
        <v>47326000</v>
      </c>
    </row>
    <row r="71" spans="1:16" hidden="1" x14ac:dyDescent="0.25">
      <c r="A71" s="142" t="s">
        <v>624</v>
      </c>
      <c r="B71" s="100">
        <v>1</v>
      </c>
      <c r="C71" s="101" t="s">
        <v>625</v>
      </c>
      <c r="D71" s="102"/>
      <c r="E71" s="103"/>
      <c r="F71" s="103"/>
      <c r="G71" s="104">
        <f>+G72+G78+G85+G89+G92+G95</f>
        <v>47326000</v>
      </c>
      <c r="H71" s="95"/>
      <c r="I71" s="98"/>
      <c r="J71" s="98"/>
      <c r="K71" s="98"/>
      <c r="L71" s="98"/>
      <c r="M71" s="98"/>
      <c r="N71" s="98"/>
      <c r="O71" s="98"/>
      <c r="P71" s="98"/>
    </row>
    <row r="72" spans="1:16" s="105" customFormat="1" ht="16.5" hidden="1" customHeight="1" x14ac:dyDescent="0.25">
      <c r="A72" s="142"/>
      <c r="B72" s="100">
        <v>11</v>
      </c>
      <c r="C72" s="101" t="s">
        <v>626</v>
      </c>
      <c r="D72" s="102"/>
      <c r="E72" s="103"/>
      <c r="F72" s="103"/>
      <c r="G72" s="104">
        <f>SUM(G73:G77)</f>
        <v>34514000</v>
      </c>
      <c r="H72" s="95"/>
      <c r="I72" s="98"/>
      <c r="J72" s="98"/>
      <c r="K72" s="98"/>
      <c r="L72" s="98"/>
      <c r="M72" s="98"/>
      <c r="N72" s="98"/>
      <c r="O72" s="98"/>
      <c r="P72" s="98"/>
    </row>
    <row r="73" spans="1:16" ht="16.5" hidden="1" customHeight="1" x14ac:dyDescent="0.25">
      <c r="A73" s="123" t="s">
        <v>627</v>
      </c>
      <c r="B73" s="106">
        <v>113</v>
      </c>
      <c r="C73" s="107" t="s">
        <v>628</v>
      </c>
      <c r="D73" s="68" t="s">
        <v>629</v>
      </c>
      <c r="E73" s="107" t="s">
        <v>630</v>
      </c>
      <c r="F73" s="108"/>
      <c r="G73" s="109">
        <f>HLOOKUP($A$2,'[1]直式-調整尾差(手動調整)'!$E$13:$DA$77,37,FALSE)-G74</f>
        <v>31787000</v>
      </c>
      <c r="H73" s="128"/>
      <c r="I73" s="169" t="s">
        <v>534</v>
      </c>
      <c r="J73" s="98"/>
      <c r="K73" s="98"/>
      <c r="L73" s="98"/>
      <c r="M73" s="98"/>
      <c r="N73" s="98"/>
      <c r="O73" s="98"/>
      <c r="P73" s="98"/>
    </row>
    <row r="74" spans="1:16" hidden="1" x14ac:dyDescent="0.25">
      <c r="A74" s="143" t="s">
        <v>631</v>
      </c>
      <c r="B74" s="110">
        <v>114</v>
      </c>
      <c r="C74" s="111" t="s">
        <v>632</v>
      </c>
      <c r="D74" s="112" t="s">
        <v>633</v>
      </c>
      <c r="E74" s="111" t="s">
        <v>630</v>
      </c>
      <c r="F74" s="113"/>
      <c r="G74" s="114"/>
      <c r="H74" s="95"/>
      <c r="I74" s="98"/>
      <c r="J74" s="98"/>
      <c r="K74" s="98"/>
      <c r="L74" s="98"/>
      <c r="M74" s="98"/>
      <c r="N74" s="98"/>
      <c r="O74" s="98"/>
      <c r="P74" s="98"/>
    </row>
    <row r="75" spans="1:16" ht="28.5" hidden="1" x14ac:dyDescent="0.25">
      <c r="A75" s="123" t="s">
        <v>634</v>
      </c>
      <c r="B75" s="144">
        <v>114</v>
      </c>
      <c r="C75" s="107" t="s">
        <v>632</v>
      </c>
      <c r="D75" s="68" t="s">
        <v>635</v>
      </c>
      <c r="E75" s="107" t="s">
        <v>636</v>
      </c>
      <c r="F75" s="107"/>
      <c r="G75" s="109">
        <f>HLOOKUP($A$2,'[1]直式-調整尾差(手動調整)'!$E$13:$DA$77,38,FALSE)</f>
        <v>2406000</v>
      </c>
      <c r="H75" s="95"/>
      <c r="I75" s="98"/>
      <c r="J75" s="98"/>
      <c r="K75" s="98"/>
      <c r="L75" s="98"/>
      <c r="M75" s="98"/>
      <c r="N75" s="98"/>
      <c r="O75" s="98"/>
      <c r="P75" s="98"/>
    </row>
    <row r="76" spans="1:16" hidden="1" x14ac:dyDescent="0.25">
      <c r="A76" s="145" t="s">
        <v>637</v>
      </c>
      <c r="B76" s="106">
        <v>114</v>
      </c>
      <c r="C76" s="107" t="s">
        <v>632</v>
      </c>
      <c r="D76" s="68" t="s">
        <v>638</v>
      </c>
      <c r="E76" s="107" t="s">
        <v>636</v>
      </c>
      <c r="F76" s="107"/>
      <c r="G76" s="109">
        <f>HLOOKUP($A$2,'[1]直式-調整尾差(手動調整)'!$E$13:$DA$77,39,FALSE)</f>
        <v>321000</v>
      </c>
      <c r="H76" s="95"/>
      <c r="I76" s="98"/>
      <c r="J76" s="98"/>
      <c r="K76" s="98"/>
      <c r="L76" s="98"/>
      <c r="M76" s="98"/>
      <c r="N76" s="98"/>
      <c r="O76" s="98"/>
      <c r="P76" s="98"/>
    </row>
    <row r="77" spans="1:16" hidden="1" x14ac:dyDescent="0.25">
      <c r="A77" s="123" t="s">
        <v>639</v>
      </c>
      <c r="B77" s="144">
        <v>114</v>
      </c>
      <c r="C77" s="107" t="s">
        <v>632</v>
      </c>
      <c r="D77" s="146" t="s">
        <v>640</v>
      </c>
      <c r="E77" s="107" t="s">
        <v>636</v>
      </c>
      <c r="F77" s="108"/>
      <c r="G77" s="109">
        <f>HLOOKUP($A$2,'[1]直式-調整尾差(手動調整)'!$E$13:$DA$77,40,FALSE)</f>
        <v>0</v>
      </c>
      <c r="H77" s="95"/>
      <c r="I77" s="98"/>
      <c r="J77" s="98"/>
      <c r="K77" s="98"/>
      <c r="L77" s="98"/>
      <c r="M77" s="98"/>
      <c r="N77" s="98"/>
      <c r="O77" s="98"/>
      <c r="P77" s="98"/>
    </row>
    <row r="78" spans="1:16" s="105" customFormat="1" hidden="1" x14ac:dyDescent="0.25">
      <c r="A78" s="137"/>
      <c r="B78" s="100">
        <v>12</v>
      </c>
      <c r="C78" s="101" t="s">
        <v>641</v>
      </c>
      <c r="D78" s="102"/>
      <c r="E78" s="103"/>
      <c r="F78" s="103"/>
      <c r="G78" s="104">
        <f>SUM(G79:G84)</f>
        <v>89000</v>
      </c>
      <c r="H78" s="95"/>
      <c r="I78" s="97"/>
      <c r="J78" s="98"/>
      <c r="K78" s="98"/>
      <c r="L78" s="98"/>
      <c r="M78" s="98"/>
      <c r="N78" s="98"/>
      <c r="O78" s="98"/>
      <c r="P78" s="98"/>
    </row>
    <row r="79" spans="1:16" s="98" customFormat="1" hidden="1" x14ac:dyDescent="0.25">
      <c r="A79" s="123" t="s">
        <v>642</v>
      </c>
      <c r="B79" s="106">
        <v>124</v>
      </c>
      <c r="C79" s="107" t="s">
        <v>643</v>
      </c>
      <c r="D79" s="68" t="s">
        <v>644</v>
      </c>
      <c r="E79" s="107" t="s">
        <v>645</v>
      </c>
      <c r="F79" s="108"/>
      <c r="G79" s="109">
        <f>HLOOKUP($A$2,'[1]直式-調整尾差(手動調整)'!$E$13:$DA$77,41,FALSE)</f>
        <v>89000</v>
      </c>
      <c r="H79" s="95"/>
    </row>
    <row r="80" spans="1:16" hidden="1" x14ac:dyDescent="0.25">
      <c r="A80" s="123" t="s">
        <v>646</v>
      </c>
      <c r="B80" s="106">
        <v>124</v>
      </c>
      <c r="C80" s="107" t="s">
        <v>643</v>
      </c>
      <c r="D80" s="68" t="s">
        <v>647</v>
      </c>
      <c r="E80" s="107" t="s">
        <v>645</v>
      </c>
      <c r="F80" s="108"/>
      <c r="G80" s="109">
        <f>HLOOKUP($A$2,'[1]直式-調整尾差(手動調整)'!$E$13:$DA$77,42,FALSE)</f>
        <v>0</v>
      </c>
      <c r="H80" s="147"/>
      <c r="I80" s="98"/>
      <c r="J80" s="98"/>
      <c r="K80" s="98"/>
      <c r="L80" s="98"/>
      <c r="M80" s="98"/>
      <c r="N80" s="98"/>
      <c r="O80" s="98"/>
      <c r="P80" s="98"/>
    </row>
    <row r="81" spans="1:16" hidden="1" x14ac:dyDescent="0.25">
      <c r="A81" s="123" t="s">
        <v>648</v>
      </c>
      <c r="B81" s="106">
        <v>124</v>
      </c>
      <c r="C81" s="107" t="s">
        <v>643</v>
      </c>
      <c r="D81" s="68" t="s">
        <v>649</v>
      </c>
      <c r="E81" s="107" t="s">
        <v>645</v>
      </c>
      <c r="F81" s="108"/>
      <c r="G81" s="109">
        <f>HLOOKUP($A$2,'[1]直式-調整尾差(手動調整)'!$E$13:$DA$77,43,FALSE)</f>
        <v>0</v>
      </c>
      <c r="H81" s="95"/>
      <c r="I81" s="98"/>
      <c r="J81" s="98"/>
      <c r="K81" s="98"/>
      <c r="L81" s="98"/>
      <c r="M81" s="98"/>
      <c r="N81" s="98"/>
      <c r="O81" s="98"/>
      <c r="P81" s="98"/>
    </row>
    <row r="82" spans="1:16" hidden="1" x14ac:dyDescent="0.25">
      <c r="A82" s="127" t="s">
        <v>650</v>
      </c>
      <c r="B82" s="106">
        <v>124</v>
      </c>
      <c r="C82" s="107" t="s">
        <v>643</v>
      </c>
      <c r="D82" s="68" t="s">
        <v>651</v>
      </c>
      <c r="E82" s="107" t="s">
        <v>652</v>
      </c>
      <c r="F82" s="108"/>
      <c r="G82" s="109"/>
      <c r="H82" s="95"/>
      <c r="I82" s="98"/>
      <c r="J82" s="98"/>
      <c r="K82" s="98"/>
      <c r="L82" s="98"/>
      <c r="M82" s="98"/>
      <c r="N82" s="98"/>
      <c r="O82" s="98"/>
      <c r="P82" s="98"/>
    </row>
    <row r="83" spans="1:16" ht="28.5" hidden="1" x14ac:dyDescent="0.25">
      <c r="A83" s="123" t="s">
        <v>653</v>
      </c>
      <c r="B83" s="106">
        <v>124</v>
      </c>
      <c r="C83" s="107" t="s">
        <v>643</v>
      </c>
      <c r="D83" s="68" t="s">
        <v>654</v>
      </c>
      <c r="E83" s="107" t="s">
        <v>652</v>
      </c>
      <c r="F83" s="108"/>
      <c r="G83" s="109">
        <f>HLOOKUP($A$2,'[1]直式-調整尾差(手動調整)'!$E$13:$DA$77,44,FALSE)</f>
        <v>0</v>
      </c>
      <c r="H83" s="95"/>
      <c r="I83" s="98"/>
      <c r="J83" s="98"/>
      <c r="K83" s="98"/>
      <c r="L83" s="98"/>
      <c r="M83" s="98"/>
      <c r="N83" s="98"/>
      <c r="O83" s="98"/>
      <c r="P83" s="98"/>
    </row>
    <row r="84" spans="1:16" ht="28.5" hidden="1" x14ac:dyDescent="0.25">
      <c r="A84" s="123" t="s">
        <v>653</v>
      </c>
      <c r="B84" s="106">
        <v>124</v>
      </c>
      <c r="C84" s="107" t="s">
        <v>643</v>
      </c>
      <c r="D84" s="148" t="s">
        <v>655</v>
      </c>
      <c r="E84" s="107" t="s">
        <v>645</v>
      </c>
      <c r="F84" s="108"/>
      <c r="G84" s="109">
        <f>HLOOKUP($A$2,'[1]直式-調整尾差(手動調整)'!$E$13:$DA$77,45,FALSE)</f>
        <v>0</v>
      </c>
      <c r="H84" s="95"/>
      <c r="I84" s="98"/>
      <c r="J84" s="98"/>
      <c r="K84" s="98"/>
      <c r="L84" s="98"/>
      <c r="M84" s="98"/>
      <c r="N84" s="98"/>
      <c r="O84" s="98"/>
      <c r="P84" s="98"/>
    </row>
    <row r="85" spans="1:16" hidden="1" x14ac:dyDescent="0.25">
      <c r="A85" s="137"/>
      <c r="B85" s="100">
        <v>13</v>
      </c>
      <c r="C85" s="101" t="s">
        <v>656</v>
      </c>
      <c r="D85" s="102"/>
      <c r="E85" s="103"/>
      <c r="F85" s="103"/>
      <c r="G85" s="104">
        <f>SUM(G86:G88)</f>
        <v>0</v>
      </c>
      <c r="H85" s="95"/>
      <c r="I85" s="98"/>
      <c r="J85" s="98"/>
      <c r="K85" s="98"/>
      <c r="L85" s="98"/>
      <c r="M85" s="98"/>
      <c r="N85" s="98"/>
      <c r="O85" s="98"/>
      <c r="P85" s="98"/>
    </row>
    <row r="86" spans="1:16" s="105" customFormat="1" ht="16.5" hidden="1" customHeight="1" x14ac:dyDescent="0.25">
      <c r="A86" s="123" t="s">
        <v>657</v>
      </c>
      <c r="B86" s="149">
        <v>131</v>
      </c>
      <c r="C86" s="107" t="s">
        <v>658</v>
      </c>
      <c r="D86" s="150" t="s">
        <v>657</v>
      </c>
      <c r="E86" s="107" t="s">
        <v>659</v>
      </c>
      <c r="F86" s="151"/>
      <c r="G86" s="109">
        <f>HLOOKUP($A$2,'[1]直式-調整尾差(手動調整)'!$E$13:$DA$77,46,FALSE)</f>
        <v>0</v>
      </c>
      <c r="H86" s="95"/>
      <c r="I86" s="169" t="s">
        <v>534</v>
      </c>
      <c r="J86" s="98"/>
      <c r="K86" s="98"/>
      <c r="L86" s="98"/>
      <c r="M86" s="98"/>
      <c r="N86" s="98"/>
      <c r="O86" s="98"/>
      <c r="P86" s="98"/>
    </row>
    <row r="87" spans="1:16" hidden="1" x14ac:dyDescent="0.25">
      <c r="A87" s="116" t="s">
        <v>527</v>
      </c>
      <c r="B87" s="152">
        <v>131</v>
      </c>
      <c r="C87" s="111" t="s">
        <v>658</v>
      </c>
      <c r="D87" s="153" t="s">
        <v>660</v>
      </c>
      <c r="E87" s="111"/>
      <c r="F87" s="117" t="s">
        <v>529</v>
      </c>
      <c r="G87" s="114"/>
      <c r="H87" s="95"/>
      <c r="I87" s="98"/>
      <c r="J87" s="98"/>
      <c r="K87" s="98"/>
      <c r="L87" s="98"/>
      <c r="M87" s="98"/>
      <c r="N87" s="98"/>
      <c r="O87" s="98"/>
      <c r="P87" s="98"/>
    </row>
    <row r="88" spans="1:16" hidden="1" x14ac:dyDescent="0.25">
      <c r="A88" s="154" t="s">
        <v>661</v>
      </c>
      <c r="B88" s="106">
        <v>132</v>
      </c>
      <c r="C88" s="107" t="s">
        <v>662</v>
      </c>
      <c r="D88" s="68" t="s">
        <v>663</v>
      </c>
      <c r="E88" s="107" t="s">
        <v>630</v>
      </c>
      <c r="F88" s="108"/>
      <c r="G88" s="109">
        <f>HLOOKUP($A$2,'[1]直式-調整尾差(手動調整)'!$E$13:$DA$77,47,FALSE)</f>
        <v>0</v>
      </c>
      <c r="H88" s="95"/>
      <c r="I88" s="98"/>
      <c r="J88" s="98"/>
      <c r="K88" s="98"/>
      <c r="L88" s="98"/>
      <c r="M88" s="98"/>
      <c r="N88" s="98"/>
      <c r="O88" s="98"/>
      <c r="P88" s="98"/>
    </row>
    <row r="89" spans="1:16" ht="16.5" hidden="1" customHeight="1" x14ac:dyDescent="0.25">
      <c r="A89" s="137"/>
      <c r="B89" s="100">
        <v>15</v>
      </c>
      <c r="C89" s="101" t="s">
        <v>664</v>
      </c>
      <c r="D89" s="102"/>
      <c r="E89" s="103"/>
      <c r="F89" s="103"/>
      <c r="G89" s="104">
        <f>SUM(G90:G91)</f>
        <v>6849000</v>
      </c>
      <c r="H89" s="95"/>
      <c r="I89" s="98"/>
      <c r="J89" s="98"/>
      <c r="K89" s="98"/>
      <c r="L89" s="98"/>
      <c r="M89" s="98"/>
      <c r="N89" s="98"/>
      <c r="O89" s="98"/>
      <c r="P89" s="98"/>
    </row>
    <row r="90" spans="1:16" s="105" customFormat="1" hidden="1" x14ac:dyDescent="0.25">
      <c r="A90" s="228" t="s">
        <v>665</v>
      </c>
      <c r="B90" s="106">
        <v>151</v>
      </c>
      <c r="C90" s="107" t="s">
        <v>666</v>
      </c>
      <c r="D90" s="68" t="s">
        <v>667</v>
      </c>
      <c r="E90" s="107" t="s">
        <v>630</v>
      </c>
      <c r="F90" s="108"/>
      <c r="G90" s="109">
        <f>HLOOKUP($A$2,'[1]直式-調整尾差(手動調整)'!$E$13:$DA$77,48,FALSE)</f>
        <v>3110000</v>
      </c>
      <c r="H90" s="95"/>
      <c r="I90" s="98"/>
      <c r="J90" s="98"/>
      <c r="K90" s="98"/>
      <c r="L90" s="98"/>
      <c r="M90" s="98"/>
      <c r="N90" s="98"/>
      <c r="O90" s="98"/>
      <c r="P90" s="98"/>
    </row>
    <row r="91" spans="1:16" hidden="1" x14ac:dyDescent="0.25">
      <c r="A91" s="229"/>
      <c r="B91" s="106">
        <v>152</v>
      </c>
      <c r="C91" s="107" t="s">
        <v>668</v>
      </c>
      <c r="D91" s="68" t="s">
        <v>669</v>
      </c>
      <c r="E91" s="107" t="s">
        <v>630</v>
      </c>
      <c r="F91" s="108"/>
      <c r="G91" s="109">
        <f>HLOOKUP($A$2,'[1]直式-調整尾差(手動調整)'!$E$13:$DA$77,49,FALSE)</f>
        <v>3739000</v>
      </c>
      <c r="H91" s="95"/>
      <c r="I91" s="98"/>
      <c r="J91" s="98"/>
      <c r="K91" s="98"/>
      <c r="L91" s="98"/>
      <c r="M91" s="98"/>
      <c r="N91" s="98"/>
      <c r="O91" s="98"/>
      <c r="P91" s="98"/>
    </row>
    <row r="92" spans="1:16" hidden="1" x14ac:dyDescent="0.25">
      <c r="A92" s="137"/>
      <c r="B92" s="100">
        <v>16</v>
      </c>
      <c r="C92" s="101" t="s">
        <v>670</v>
      </c>
      <c r="D92" s="102"/>
      <c r="E92" s="103"/>
      <c r="F92" s="103"/>
      <c r="G92" s="104">
        <f>SUM(G93:G94)</f>
        <v>2640000</v>
      </c>
      <c r="H92" s="95"/>
      <c r="I92" s="98"/>
      <c r="J92" s="98"/>
      <c r="K92" s="98"/>
      <c r="L92" s="98"/>
      <c r="M92" s="98"/>
      <c r="N92" s="98"/>
      <c r="O92" s="98"/>
      <c r="P92" s="98"/>
    </row>
    <row r="93" spans="1:16" ht="16.5" hidden="1" customHeight="1" x14ac:dyDescent="0.25">
      <c r="A93" s="155" t="s">
        <v>671</v>
      </c>
      <c r="B93" s="106">
        <v>161</v>
      </c>
      <c r="C93" s="107" t="s">
        <v>672</v>
      </c>
      <c r="D93" s="68" t="s">
        <v>673</v>
      </c>
      <c r="E93" s="107" t="s">
        <v>636</v>
      </c>
      <c r="F93" s="108"/>
      <c r="G93" s="109">
        <f>HLOOKUP($A$2,'[1]直式-調整尾差(手動調整)'!$E$13:$DA$77,50,FALSE)-G94</f>
        <v>2640000</v>
      </c>
      <c r="H93" s="128"/>
      <c r="I93" s="169" t="s">
        <v>517</v>
      </c>
      <c r="J93" s="98"/>
      <c r="K93" s="98"/>
      <c r="L93" s="98"/>
      <c r="M93" s="98"/>
      <c r="N93" s="98"/>
      <c r="O93" s="98"/>
      <c r="P93" s="98"/>
    </row>
    <row r="94" spans="1:16" s="105" customFormat="1" hidden="1" x14ac:dyDescent="0.25">
      <c r="A94" s="156"/>
      <c r="B94" s="124">
        <v>162</v>
      </c>
      <c r="C94" s="125" t="s">
        <v>674</v>
      </c>
      <c r="D94" s="157" t="s">
        <v>675</v>
      </c>
      <c r="E94" s="125" t="s">
        <v>630</v>
      </c>
      <c r="F94" s="126"/>
      <c r="G94" s="114"/>
      <c r="H94" s="95"/>
      <c r="I94" s="98"/>
      <c r="J94" s="98"/>
      <c r="K94" s="98"/>
      <c r="L94" s="98"/>
      <c r="M94" s="98"/>
      <c r="N94" s="98"/>
      <c r="O94" s="98"/>
      <c r="P94" s="98"/>
    </row>
    <row r="95" spans="1:16" ht="16.5" hidden="1" customHeight="1" x14ac:dyDescent="0.25">
      <c r="A95" s="137"/>
      <c r="B95" s="100">
        <v>18</v>
      </c>
      <c r="C95" s="101" t="s">
        <v>676</v>
      </c>
      <c r="D95" s="102"/>
      <c r="E95" s="103"/>
      <c r="F95" s="103"/>
      <c r="G95" s="104">
        <f>SUM(G96:G99)</f>
        <v>3234000</v>
      </c>
      <c r="H95" s="95"/>
      <c r="I95" s="98"/>
      <c r="J95" s="98"/>
      <c r="K95" s="98"/>
      <c r="L95" s="98"/>
      <c r="M95" s="98"/>
      <c r="N95" s="98"/>
      <c r="O95" s="98"/>
      <c r="P95" s="98"/>
    </row>
    <row r="96" spans="1:16" hidden="1" x14ac:dyDescent="0.25">
      <c r="A96" s="230" t="s">
        <v>677</v>
      </c>
      <c r="B96" s="106">
        <v>181</v>
      </c>
      <c r="C96" s="107" t="s">
        <v>678</v>
      </c>
      <c r="D96" s="68" t="s">
        <v>679</v>
      </c>
      <c r="E96" s="107" t="s">
        <v>630</v>
      </c>
      <c r="F96" s="107"/>
      <c r="G96" s="109">
        <f>HLOOKUP($A$2,'[1]直式-調整尾差(手動調整)'!$E$13:$DA$77,51,FALSE)</f>
        <v>793000</v>
      </c>
      <c r="H96" s="95"/>
      <c r="I96" s="98"/>
      <c r="J96" s="98"/>
      <c r="K96" s="98"/>
      <c r="L96" s="98"/>
      <c r="M96" s="98"/>
      <c r="N96" s="98"/>
      <c r="O96" s="98"/>
      <c r="P96" s="98"/>
    </row>
    <row r="97" spans="1:16" hidden="1" x14ac:dyDescent="0.25">
      <c r="A97" s="231"/>
      <c r="B97" s="106">
        <v>181</v>
      </c>
      <c r="C97" s="107" t="s">
        <v>678</v>
      </c>
      <c r="D97" s="68" t="s">
        <v>680</v>
      </c>
      <c r="E97" s="68" t="s">
        <v>636</v>
      </c>
      <c r="F97" s="68"/>
      <c r="G97" s="109">
        <f>HLOOKUP($A$2,'[1]直式-調整尾差(手動調整)'!$E$13:$DA$77,52,FALSE)</f>
        <v>2071000</v>
      </c>
      <c r="H97" s="95"/>
      <c r="I97" s="98"/>
      <c r="J97" s="98"/>
      <c r="K97" s="98"/>
      <c r="L97" s="98"/>
      <c r="M97" s="98"/>
      <c r="N97" s="98"/>
      <c r="O97" s="98"/>
      <c r="P97" s="98"/>
    </row>
    <row r="98" spans="1:16" s="105" customFormat="1" hidden="1" x14ac:dyDescent="0.25">
      <c r="A98" s="232"/>
      <c r="B98" s="106">
        <v>183</v>
      </c>
      <c r="C98" s="107" t="s">
        <v>681</v>
      </c>
      <c r="D98" s="68" t="s">
        <v>682</v>
      </c>
      <c r="E98" s="107" t="s">
        <v>636</v>
      </c>
      <c r="F98" s="108"/>
      <c r="G98" s="109">
        <f>HLOOKUP($A$2,'[1]直式-調整尾差(手動調整)'!$E$13:$DA$77,53,FALSE)</f>
        <v>38000</v>
      </c>
      <c r="H98" s="95"/>
      <c r="I98" s="98"/>
      <c r="J98" s="98"/>
      <c r="K98" s="98"/>
      <c r="L98" s="98"/>
      <c r="M98" s="98"/>
      <c r="N98" s="98"/>
      <c r="O98" s="98"/>
      <c r="P98" s="98"/>
    </row>
    <row r="99" spans="1:16" ht="28.5" hidden="1" x14ac:dyDescent="0.25">
      <c r="A99" s="155" t="s">
        <v>683</v>
      </c>
      <c r="B99" s="106" t="s">
        <v>684</v>
      </c>
      <c r="C99" s="107" t="s">
        <v>685</v>
      </c>
      <c r="D99" s="68" t="s">
        <v>686</v>
      </c>
      <c r="E99" s="107" t="s">
        <v>687</v>
      </c>
      <c r="F99" s="108"/>
      <c r="G99" s="109">
        <f>HLOOKUP($A$2,'[1]直式-調整尾差(手動調整)'!$E$13:$DA$77,54,FALSE)</f>
        <v>332000</v>
      </c>
      <c r="H99" s="95"/>
      <c r="I99" s="96" t="s">
        <v>691</v>
      </c>
      <c r="J99" s="98"/>
      <c r="K99" s="98"/>
      <c r="L99" s="98"/>
      <c r="M99" s="98"/>
      <c r="N99" s="98"/>
      <c r="O99" s="98"/>
      <c r="P99" s="98"/>
    </row>
    <row r="100" spans="1:16" ht="31.5" hidden="1" x14ac:dyDescent="0.25">
      <c r="A100" s="141" t="s">
        <v>688</v>
      </c>
      <c r="B100" s="90" t="s">
        <v>689</v>
      </c>
      <c r="C100" s="91" t="s">
        <v>690</v>
      </c>
      <c r="D100" s="92"/>
      <c r="E100" s="93"/>
      <c r="F100" s="93"/>
      <c r="G100" s="94">
        <f>SUM(G101)</f>
        <v>9863000</v>
      </c>
    </row>
    <row r="101" spans="1:16" ht="32.25" hidden="1" customHeight="1" x14ac:dyDescent="0.25">
      <c r="A101" s="142" t="s">
        <v>624</v>
      </c>
      <c r="B101" s="100">
        <v>1</v>
      </c>
      <c r="C101" s="101" t="s">
        <v>692</v>
      </c>
      <c r="D101" s="102"/>
      <c r="E101" s="103"/>
      <c r="F101" s="103"/>
      <c r="G101" s="104">
        <f>SUM(G102:G106)</f>
        <v>9863000</v>
      </c>
    </row>
    <row r="102" spans="1:16" ht="32.25" hidden="1" customHeight="1" x14ac:dyDescent="0.25">
      <c r="A102" s="233" t="s">
        <v>693</v>
      </c>
      <c r="B102" s="234">
        <v>161</v>
      </c>
      <c r="C102" s="236" t="s">
        <v>694</v>
      </c>
      <c r="D102" s="68" t="s">
        <v>695</v>
      </c>
      <c r="E102" s="107" t="s">
        <v>696</v>
      </c>
      <c r="F102" s="108"/>
      <c r="G102" s="109">
        <f>HLOOKUP($A$2,'[1]直式-調整尾差(手動調整)'!$E$13:$DA$77,57,FALSE)</f>
        <v>0</v>
      </c>
    </row>
    <row r="103" spans="1:16" ht="28.5" hidden="1" x14ac:dyDescent="0.25">
      <c r="A103" s="224"/>
      <c r="B103" s="235"/>
      <c r="C103" s="237"/>
      <c r="D103" s="68" t="s">
        <v>697</v>
      </c>
      <c r="E103" s="107" t="s">
        <v>696</v>
      </c>
      <c r="F103" s="108"/>
      <c r="G103" s="109">
        <f>HLOOKUP($A$2,'[1]直式-調整尾差(手動調整)'!$E$13:$DA$77,58,FALSE)</f>
        <v>9663000</v>
      </c>
    </row>
    <row r="104" spans="1:16" hidden="1" x14ac:dyDescent="0.25">
      <c r="A104" s="79" t="s">
        <v>698</v>
      </c>
      <c r="B104" s="106">
        <v>162</v>
      </c>
      <c r="C104" s="107" t="s">
        <v>699</v>
      </c>
      <c r="D104" s="68" t="s">
        <v>700</v>
      </c>
      <c r="E104" s="107" t="s">
        <v>701</v>
      </c>
      <c r="F104" s="108"/>
      <c r="G104" s="109">
        <f>HLOOKUP($A$2,'[1]直式-調整尾差(手動調整)'!$E$13:$DA$77,59,FALSE)</f>
        <v>0</v>
      </c>
    </row>
    <row r="105" spans="1:16" hidden="1" x14ac:dyDescent="0.25">
      <c r="A105" s="233" t="s">
        <v>702</v>
      </c>
      <c r="B105" s="234">
        <v>163</v>
      </c>
      <c r="C105" s="236" t="s">
        <v>703</v>
      </c>
      <c r="D105" s="68" t="s">
        <v>704</v>
      </c>
      <c r="E105" s="107" t="s">
        <v>705</v>
      </c>
      <c r="F105" s="108"/>
      <c r="G105" s="109">
        <f>HLOOKUP($A$2,'[1]直式-調整尾差(手動調整)'!$E$13:$DA$77,60,FALSE)</f>
        <v>0</v>
      </c>
      <c r="H105" s="98"/>
      <c r="I105" s="98"/>
      <c r="J105" s="98"/>
      <c r="K105" s="98"/>
      <c r="L105" s="98"/>
      <c r="M105" s="98"/>
      <c r="N105" s="98"/>
      <c r="O105" s="98"/>
      <c r="P105" s="98"/>
    </row>
    <row r="106" spans="1:16" hidden="1" x14ac:dyDescent="0.25">
      <c r="A106" s="238"/>
      <c r="B106" s="235"/>
      <c r="C106" s="239"/>
      <c r="D106" s="68" t="s">
        <v>706</v>
      </c>
      <c r="E106" s="107" t="s">
        <v>696</v>
      </c>
      <c r="F106" s="108"/>
      <c r="G106" s="109">
        <f>HLOOKUP($A$2,'[1]直式-調整尾差(手動調整)'!$E$13:$DA$77,61,FALSE)</f>
        <v>200000</v>
      </c>
      <c r="H106" s="98"/>
      <c r="I106" s="96" t="s">
        <v>506</v>
      </c>
      <c r="J106" s="98"/>
      <c r="K106" s="98"/>
      <c r="L106" s="98"/>
      <c r="M106" s="98"/>
      <c r="N106" s="98"/>
      <c r="O106" s="98"/>
      <c r="P106" s="98"/>
    </row>
    <row r="107" spans="1:16" ht="42.75" hidden="1" x14ac:dyDescent="0.25">
      <c r="A107" s="158" t="s">
        <v>707</v>
      </c>
      <c r="B107" s="90">
        <v>5</v>
      </c>
      <c r="C107" s="75" t="s">
        <v>708</v>
      </c>
      <c r="D107" s="92"/>
      <c r="E107" s="93"/>
      <c r="F107" s="93"/>
      <c r="G107" s="94">
        <f>SUM(G108:G114)</f>
        <v>0</v>
      </c>
      <c r="H107" s="163"/>
      <c r="I107" s="240" t="s">
        <v>517</v>
      </c>
      <c r="J107" s="98"/>
      <c r="K107" s="98"/>
      <c r="L107" s="98"/>
      <c r="M107" s="98"/>
      <c r="N107" s="98"/>
      <c r="O107" s="98"/>
      <c r="P107" s="98"/>
    </row>
    <row r="108" spans="1:16" ht="28.5" hidden="1" x14ac:dyDescent="0.25">
      <c r="A108" s="159" t="s">
        <v>709</v>
      </c>
      <c r="B108" s="160">
        <v>513</v>
      </c>
      <c r="C108" s="157" t="s">
        <v>710</v>
      </c>
      <c r="D108" s="112"/>
      <c r="E108" s="161"/>
      <c r="F108" s="162"/>
      <c r="G108" s="114"/>
      <c r="H108" s="163"/>
      <c r="I108" s="240"/>
      <c r="J108" s="98"/>
      <c r="K108" s="98"/>
      <c r="L108" s="98"/>
      <c r="M108" s="98"/>
      <c r="N108" s="98"/>
      <c r="O108" s="98"/>
      <c r="P108" s="98"/>
    </row>
    <row r="109" spans="1:16" hidden="1" x14ac:dyDescent="0.25">
      <c r="A109" s="241" t="s">
        <v>711</v>
      </c>
      <c r="B109" s="110">
        <v>514</v>
      </c>
      <c r="C109" s="157" t="s">
        <v>712</v>
      </c>
      <c r="D109" s="112"/>
      <c r="E109" s="113"/>
      <c r="F109" s="162"/>
      <c r="G109" s="114"/>
      <c r="H109" s="163"/>
      <c r="I109" s="240"/>
      <c r="J109" s="98"/>
      <c r="K109" s="98"/>
      <c r="L109" s="98"/>
      <c r="M109" s="98"/>
      <c r="N109" s="98"/>
      <c r="O109" s="98"/>
      <c r="P109" s="98"/>
    </row>
    <row r="110" spans="1:16" hidden="1" x14ac:dyDescent="0.25">
      <c r="A110" s="198"/>
      <c r="B110" s="110">
        <v>514</v>
      </c>
      <c r="C110" s="157" t="s">
        <v>712</v>
      </c>
      <c r="D110" s="112" t="s">
        <v>713</v>
      </c>
      <c r="E110" s="113"/>
      <c r="F110" s="117" t="s">
        <v>529</v>
      </c>
      <c r="G110" s="114"/>
      <c r="H110" s="163"/>
      <c r="I110" s="240"/>
      <c r="J110" s="98"/>
      <c r="K110" s="98"/>
      <c r="L110" s="98"/>
      <c r="M110" s="98"/>
      <c r="N110" s="98"/>
      <c r="O110" s="98"/>
      <c r="P110" s="98"/>
    </row>
    <row r="111" spans="1:16" hidden="1" x14ac:dyDescent="0.25">
      <c r="A111" s="159" t="s">
        <v>714</v>
      </c>
      <c r="B111" s="110">
        <v>515</v>
      </c>
      <c r="C111" s="157" t="s">
        <v>715</v>
      </c>
      <c r="D111" s="112"/>
      <c r="E111" s="113"/>
      <c r="F111" s="162"/>
      <c r="G111" s="114"/>
      <c r="H111" s="163"/>
      <c r="I111" s="240"/>
      <c r="J111" s="98"/>
      <c r="K111" s="98"/>
      <c r="L111" s="98"/>
      <c r="M111" s="98"/>
      <c r="N111" s="98"/>
      <c r="O111" s="98"/>
      <c r="P111" s="98"/>
    </row>
    <row r="112" spans="1:16" hidden="1" x14ac:dyDescent="0.25">
      <c r="A112" s="241" t="s">
        <v>711</v>
      </c>
      <c r="B112" s="110">
        <v>516</v>
      </c>
      <c r="C112" s="157" t="s">
        <v>716</v>
      </c>
      <c r="D112" s="112"/>
      <c r="E112" s="113"/>
      <c r="F112" s="162"/>
      <c r="G112" s="114"/>
      <c r="H112" s="163"/>
      <c r="I112" s="240"/>
    </row>
    <row r="113" spans="1:9" hidden="1" x14ac:dyDescent="0.25">
      <c r="A113" s="198"/>
      <c r="B113" s="110">
        <v>516</v>
      </c>
      <c r="C113" s="157" t="s">
        <v>716</v>
      </c>
      <c r="D113" s="112" t="s">
        <v>717</v>
      </c>
      <c r="E113" s="113"/>
      <c r="F113" s="117" t="s">
        <v>529</v>
      </c>
      <c r="G113" s="114"/>
      <c r="H113" s="163"/>
      <c r="I113" s="240"/>
    </row>
    <row r="114" spans="1:9" hidden="1" x14ac:dyDescent="0.25">
      <c r="A114" s="159" t="s">
        <v>718</v>
      </c>
      <c r="B114" s="152">
        <v>521</v>
      </c>
      <c r="C114" s="157" t="s">
        <v>719</v>
      </c>
      <c r="D114" s="157"/>
      <c r="E114" s="161"/>
      <c r="F114" s="161"/>
      <c r="G114" s="114"/>
    </row>
  </sheetData>
  <mergeCells count="26">
    <mergeCell ref="A105:A106"/>
    <mergeCell ref="B105:B106"/>
    <mergeCell ref="C105:C106"/>
    <mergeCell ref="I107:I113"/>
    <mergeCell ref="A109:A110"/>
    <mergeCell ref="A112:A113"/>
    <mergeCell ref="A90:A91"/>
    <mergeCell ref="A96:A98"/>
    <mergeCell ref="A102:A103"/>
    <mergeCell ref="B102:B103"/>
    <mergeCell ref="C102:C103"/>
    <mergeCell ref="A32:A33"/>
    <mergeCell ref="H31:H33"/>
    <mergeCell ref="I31:I33"/>
    <mergeCell ref="I29:I30"/>
    <mergeCell ref="B1:F1"/>
    <mergeCell ref="A3:F3"/>
    <mergeCell ref="A20:A23"/>
    <mergeCell ref="B21:B23"/>
    <mergeCell ref="C21:C23"/>
    <mergeCell ref="A24:F24"/>
    <mergeCell ref="A25:F25"/>
    <mergeCell ref="A28:A29"/>
    <mergeCell ref="A30:A31"/>
    <mergeCell ref="H29:H30"/>
    <mergeCell ref="I5:N14"/>
  </mergeCells>
  <phoneticPr fontId="2" type="noConversion"/>
  <pageMargins left="0" right="0" top="0.39370078740157483"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115" zoomScaleNormal="115" workbookViewId="0">
      <pane ySplit="2" topLeftCell="A6" activePane="bottomLeft" state="frozen"/>
      <selection pane="bottomLeft" activeCell="I39" sqref="I39"/>
    </sheetView>
  </sheetViews>
  <sheetFormatPr defaultRowHeight="15.75" x14ac:dyDescent="0.25"/>
  <cols>
    <col min="1" max="1" width="12.625" style="182" customWidth="1"/>
    <col min="2" max="9" width="9.5" style="62" customWidth="1"/>
    <col min="10" max="10" width="13.375" style="62" customWidth="1"/>
    <col min="11" max="12" width="13.375" style="195" customWidth="1"/>
    <col min="13" max="14" width="13.375" style="196" customWidth="1"/>
    <col min="15" max="16384" width="9" style="62"/>
  </cols>
  <sheetData>
    <row r="1" spans="1:14" s="183" customFormat="1" x14ac:dyDescent="0.25">
      <c r="A1" s="242" t="s">
        <v>462</v>
      </c>
      <c r="B1" s="242" t="s">
        <v>726</v>
      </c>
      <c r="C1" s="242"/>
      <c r="D1" s="242"/>
      <c r="E1" s="242"/>
      <c r="F1" s="242" t="s">
        <v>732</v>
      </c>
      <c r="G1" s="242"/>
      <c r="H1" s="242"/>
      <c r="I1" s="242"/>
      <c r="J1" s="242" t="s">
        <v>458</v>
      </c>
      <c r="K1" s="243" t="s">
        <v>460</v>
      </c>
      <c r="L1" s="243" t="s">
        <v>459</v>
      </c>
      <c r="M1" s="244" t="s">
        <v>733</v>
      </c>
      <c r="N1" s="243" t="s">
        <v>461</v>
      </c>
    </row>
    <row r="2" spans="1:14" s="183" customFormat="1" ht="31.5" customHeight="1" x14ac:dyDescent="0.25">
      <c r="A2" s="242"/>
      <c r="B2" s="176" t="s">
        <v>722</v>
      </c>
      <c r="C2" s="177" t="s">
        <v>723</v>
      </c>
      <c r="D2" s="176" t="s">
        <v>724</v>
      </c>
      <c r="E2" s="176" t="s">
        <v>725</v>
      </c>
      <c r="F2" s="176" t="s">
        <v>727</v>
      </c>
      <c r="G2" s="176" t="s">
        <v>728</v>
      </c>
      <c r="H2" s="176" t="s">
        <v>729</v>
      </c>
      <c r="I2" s="176" t="s">
        <v>731</v>
      </c>
      <c r="J2" s="242"/>
      <c r="K2" s="243"/>
      <c r="L2" s="243"/>
      <c r="M2" s="245"/>
      <c r="N2" s="243"/>
    </row>
    <row r="3" spans="1:14" s="183" customFormat="1" ht="31.5" customHeight="1" x14ac:dyDescent="0.25">
      <c r="A3" s="176"/>
      <c r="B3" s="176">
        <v>2</v>
      </c>
      <c r="C3" s="177">
        <v>3</v>
      </c>
      <c r="D3" s="176">
        <v>4</v>
      </c>
      <c r="E3" s="176">
        <v>5</v>
      </c>
      <c r="F3" s="176">
        <v>6</v>
      </c>
      <c r="G3" s="176">
        <v>7</v>
      </c>
      <c r="H3" s="176">
        <v>8</v>
      </c>
      <c r="I3" s="176">
        <v>9</v>
      </c>
      <c r="J3" s="176">
        <v>10</v>
      </c>
      <c r="K3" s="190">
        <v>11</v>
      </c>
      <c r="L3" s="190">
        <v>12</v>
      </c>
      <c r="M3" s="191"/>
      <c r="N3" s="190"/>
    </row>
    <row r="4" spans="1:14" s="179" customFormat="1" x14ac:dyDescent="0.25">
      <c r="A4" s="178" t="s">
        <v>730</v>
      </c>
      <c r="B4" s="178">
        <f>SUM(B5:B105)</f>
        <v>6000</v>
      </c>
      <c r="C4" s="178">
        <f t="shared" ref="C4:M4" si="0">SUM(C5:C105)</f>
        <v>51000</v>
      </c>
      <c r="D4" s="178">
        <f t="shared" si="0"/>
        <v>29000</v>
      </c>
      <c r="E4" s="178">
        <f t="shared" si="0"/>
        <v>258000</v>
      </c>
      <c r="F4" s="178">
        <f t="shared" si="0"/>
        <v>5401000</v>
      </c>
      <c r="G4" s="178">
        <f t="shared" si="0"/>
        <v>373000</v>
      </c>
      <c r="H4" s="178">
        <f t="shared" si="0"/>
        <v>400000</v>
      </c>
      <c r="I4" s="178">
        <f t="shared" si="0"/>
        <v>273000</v>
      </c>
      <c r="J4" s="178">
        <f>SUM(J5:J105)</f>
        <v>3336681000</v>
      </c>
      <c r="K4" s="192">
        <f t="shared" si="0"/>
        <v>4947000</v>
      </c>
      <c r="L4" s="192">
        <f t="shared" si="0"/>
        <v>35940000</v>
      </c>
      <c r="M4" s="192">
        <f t="shared" si="0"/>
        <v>3343472000</v>
      </c>
      <c r="N4" s="192">
        <f>SUM(N5:N105)</f>
        <v>3384359000</v>
      </c>
    </row>
    <row r="5" spans="1:14" x14ac:dyDescent="0.25">
      <c r="A5" s="180" t="s">
        <v>457</v>
      </c>
      <c r="B5" s="175"/>
      <c r="C5" s="175"/>
      <c r="D5" s="175"/>
      <c r="E5" s="175">
        <v>9000</v>
      </c>
      <c r="F5" s="175">
        <v>4000</v>
      </c>
      <c r="G5" s="175"/>
      <c r="H5" s="175"/>
      <c r="I5" s="175"/>
      <c r="J5" s="175">
        <f>N5-L5-K5-B5-C5-D5-E5-F5-G5-H5-I5</f>
        <v>49065000</v>
      </c>
      <c r="K5" s="193">
        <v>297000</v>
      </c>
      <c r="L5" s="193">
        <v>451000</v>
      </c>
      <c r="M5" s="194">
        <f>SUM(B5:J5)</f>
        <v>49078000</v>
      </c>
      <c r="N5" s="194">
        <v>49826000</v>
      </c>
    </row>
    <row r="6" spans="1:14" x14ac:dyDescent="0.25">
      <c r="A6" s="180" t="s">
        <v>456</v>
      </c>
      <c r="B6" s="175"/>
      <c r="C6" s="175"/>
      <c r="D6" s="175">
        <v>21000</v>
      </c>
      <c r="E6" s="175">
        <v>34000</v>
      </c>
      <c r="F6" s="175">
        <v>900000</v>
      </c>
      <c r="G6" s="175">
        <v>75000</v>
      </c>
      <c r="H6" s="175"/>
      <c r="I6" s="175">
        <v>170000</v>
      </c>
      <c r="J6" s="175">
        <f t="shared" ref="J6:J69" si="1">N6-L6-K6-B6-C6-D6-E6-F6-G6-H6-I6</f>
        <v>210201000</v>
      </c>
      <c r="K6" s="193">
        <v>0</v>
      </c>
      <c r="L6" s="193">
        <v>949000</v>
      </c>
      <c r="M6" s="194">
        <f t="shared" ref="M6:M69" si="2">SUM(B6:J6)</f>
        <v>211401000</v>
      </c>
      <c r="N6" s="194">
        <v>212350000</v>
      </c>
    </row>
    <row r="7" spans="1:14" x14ac:dyDescent="0.25">
      <c r="A7" s="180" t="s">
        <v>455</v>
      </c>
      <c r="B7" s="175"/>
      <c r="C7" s="175"/>
      <c r="D7" s="175"/>
      <c r="E7" s="175">
        <v>10000</v>
      </c>
      <c r="F7" s="175">
        <v>40000</v>
      </c>
      <c r="G7" s="175"/>
      <c r="H7" s="175"/>
      <c r="I7" s="175">
        <v>10000</v>
      </c>
      <c r="J7" s="175">
        <f t="shared" si="1"/>
        <v>88561000</v>
      </c>
      <c r="K7" s="193">
        <v>0</v>
      </c>
      <c r="L7" s="193">
        <v>548000</v>
      </c>
      <c r="M7" s="194">
        <f t="shared" si="2"/>
        <v>88621000</v>
      </c>
      <c r="N7" s="194">
        <v>89169000</v>
      </c>
    </row>
    <row r="8" spans="1:14" x14ac:dyDescent="0.25">
      <c r="A8" s="180" t="s">
        <v>138</v>
      </c>
      <c r="B8" s="175"/>
      <c r="C8" s="175"/>
      <c r="D8" s="175"/>
      <c r="E8" s="175">
        <v>5000</v>
      </c>
      <c r="F8" s="175">
        <v>250000</v>
      </c>
      <c r="G8" s="175"/>
      <c r="H8" s="175"/>
      <c r="I8" s="175">
        <v>13000</v>
      </c>
      <c r="J8" s="175">
        <f t="shared" si="1"/>
        <v>58523000</v>
      </c>
      <c r="K8" s="193">
        <v>0</v>
      </c>
      <c r="L8" s="193">
        <v>769000</v>
      </c>
      <c r="M8" s="194">
        <f t="shared" si="2"/>
        <v>58791000</v>
      </c>
      <c r="N8" s="194">
        <v>59560000</v>
      </c>
    </row>
    <row r="9" spans="1:14" x14ac:dyDescent="0.25">
      <c r="A9" s="180" t="s">
        <v>141</v>
      </c>
      <c r="B9" s="175"/>
      <c r="C9" s="175"/>
      <c r="D9" s="175"/>
      <c r="E9" s="175">
        <v>20000</v>
      </c>
      <c r="F9" s="175">
        <v>120000</v>
      </c>
      <c r="G9" s="175"/>
      <c r="H9" s="175">
        <v>300000</v>
      </c>
      <c r="I9" s="175">
        <v>10000</v>
      </c>
      <c r="J9" s="175">
        <f t="shared" si="1"/>
        <v>122853000</v>
      </c>
      <c r="K9" s="193">
        <v>0</v>
      </c>
      <c r="L9" s="193">
        <v>40000</v>
      </c>
      <c r="M9" s="194">
        <f t="shared" si="2"/>
        <v>123303000</v>
      </c>
      <c r="N9" s="194">
        <v>123343000</v>
      </c>
    </row>
    <row r="10" spans="1:14" x14ac:dyDescent="0.25">
      <c r="A10" s="180" t="s">
        <v>144</v>
      </c>
      <c r="B10" s="175"/>
      <c r="C10" s="175"/>
      <c r="D10" s="175"/>
      <c r="E10" s="175">
        <v>3000</v>
      </c>
      <c r="F10" s="175">
        <v>6000</v>
      </c>
      <c r="G10" s="175"/>
      <c r="H10" s="175"/>
      <c r="I10" s="175"/>
      <c r="J10" s="175">
        <f t="shared" si="1"/>
        <v>26339000</v>
      </c>
      <c r="K10" s="193">
        <v>0</v>
      </c>
      <c r="L10" s="193">
        <v>320000</v>
      </c>
      <c r="M10" s="194">
        <f t="shared" si="2"/>
        <v>26348000</v>
      </c>
      <c r="N10" s="194">
        <v>26668000</v>
      </c>
    </row>
    <row r="11" spans="1:14" x14ac:dyDescent="0.25">
      <c r="A11" s="180" t="s">
        <v>147</v>
      </c>
      <c r="B11" s="175"/>
      <c r="C11" s="175">
        <v>5000</v>
      </c>
      <c r="D11" s="175"/>
      <c r="E11" s="175">
        <v>4000</v>
      </c>
      <c r="F11" s="175">
        <v>150000</v>
      </c>
      <c r="G11" s="175"/>
      <c r="H11" s="175"/>
      <c r="I11" s="175"/>
      <c r="J11" s="175">
        <f t="shared" si="1"/>
        <v>29845000</v>
      </c>
      <c r="K11" s="193">
        <v>0</v>
      </c>
      <c r="L11" s="193">
        <v>1205000</v>
      </c>
      <c r="M11" s="194">
        <f t="shared" si="2"/>
        <v>30004000</v>
      </c>
      <c r="N11" s="194">
        <v>31209000</v>
      </c>
    </row>
    <row r="12" spans="1:14" x14ac:dyDescent="0.25">
      <c r="A12" s="180" t="s">
        <v>150</v>
      </c>
      <c r="B12" s="175"/>
      <c r="C12" s="175">
        <v>7000</v>
      </c>
      <c r="D12" s="175"/>
      <c r="E12" s="175">
        <v>10000</v>
      </c>
      <c r="F12" s="175">
        <v>600000</v>
      </c>
      <c r="G12" s="175"/>
      <c r="H12" s="175">
        <v>100000</v>
      </c>
      <c r="I12" s="175"/>
      <c r="J12" s="175">
        <f t="shared" si="1"/>
        <v>50901000</v>
      </c>
      <c r="K12" s="193">
        <v>0</v>
      </c>
      <c r="L12" s="193">
        <v>396000</v>
      </c>
      <c r="M12" s="194">
        <f t="shared" si="2"/>
        <v>51618000</v>
      </c>
      <c r="N12" s="194">
        <v>52014000</v>
      </c>
    </row>
    <row r="13" spans="1:14" x14ac:dyDescent="0.25">
      <c r="A13" s="180" t="s">
        <v>153</v>
      </c>
      <c r="B13" s="175"/>
      <c r="C13" s="175"/>
      <c r="D13" s="175"/>
      <c r="E13" s="175">
        <v>10000</v>
      </c>
      <c r="F13" s="175">
        <v>50000</v>
      </c>
      <c r="G13" s="175"/>
      <c r="H13" s="175"/>
      <c r="I13" s="175"/>
      <c r="J13" s="175">
        <f t="shared" si="1"/>
        <v>67615000</v>
      </c>
      <c r="K13" s="193">
        <v>0</v>
      </c>
      <c r="L13" s="193">
        <v>189000</v>
      </c>
      <c r="M13" s="194">
        <f t="shared" si="2"/>
        <v>67675000</v>
      </c>
      <c r="N13" s="194">
        <v>67864000</v>
      </c>
    </row>
    <row r="14" spans="1:14" x14ac:dyDescent="0.25">
      <c r="A14" s="180" t="s">
        <v>156</v>
      </c>
      <c r="B14" s="175"/>
      <c r="C14" s="175"/>
      <c r="D14" s="175"/>
      <c r="E14" s="175">
        <v>5000</v>
      </c>
      <c r="F14" s="175">
        <v>10000</v>
      </c>
      <c r="G14" s="175"/>
      <c r="H14" s="175"/>
      <c r="I14" s="175"/>
      <c r="J14" s="175">
        <f t="shared" si="1"/>
        <v>25302000</v>
      </c>
      <c r="K14" s="193">
        <v>0</v>
      </c>
      <c r="L14" s="193">
        <v>201000</v>
      </c>
      <c r="M14" s="194">
        <f t="shared" si="2"/>
        <v>25317000</v>
      </c>
      <c r="N14" s="194">
        <v>25518000</v>
      </c>
    </row>
    <row r="15" spans="1:14" x14ac:dyDescent="0.25">
      <c r="A15" s="180" t="s">
        <v>159</v>
      </c>
      <c r="B15" s="175"/>
      <c r="C15" s="175"/>
      <c r="D15" s="175"/>
      <c r="E15" s="175">
        <v>13000</v>
      </c>
      <c r="F15" s="175">
        <v>450000</v>
      </c>
      <c r="G15" s="175"/>
      <c r="H15" s="175"/>
      <c r="I15" s="175">
        <v>10000</v>
      </c>
      <c r="J15" s="175">
        <f t="shared" si="1"/>
        <v>83311000</v>
      </c>
      <c r="K15" s="193">
        <v>0</v>
      </c>
      <c r="L15" s="193">
        <v>90000</v>
      </c>
      <c r="M15" s="194">
        <f t="shared" si="2"/>
        <v>83784000</v>
      </c>
      <c r="N15" s="194">
        <v>83874000</v>
      </c>
    </row>
    <row r="16" spans="1:14" x14ac:dyDescent="0.25">
      <c r="A16" s="180" t="s">
        <v>162</v>
      </c>
      <c r="B16" s="175"/>
      <c r="C16" s="175"/>
      <c r="D16" s="175"/>
      <c r="E16" s="175">
        <v>2000</v>
      </c>
      <c r="F16" s="175">
        <v>0</v>
      </c>
      <c r="G16" s="175"/>
      <c r="H16" s="175"/>
      <c r="I16" s="175"/>
      <c r="J16" s="175">
        <f t="shared" si="1"/>
        <v>25465000</v>
      </c>
      <c r="K16" s="193">
        <v>0</v>
      </c>
      <c r="L16" s="193">
        <v>369000</v>
      </c>
      <c r="M16" s="194">
        <f t="shared" si="2"/>
        <v>25467000</v>
      </c>
      <c r="N16" s="194">
        <v>25836000</v>
      </c>
    </row>
    <row r="17" spans="1:14" x14ac:dyDescent="0.25">
      <c r="A17" s="180" t="s">
        <v>165</v>
      </c>
      <c r="B17" s="175"/>
      <c r="C17" s="175"/>
      <c r="D17" s="175"/>
      <c r="E17" s="175">
        <v>3000</v>
      </c>
      <c r="F17" s="175">
        <v>3000</v>
      </c>
      <c r="G17" s="175">
        <v>90000</v>
      </c>
      <c r="H17" s="175"/>
      <c r="I17" s="175"/>
      <c r="J17" s="175">
        <f t="shared" si="1"/>
        <v>43438000</v>
      </c>
      <c r="K17" s="193">
        <v>185000</v>
      </c>
      <c r="L17" s="193">
        <v>256000</v>
      </c>
      <c r="M17" s="194">
        <f t="shared" si="2"/>
        <v>43534000</v>
      </c>
      <c r="N17" s="194">
        <v>43975000</v>
      </c>
    </row>
    <row r="18" spans="1:14" x14ac:dyDescent="0.25">
      <c r="A18" s="180" t="s">
        <v>168</v>
      </c>
      <c r="B18" s="175"/>
      <c r="C18" s="175"/>
      <c r="D18" s="175"/>
      <c r="E18" s="175">
        <v>4000</v>
      </c>
      <c r="F18" s="175">
        <v>20000</v>
      </c>
      <c r="G18" s="175"/>
      <c r="H18" s="175"/>
      <c r="I18" s="175">
        <v>2000</v>
      </c>
      <c r="J18" s="175">
        <f t="shared" si="1"/>
        <v>68701000</v>
      </c>
      <c r="K18" s="193">
        <v>323000</v>
      </c>
      <c r="L18" s="193">
        <v>804000</v>
      </c>
      <c r="M18" s="194">
        <f t="shared" si="2"/>
        <v>68727000</v>
      </c>
      <c r="N18" s="194">
        <v>69854000</v>
      </c>
    </row>
    <row r="19" spans="1:14" x14ac:dyDescent="0.25">
      <c r="A19" s="180" t="s">
        <v>171</v>
      </c>
      <c r="B19" s="175"/>
      <c r="C19" s="175"/>
      <c r="D19" s="175"/>
      <c r="E19" s="175">
        <v>1000</v>
      </c>
      <c r="F19" s="175">
        <v>5000</v>
      </c>
      <c r="G19" s="175"/>
      <c r="H19" s="175"/>
      <c r="I19" s="175"/>
      <c r="J19" s="175">
        <f t="shared" si="1"/>
        <v>24825000</v>
      </c>
      <c r="K19" s="193">
        <v>43000</v>
      </c>
      <c r="L19" s="193">
        <v>747000</v>
      </c>
      <c r="M19" s="194">
        <f t="shared" si="2"/>
        <v>24831000</v>
      </c>
      <c r="N19" s="194">
        <v>25621000</v>
      </c>
    </row>
    <row r="20" spans="1:14" x14ac:dyDescent="0.25">
      <c r="A20" s="180" t="s">
        <v>174</v>
      </c>
      <c r="B20" s="175"/>
      <c r="C20" s="175"/>
      <c r="D20" s="175"/>
      <c r="E20" s="175">
        <v>1000</v>
      </c>
      <c r="F20" s="175">
        <v>20000</v>
      </c>
      <c r="G20" s="175"/>
      <c r="H20" s="175"/>
      <c r="I20" s="175"/>
      <c r="J20" s="175">
        <f t="shared" si="1"/>
        <v>24245000</v>
      </c>
      <c r="K20" s="193">
        <v>20000</v>
      </c>
      <c r="L20" s="193">
        <v>454000</v>
      </c>
      <c r="M20" s="194">
        <f t="shared" si="2"/>
        <v>24266000</v>
      </c>
      <c r="N20" s="194">
        <v>24740000</v>
      </c>
    </row>
    <row r="21" spans="1:14" x14ac:dyDescent="0.25">
      <c r="A21" s="180" t="s">
        <v>177</v>
      </c>
      <c r="B21" s="175"/>
      <c r="C21" s="175"/>
      <c r="D21" s="175"/>
      <c r="E21" s="175">
        <v>2000</v>
      </c>
      <c r="F21" s="175">
        <v>150000</v>
      </c>
      <c r="G21" s="175"/>
      <c r="H21" s="175"/>
      <c r="I21" s="175"/>
      <c r="J21" s="175">
        <f t="shared" si="1"/>
        <v>52437000</v>
      </c>
      <c r="K21" s="193">
        <v>0</v>
      </c>
      <c r="L21" s="193">
        <v>457000</v>
      </c>
      <c r="M21" s="194">
        <f t="shared" si="2"/>
        <v>52589000</v>
      </c>
      <c r="N21" s="194">
        <v>53046000</v>
      </c>
    </row>
    <row r="22" spans="1:14" x14ac:dyDescent="0.25">
      <c r="A22" s="180" t="s">
        <v>180</v>
      </c>
      <c r="B22" s="175"/>
      <c r="C22" s="175"/>
      <c r="D22" s="175"/>
      <c r="E22" s="175">
        <v>5000</v>
      </c>
      <c r="F22" s="175">
        <v>400000</v>
      </c>
      <c r="G22" s="175"/>
      <c r="H22" s="175"/>
      <c r="I22" s="175">
        <v>10000</v>
      </c>
      <c r="J22" s="175">
        <f t="shared" si="1"/>
        <v>132809000</v>
      </c>
      <c r="K22" s="193">
        <v>95000</v>
      </c>
      <c r="L22" s="193">
        <v>1111000</v>
      </c>
      <c r="M22" s="194">
        <f t="shared" si="2"/>
        <v>133224000</v>
      </c>
      <c r="N22" s="194">
        <v>134430000</v>
      </c>
    </row>
    <row r="23" spans="1:14" x14ac:dyDescent="0.25">
      <c r="A23" s="180" t="s">
        <v>183</v>
      </c>
      <c r="B23" s="175"/>
      <c r="C23" s="175"/>
      <c r="D23" s="175"/>
      <c r="E23" s="175"/>
      <c r="F23" s="175">
        <v>180000</v>
      </c>
      <c r="G23" s="175"/>
      <c r="H23" s="175"/>
      <c r="I23" s="175">
        <v>10000</v>
      </c>
      <c r="J23" s="175">
        <f t="shared" si="1"/>
        <v>96753000</v>
      </c>
      <c r="K23" s="193">
        <v>0</v>
      </c>
      <c r="L23" s="193">
        <v>77000</v>
      </c>
      <c r="M23" s="194">
        <f t="shared" si="2"/>
        <v>96943000</v>
      </c>
      <c r="N23" s="194">
        <v>97020000</v>
      </c>
    </row>
    <row r="24" spans="1:14" x14ac:dyDescent="0.25">
      <c r="A24" s="180" t="s">
        <v>186</v>
      </c>
      <c r="B24" s="175"/>
      <c r="C24" s="175"/>
      <c r="D24" s="175"/>
      <c r="E24" s="175">
        <v>1000</v>
      </c>
      <c r="F24" s="175">
        <v>15000</v>
      </c>
      <c r="G24" s="175"/>
      <c r="H24" s="175"/>
      <c r="I24" s="175"/>
      <c r="J24" s="175">
        <f t="shared" si="1"/>
        <v>28475000</v>
      </c>
      <c r="K24" s="193">
        <v>100000</v>
      </c>
      <c r="L24" s="193">
        <v>375000</v>
      </c>
      <c r="M24" s="194">
        <f t="shared" si="2"/>
        <v>28491000</v>
      </c>
      <c r="N24" s="194">
        <v>28966000</v>
      </c>
    </row>
    <row r="25" spans="1:14" x14ac:dyDescent="0.25">
      <c r="A25" s="180" t="s">
        <v>189</v>
      </c>
      <c r="B25" s="175"/>
      <c r="C25" s="175"/>
      <c r="D25" s="175"/>
      <c r="E25" s="175">
        <v>3000</v>
      </c>
      <c r="F25" s="175">
        <v>50000</v>
      </c>
      <c r="G25" s="175"/>
      <c r="H25" s="175"/>
      <c r="I25" s="175"/>
      <c r="J25" s="175">
        <f t="shared" si="1"/>
        <v>52365000</v>
      </c>
      <c r="K25" s="193">
        <v>84000</v>
      </c>
      <c r="L25" s="193">
        <v>190000</v>
      </c>
      <c r="M25" s="194">
        <f t="shared" si="2"/>
        <v>52418000</v>
      </c>
      <c r="N25" s="194">
        <v>52692000</v>
      </c>
    </row>
    <row r="26" spans="1:14" x14ac:dyDescent="0.25">
      <c r="A26" s="180" t="s">
        <v>192</v>
      </c>
      <c r="B26" s="175"/>
      <c r="C26" s="175"/>
      <c r="D26" s="175"/>
      <c r="E26" s="175">
        <v>1000</v>
      </c>
      <c r="F26" s="175">
        <v>20000</v>
      </c>
      <c r="G26" s="175"/>
      <c r="H26" s="175"/>
      <c r="I26" s="175"/>
      <c r="J26" s="175">
        <f t="shared" si="1"/>
        <v>27887000</v>
      </c>
      <c r="K26" s="193">
        <v>55000</v>
      </c>
      <c r="L26" s="193">
        <v>325000</v>
      </c>
      <c r="M26" s="194">
        <f t="shared" si="2"/>
        <v>27908000</v>
      </c>
      <c r="N26" s="194">
        <v>28288000</v>
      </c>
    </row>
    <row r="27" spans="1:14" x14ac:dyDescent="0.25">
      <c r="A27" s="180" t="s">
        <v>195</v>
      </c>
      <c r="B27" s="175"/>
      <c r="C27" s="175"/>
      <c r="D27" s="175"/>
      <c r="E27" s="175">
        <v>3000</v>
      </c>
      <c r="F27" s="175">
        <v>80000</v>
      </c>
      <c r="G27" s="175"/>
      <c r="H27" s="175"/>
      <c r="I27" s="175"/>
      <c r="J27" s="175">
        <f t="shared" si="1"/>
        <v>50481000</v>
      </c>
      <c r="K27" s="193">
        <v>0</v>
      </c>
      <c r="L27" s="193">
        <v>1558000</v>
      </c>
      <c r="M27" s="194">
        <f t="shared" si="2"/>
        <v>50564000</v>
      </c>
      <c r="N27" s="194">
        <v>52122000</v>
      </c>
    </row>
    <row r="28" spans="1:14" x14ac:dyDescent="0.25">
      <c r="A28" s="180" t="s">
        <v>198</v>
      </c>
      <c r="B28" s="175"/>
      <c r="C28" s="175"/>
      <c r="D28" s="175"/>
      <c r="E28" s="175">
        <v>2000</v>
      </c>
      <c r="F28" s="175">
        <v>60000</v>
      </c>
      <c r="G28" s="175"/>
      <c r="H28" s="175"/>
      <c r="I28" s="175">
        <v>6000</v>
      </c>
      <c r="J28" s="175">
        <f t="shared" si="1"/>
        <v>63690000</v>
      </c>
      <c r="K28" s="193">
        <v>100000</v>
      </c>
      <c r="L28" s="193">
        <v>8000</v>
      </c>
      <c r="M28" s="194">
        <f t="shared" si="2"/>
        <v>63758000</v>
      </c>
      <c r="N28" s="194">
        <v>63866000</v>
      </c>
    </row>
    <row r="29" spans="1:14" x14ac:dyDescent="0.25">
      <c r="A29" s="180" t="s">
        <v>201</v>
      </c>
      <c r="B29" s="175"/>
      <c r="C29" s="175"/>
      <c r="D29" s="175"/>
      <c r="E29" s="175">
        <v>1000</v>
      </c>
      <c r="F29" s="175">
        <v>0</v>
      </c>
      <c r="G29" s="175"/>
      <c r="H29" s="175"/>
      <c r="I29" s="175"/>
      <c r="J29" s="175">
        <f t="shared" si="1"/>
        <v>23388000</v>
      </c>
      <c r="K29" s="193">
        <v>41000</v>
      </c>
      <c r="L29" s="193">
        <v>385000</v>
      </c>
      <c r="M29" s="194">
        <f t="shared" si="2"/>
        <v>23389000</v>
      </c>
      <c r="N29" s="194">
        <v>23815000</v>
      </c>
    </row>
    <row r="30" spans="1:14" x14ac:dyDescent="0.25">
      <c r="A30" s="180" t="s">
        <v>204</v>
      </c>
      <c r="B30" s="175"/>
      <c r="C30" s="175"/>
      <c r="D30" s="175"/>
      <c r="E30" s="175">
        <v>1000</v>
      </c>
      <c r="F30" s="175">
        <v>120000</v>
      </c>
      <c r="G30" s="175"/>
      <c r="H30" s="175"/>
      <c r="I30" s="175"/>
      <c r="J30" s="175">
        <f t="shared" si="1"/>
        <v>29363000</v>
      </c>
      <c r="K30" s="193">
        <v>60000</v>
      </c>
      <c r="L30" s="193">
        <v>52000</v>
      </c>
      <c r="M30" s="194">
        <f t="shared" si="2"/>
        <v>29484000</v>
      </c>
      <c r="N30" s="194">
        <v>29596000</v>
      </c>
    </row>
    <row r="31" spans="1:14" x14ac:dyDescent="0.25">
      <c r="A31" s="180" t="s">
        <v>207</v>
      </c>
      <c r="B31" s="175"/>
      <c r="C31" s="175"/>
      <c r="D31" s="175"/>
      <c r="E31" s="175">
        <v>1000</v>
      </c>
      <c r="F31" s="175">
        <v>6000</v>
      </c>
      <c r="G31" s="175"/>
      <c r="H31" s="175"/>
      <c r="I31" s="175"/>
      <c r="J31" s="175">
        <f t="shared" si="1"/>
        <v>20448000</v>
      </c>
      <c r="K31" s="193">
        <v>0</v>
      </c>
      <c r="L31" s="193">
        <v>244000</v>
      </c>
      <c r="M31" s="194">
        <f t="shared" si="2"/>
        <v>20455000</v>
      </c>
      <c r="N31" s="194">
        <v>20699000</v>
      </c>
    </row>
    <row r="32" spans="1:14" x14ac:dyDescent="0.25">
      <c r="A32" s="180" t="s">
        <v>210</v>
      </c>
      <c r="B32" s="175"/>
      <c r="C32" s="175"/>
      <c r="D32" s="175"/>
      <c r="E32" s="175">
        <v>2000</v>
      </c>
      <c r="F32" s="175">
        <v>10000</v>
      </c>
      <c r="G32" s="175"/>
      <c r="H32" s="175"/>
      <c r="I32" s="175"/>
      <c r="J32" s="175">
        <f t="shared" si="1"/>
        <v>23026000</v>
      </c>
      <c r="K32" s="193">
        <v>0</v>
      </c>
      <c r="L32" s="193">
        <v>482000</v>
      </c>
      <c r="M32" s="194">
        <f t="shared" si="2"/>
        <v>23038000</v>
      </c>
      <c r="N32" s="194">
        <v>23520000</v>
      </c>
    </row>
    <row r="33" spans="1:14" x14ac:dyDescent="0.25">
      <c r="A33" s="180" t="s">
        <v>213</v>
      </c>
      <c r="B33" s="175"/>
      <c r="C33" s="175"/>
      <c r="D33" s="175"/>
      <c r="E33" s="175">
        <v>2000</v>
      </c>
      <c r="F33" s="175">
        <v>0</v>
      </c>
      <c r="G33" s="175"/>
      <c r="H33" s="175"/>
      <c r="I33" s="175"/>
      <c r="J33" s="175">
        <f t="shared" si="1"/>
        <v>25508000</v>
      </c>
      <c r="K33" s="193">
        <v>0</v>
      </c>
      <c r="L33" s="193">
        <v>410000</v>
      </c>
      <c r="M33" s="194">
        <f t="shared" si="2"/>
        <v>25510000</v>
      </c>
      <c r="N33" s="194">
        <v>25920000</v>
      </c>
    </row>
    <row r="34" spans="1:14" x14ac:dyDescent="0.25">
      <c r="A34" s="180" t="s">
        <v>216</v>
      </c>
      <c r="B34" s="175"/>
      <c r="C34" s="175"/>
      <c r="D34" s="175"/>
      <c r="E34" s="175">
        <v>1000</v>
      </c>
      <c r="F34" s="175">
        <v>0</v>
      </c>
      <c r="G34" s="175"/>
      <c r="H34" s="175"/>
      <c r="I34" s="175"/>
      <c r="J34" s="175">
        <f t="shared" si="1"/>
        <v>20135000</v>
      </c>
      <c r="K34" s="193">
        <v>0</v>
      </c>
      <c r="L34" s="193">
        <v>122000</v>
      </c>
      <c r="M34" s="194">
        <f t="shared" si="2"/>
        <v>20136000</v>
      </c>
      <c r="N34" s="194">
        <v>20258000</v>
      </c>
    </row>
    <row r="35" spans="1:14" x14ac:dyDescent="0.25">
      <c r="A35" s="180" t="s">
        <v>219</v>
      </c>
      <c r="B35" s="175"/>
      <c r="C35" s="175"/>
      <c r="D35" s="175"/>
      <c r="E35" s="175">
        <v>3000</v>
      </c>
      <c r="F35" s="175">
        <v>0</v>
      </c>
      <c r="G35" s="175"/>
      <c r="H35" s="175"/>
      <c r="I35" s="175"/>
      <c r="J35" s="175">
        <f t="shared" si="1"/>
        <v>20932000</v>
      </c>
      <c r="K35" s="193">
        <v>0</v>
      </c>
      <c r="L35" s="193">
        <v>101000</v>
      </c>
      <c r="M35" s="194">
        <f t="shared" si="2"/>
        <v>20935000</v>
      </c>
      <c r="N35" s="194">
        <v>21036000</v>
      </c>
    </row>
    <row r="36" spans="1:14" x14ac:dyDescent="0.25">
      <c r="A36" s="180" t="s">
        <v>222</v>
      </c>
      <c r="B36" s="175"/>
      <c r="C36" s="175"/>
      <c r="D36" s="175"/>
      <c r="E36" s="175">
        <v>1000</v>
      </c>
      <c r="F36" s="175">
        <v>18000</v>
      </c>
      <c r="G36" s="175"/>
      <c r="H36" s="175"/>
      <c r="I36" s="175"/>
      <c r="J36" s="175">
        <f t="shared" si="1"/>
        <v>19375000</v>
      </c>
      <c r="K36" s="193">
        <v>0</v>
      </c>
      <c r="L36" s="193">
        <v>87000</v>
      </c>
      <c r="M36" s="194">
        <f t="shared" si="2"/>
        <v>19394000</v>
      </c>
      <c r="N36" s="194">
        <v>19481000</v>
      </c>
    </row>
    <row r="37" spans="1:14" x14ac:dyDescent="0.25">
      <c r="A37" s="180" t="s">
        <v>225</v>
      </c>
      <c r="B37" s="175"/>
      <c r="C37" s="175"/>
      <c r="D37" s="175"/>
      <c r="E37" s="175">
        <v>3000</v>
      </c>
      <c r="F37" s="175">
        <v>120000</v>
      </c>
      <c r="G37" s="175"/>
      <c r="H37" s="175"/>
      <c r="I37" s="175"/>
      <c r="J37" s="175">
        <f t="shared" si="1"/>
        <v>49000000</v>
      </c>
      <c r="K37" s="193">
        <v>0</v>
      </c>
      <c r="L37" s="193">
        <v>416000</v>
      </c>
      <c r="M37" s="194">
        <f t="shared" si="2"/>
        <v>49123000</v>
      </c>
      <c r="N37" s="194">
        <v>49539000</v>
      </c>
    </row>
    <row r="38" spans="1:14" x14ac:dyDescent="0.25">
      <c r="A38" s="180" t="s">
        <v>228</v>
      </c>
      <c r="B38" s="175"/>
      <c r="C38" s="175"/>
      <c r="D38" s="175"/>
      <c r="E38" s="175">
        <v>2000</v>
      </c>
      <c r="F38" s="175">
        <v>0</v>
      </c>
      <c r="G38" s="175"/>
      <c r="H38" s="175"/>
      <c r="I38" s="175"/>
      <c r="J38" s="175">
        <f t="shared" si="1"/>
        <v>24209000</v>
      </c>
      <c r="K38" s="193">
        <v>0</v>
      </c>
      <c r="L38" s="193">
        <v>466000</v>
      </c>
      <c r="M38" s="194">
        <f t="shared" si="2"/>
        <v>24211000</v>
      </c>
      <c r="N38" s="194">
        <v>24677000</v>
      </c>
    </row>
    <row r="39" spans="1:14" x14ac:dyDescent="0.25">
      <c r="A39" s="180" t="s">
        <v>231</v>
      </c>
      <c r="B39" s="175"/>
      <c r="C39" s="175">
        <v>14000</v>
      </c>
      <c r="D39" s="175"/>
      <c r="E39" s="175">
        <v>1000</v>
      </c>
      <c r="F39" s="175">
        <v>0</v>
      </c>
      <c r="G39" s="175"/>
      <c r="H39" s="175"/>
      <c r="I39" s="175"/>
      <c r="J39" s="175">
        <f t="shared" si="1"/>
        <v>18917000</v>
      </c>
      <c r="K39" s="193">
        <v>0</v>
      </c>
      <c r="L39" s="193">
        <v>287000</v>
      </c>
      <c r="M39" s="194">
        <f t="shared" si="2"/>
        <v>18932000</v>
      </c>
      <c r="N39" s="194">
        <v>19219000</v>
      </c>
    </row>
    <row r="40" spans="1:14" x14ac:dyDescent="0.25">
      <c r="A40" s="180" t="s">
        <v>234</v>
      </c>
      <c r="B40" s="175"/>
      <c r="C40" s="175"/>
      <c r="D40" s="175"/>
      <c r="E40" s="175">
        <v>2000</v>
      </c>
      <c r="F40" s="175">
        <v>0</v>
      </c>
      <c r="G40" s="175"/>
      <c r="H40" s="175"/>
      <c r="I40" s="175"/>
      <c r="J40" s="175">
        <f t="shared" si="1"/>
        <v>23934000</v>
      </c>
      <c r="K40" s="193">
        <v>0</v>
      </c>
      <c r="L40" s="193">
        <v>630000</v>
      </c>
      <c r="M40" s="194">
        <f t="shared" si="2"/>
        <v>23936000</v>
      </c>
      <c r="N40" s="194">
        <v>24566000</v>
      </c>
    </row>
    <row r="41" spans="1:14" x14ac:dyDescent="0.25">
      <c r="A41" s="180" t="s">
        <v>237</v>
      </c>
      <c r="B41" s="175"/>
      <c r="C41" s="175"/>
      <c r="D41" s="175"/>
      <c r="E41" s="175">
        <v>1000</v>
      </c>
      <c r="F41" s="175">
        <v>0</v>
      </c>
      <c r="G41" s="175"/>
      <c r="H41" s="175"/>
      <c r="I41" s="175"/>
      <c r="J41" s="175">
        <f t="shared" si="1"/>
        <v>19387000</v>
      </c>
      <c r="K41" s="193">
        <v>98000</v>
      </c>
      <c r="L41" s="193">
        <v>147000</v>
      </c>
      <c r="M41" s="194">
        <f t="shared" si="2"/>
        <v>19388000</v>
      </c>
      <c r="N41" s="194">
        <v>19633000</v>
      </c>
    </row>
    <row r="42" spans="1:14" x14ac:dyDescent="0.25">
      <c r="A42" s="180" t="s">
        <v>240</v>
      </c>
      <c r="B42" s="175"/>
      <c r="C42" s="175"/>
      <c r="D42" s="175"/>
      <c r="E42" s="175">
        <v>1000</v>
      </c>
      <c r="F42" s="175">
        <v>100000</v>
      </c>
      <c r="G42" s="175"/>
      <c r="H42" s="175"/>
      <c r="I42" s="175"/>
      <c r="J42" s="175">
        <f t="shared" si="1"/>
        <v>26075000</v>
      </c>
      <c r="K42" s="193">
        <v>0</v>
      </c>
      <c r="L42" s="193">
        <v>119000</v>
      </c>
      <c r="M42" s="194">
        <f t="shared" si="2"/>
        <v>26176000</v>
      </c>
      <c r="N42" s="194">
        <v>26295000</v>
      </c>
    </row>
    <row r="43" spans="1:14" x14ac:dyDescent="0.25">
      <c r="A43" s="180" t="s">
        <v>243</v>
      </c>
      <c r="B43" s="175"/>
      <c r="C43" s="175"/>
      <c r="D43" s="175"/>
      <c r="E43" s="175">
        <v>1000</v>
      </c>
      <c r="F43" s="175">
        <v>50000</v>
      </c>
      <c r="G43" s="175"/>
      <c r="H43" s="175"/>
      <c r="I43" s="175"/>
      <c r="J43" s="175">
        <f t="shared" si="1"/>
        <v>36171000</v>
      </c>
      <c r="K43" s="193">
        <v>0</v>
      </c>
      <c r="L43" s="193">
        <v>238000</v>
      </c>
      <c r="M43" s="194">
        <f t="shared" si="2"/>
        <v>36222000</v>
      </c>
      <c r="N43" s="194">
        <v>36460000</v>
      </c>
    </row>
    <row r="44" spans="1:14" x14ac:dyDescent="0.25">
      <c r="A44" s="180" t="s">
        <v>246</v>
      </c>
      <c r="B44" s="175"/>
      <c r="C44" s="175"/>
      <c r="D44" s="175"/>
      <c r="E44" s="175">
        <v>1000</v>
      </c>
      <c r="F44" s="175">
        <v>15000</v>
      </c>
      <c r="G44" s="175"/>
      <c r="H44" s="175"/>
      <c r="I44" s="175"/>
      <c r="J44" s="175">
        <f t="shared" si="1"/>
        <v>25481000</v>
      </c>
      <c r="K44" s="193">
        <v>150000</v>
      </c>
      <c r="L44" s="193">
        <v>146000</v>
      </c>
      <c r="M44" s="194">
        <f t="shared" si="2"/>
        <v>25497000</v>
      </c>
      <c r="N44" s="194">
        <v>25793000</v>
      </c>
    </row>
    <row r="45" spans="1:14" x14ac:dyDescent="0.25">
      <c r="A45" s="180" t="s">
        <v>249</v>
      </c>
      <c r="B45" s="175"/>
      <c r="C45" s="175"/>
      <c r="D45" s="175"/>
      <c r="E45" s="175">
        <v>1000</v>
      </c>
      <c r="F45" s="175">
        <v>30000</v>
      </c>
      <c r="G45" s="175"/>
      <c r="H45" s="175"/>
      <c r="I45" s="175"/>
      <c r="J45" s="175">
        <f t="shared" si="1"/>
        <v>24870000</v>
      </c>
      <c r="K45" s="193">
        <v>0</v>
      </c>
      <c r="L45" s="193">
        <v>299000</v>
      </c>
      <c r="M45" s="194">
        <f t="shared" si="2"/>
        <v>24901000</v>
      </c>
      <c r="N45" s="194">
        <v>25200000</v>
      </c>
    </row>
    <row r="46" spans="1:14" x14ac:dyDescent="0.25">
      <c r="A46" s="180" t="s">
        <v>252</v>
      </c>
      <c r="B46" s="175"/>
      <c r="C46" s="175"/>
      <c r="D46" s="175"/>
      <c r="E46" s="175">
        <v>2000</v>
      </c>
      <c r="F46" s="175">
        <v>50000</v>
      </c>
      <c r="G46" s="175"/>
      <c r="H46" s="175"/>
      <c r="I46" s="175">
        <v>4000</v>
      </c>
      <c r="J46" s="175">
        <f t="shared" si="1"/>
        <v>48244000</v>
      </c>
      <c r="K46" s="193">
        <v>0</v>
      </c>
      <c r="L46" s="193">
        <v>138000</v>
      </c>
      <c r="M46" s="194">
        <f t="shared" si="2"/>
        <v>48300000</v>
      </c>
      <c r="N46" s="194">
        <v>48438000</v>
      </c>
    </row>
    <row r="47" spans="1:14" x14ac:dyDescent="0.25">
      <c r="A47" s="180" t="s">
        <v>255</v>
      </c>
      <c r="B47" s="175"/>
      <c r="C47" s="175"/>
      <c r="D47" s="175"/>
      <c r="E47" s="175">
        <v>2000</v>
      </c>
      <c r="F47" s="175">
        <v>10000</v>
      </c>
      <c r="G47" s="175">
        <v>50000</v>
      </c>
      <c r="H47" s="175"/>
      <c r="I47" s="175"/>
      <c r="J47" s="175">
        <f t="shared" si="1"/>
        <v>22275000</v>
      </c>
      <c r="K47" s="193">
        <v>0</v>
      </c>
      <c r="L47" s="193">
        <v>179000</v>
      </c>
      <c r="M47" s="194">
        <f t="shared" si="2"/>
        <v>22337000</v>
      </c>
      <c r="N47" s="194">
        <v>22516000</v>
      </c>
    </row>
    <row r="48" spans="1:14" x14ac:dyDescent="0.25">
      <c r="A48" s="180" t="s">
        <v>258</v>
      </c>
      <c r="B48" s="175"/>
      <c r="C48" s="175"/>
      <c r="D48" s="175"/>
      <c r="E48" s="175">
        <v>1000</v>
      </c>
      <c r="F48" s="175">
        <v>0</v>
      </c>
      <c r="G48" s="175"/>
      <c r="H48" s="175"/>
      <c r="I48" s="175"/>
      <c r="J48" s="175">
        <f t="shared" si="1"/>
        <v>13423000</v>
      </c>
      <c r="K48" s="193">
        <v>0</v>
      </c>
      <c r="L48" s="193">
        <v>387000</v>
      </c>
      <c r="M48" s="194">
        <f t="shared" si="2"/>
        <v>13424000</v>
      </c>
      <c r="N48" s="194">
        <v>13811000</v>
      </c>
    </row>
    <row r="49" spans="1:14" x14ac:dyDescent="0.25">
      <c r="A49" s="180" t="s">
        <v>261</v>
      </c>
      <c r="B49" s="175"/>
      <c r="C49" s="175"/>
      <c r="D49" s="175"/>
      <c r="E49" s="175">
        <v>1000</v>
      </c>
      <c r="F49" s="175">
        <v>0</v>
      </c>
      <c r="G49" s="175"/>
      <c r="H49" s="175"/>
      <c r="I49" s="175"/>
      <c r="J49" s="175">
        <f t="shared" si="1"/>
        <v>14121000</v>
      </c>
      <c r="K49" s="193">
        <v>0</v>
      </c>
      <c r="L49" s="193">
        <v>277000</v>
      </c>
      <c r="M49" s="194">
        <f t="shared" si="2"/>
        <v>14122000</v>
      </c>
      <c r="N49" s="194">
        <v>14399000</v>
      </c>
    </row>
    <row r="50" spans="1:14" x14ac:dyDescent="0.25">
      <c r="A50" s="180" t="s">
        <v>264</v>
      </c>
      <c r="B50" s="175"/>
      <c r="C50" s="175">
        <v>5000</v>
      </c>
      <c r="D50" s="175"/>
      <c r="E50" s="175"/>
      <c r="F50" s="175">
        <v>0</v>
      </c>
      <c r="G50" s="175"/>
      <c r="H50" s="175"/>
      <c r="I50" s="175"/>
      <c r="J50" s="175">
        <f t="shared" si="1"/>
        <v>20210000</v>
      </c>
      <c r="K50" s="193">
        <v>98000</v>
      </c>
      <c r="L50" s="193">
        <v>31000</v>
      </c>
      <c r="M50" s="194">
        <f t="shared" si="2"/>
        <v>20215000</v>
      </c>
      <c r="N50" s="194">
        <v>20344000</v>
      </c>
    </row>
    <row r="51" spans="1:14" x14ac:dyDescent="0.25">
      <c r="A51" s="180" t="s">
        <v>267</v>
      </c>
      <c r="B51" s="175"/>
      <c r="C51" s="175"/>
      <c r="D51" s="175"/>
      <c r="E51" s="175">
        <v>4000</v>
      </c>
      <c r="F51" s="175">
        <v>20000</v>
      </c>
      <c r="G51" s="175"/>
      <c r="H51" s="175"/>
      <c r="I51" s="175"/>
      <c r="J51" s="175">
        <f t="shared" si="1"/>
        <v>21216000</v>
      </c>
      <c r="K51" s="193">
        <v>110000</v>
      </c>
      <c r="L51" s="193">
        <v>0</v>
      </c>
      <c r="M51" s="194">
        <f t="shared" si="2"/>
        <v>21240000</v>
      </c>
      <c r="N51" s="194">
        <v>21350000</v>
      </c>
    </row>
    <row r="52" spans="1:14" x14ac:dyDescent="0.25">
      <c r="A52" s="180" t="s">
        <v>270</v>
      </c>
      <c r="B52" s="175"/>
      <c r="C52" s="175"/>
      <c r="D52" s="175"/>
      <c r="E52" s="175">
        <v>1000</v>
      </c>
      <c r="F52" s="175">
        <v>0</v>
      </c>
      <c r="G52" s="175"/>
      <c r="H52" s="175"/>
      <c r="I52" s="175"/>
      <c r="J52" s="175">
        <f t="shared" si="1"/>
        <v>18657000</v>
      </c>
      <c r="K52" s="193">
        <v>0</v>
      </c>
      <c r="L52" s="193">
        <v>362000</v>
      </c>
      <c r="M52" s="194">
        <f t="shared" si="2"/>
        <v>18658000</v>
      </c>
      <c r="N52" s="194">
        <v>19020000</v>
      </c>
    </row>
    <row r="53" spans="1:14" x14ac:dyDescent="0.25">
      <c r="A53" s="180" t="s">
        <v>273</v>
      </c>
      <c r="B53" s="175"/>
      <c r="C53" s="175"/>
      <c r="D53" s="175"/>
      <c r="E53" s="175">
        <v>1000</v>
      </c>
      <c r="F53" s="175">
        <v>10000</v>
      </c>
      <c r="G53" s="175"/>
      <c r="H53" s="175"/>
      <c r="I53" s="175"/>
      <c r="J53" s="175">
        <f t="shared" si="1"/>
        <v>19055000</v>
      </c>
      <c r="K53" s="193">
        <v>95000</v>
      </c>
      <c r="L53" s="193">
        <v>418000</v>
      </c>
      <c r="M53" s="194">
        <f t="shared" si="2"/>
        <v>19066000</v>
      </c>
      <c r="N53" s="194">
        <v>19579000</v>
      </c>
    </row>
    <row r="54" spans="1:14" x14ac:dyDescent="0.25">
      <c r="A54" s="180" t="s">
        <v>276</v>
      </c>
      <c r="B54" s="175"/>
      <c r="C54" s="175"/>
      <c r="D54" s="175"/>
      <c r="E54" s="175">
        <v>1000</v>
      </c>
      <c r="F54" s="175">
        <v>20000</v>
      </c>
      <c r="G54" s="175"/>
      <c r="H54" s="175"/>
      <c r="I54" s="175"/>
      <c r="J54" s="175">
        <f t="shared" si="1"/>
        <v>13316000</v>
      </c>
      <c r="K54" s="193">
        <v>0</v>
      </c>
      <c r="L54" s="193">
        <v>200000</v>
      </c>
      <c r="M54" s="194">
        <f t="shared" si="2"/>
        <v>13337000</v>
      </c>
      <c r="N54" s="194">
        <v>13537000</v>
      </c>
    </row>
    <row r="55" spans="1:14" x14ac:dyDescent="0.25">
      <c r="A55" s="180" t="s">
        <v>279</v>
      </c>
      <c r="B55" s="175"/>
      <c r="C55" s="175"/>
      <c r="D55" s="175"/>
      <c r="E55" s="175">
        <v>0</v>
      </c>
      <c r="F55" s="175">
        <v>0</v>
      </c>
      <c r="G55" s="175"/>
      <c r="H55" s="175"/>
      <c r="I55" s="175"/>
      <c r="J55" s="175">
        <f t="shared" si="1"/>
        <v>14723000</v>
      </c>
      <c r="K55" s="193">
        <v>0</v>
      </c>
      <c r="L55" s="193">
        <v>79000</v>
      </c>
      <c r="M55" s="194">
        <f t="shared" si="2"/>
        <v>14723000</v>
      </c>
      <c r="N55" s="194">
        <v>14802000</v>
      </c>
    </row>
    <row r="56" spans="1:14" x14ac:dyDescent="0.25">
      <c r="A56" s="180" t="s">
        <v>282</v>
      </c>
      <c r="B56" s="175"/>
      <c r="C56" s="175"/>
      <c r="D56" s="175"/>
      <c r="E56" s="175">
        <v>0</v>
      </c>
      <c r="F56" s="175">
        <v>0</v>
      </c>
      <c r="G56" s="175"/>
      <c r="H56" s="175"/>
      <c r="I56" s="175"/>
      <c r="J56" s="175">
        <f t="shared" si="1"/>
        <v>19223000</v>
      </c>
      <c r="K56" s="193">
        <v>0</v>
      </c>
      <c r="L56" s="193">
        <v>0</v>
      </c>
      <c r="M56" s="194">
        <f t="shared" si="2"/>
        <v>19223000</v>
      </c>
      <c r="N56" s="194">
        <v>19223000</v>
      </c>
    </row>
    <row r="57" spans="1:14" x14ac:dyDescent="0.25">
      <c r="A57" s="180" t="s">
        <v>285</v>
      </c>
      <c r="B57" s="175"/>
      <c r="C57" s="175"/>
      <c r="D57" s="175">
        <v>3000</v>
      </c>
      <c r="E57" s="175">
        <v>5000</v>
      </c>
      <c r="F57" s="175">
        <v>180000</v>
      </c>
      <c r="G57" s="175">
        <v>80000</v>
      </c>
      <c r="H57" s="175"/>
      <c r="I57" s="175"/>
      <c r="J57" s="175">
        <f t="shared" si="1"/>
        <v>72154000</v>
      </c>
      <c r="K57" s="193">
        <v>100000</v>
      </c>
      <c r="L57" s="193">
        <v>63000</v>
      </c>
      <c r="M57" s="194">
        <f t="shared" si="2"/>
        <v>72422000</v>
      </c>
      <c r="N57" s="194">
        <v>72585000</v>
      </c>
    </row>
    <row r="58" spans="1:14" x14ac:dyDescent="0.25">
      <c r="A58" s="180" t="s">
        <v>288</v>
      </c>
      <c r="B58" s="175">
        <v>6000</v>
      </c>
      <c r="C58" s="175"/>
      <c r="D58" s="175"/>
      <c r="E58" s="175">
        <v>1000</v>
      </c>
      <c r="F58" s="175">
        <v>0</v>
      </c>
      <c r="G58" s="175"/>
      <c r="H58" s="175"/>
      <c r="I58" s="175"/>
      <c r="J58" s="175">
        <f t="shared" si="1"/>
        <v>21144000</v>
      </c>
      <c r="K58" s="193">
        <v>53000</v>
      </c>
      <c r="L58" s="193">
        <v>255000</v>
      </c>
      <c r="M58" s="194">
        <f t="shared" si="2"/>
        <v>21151000</v>
      </c>
      <c r="N58" s="194">
        <v>21459000</v>
      </c>
    </row>
    <row r="59" spans="1:14" x14ac:dyDescent="0.25">
      <c r="A59" s="180" t="s">
        <v>291</v>
      </c>
      <c r="B59" s="175"/>
      <c r="C59" s="175"/>
      <c r="D59" s="175"/>
      <c r="E59" s="175">
        <v>1000</v>
      </c>
      <c r="F59" s="175">
        <v>0</v>
      </c>
      <c r="G59" s="175"/>
      <c r="H59" s="175"/>
      <c r="I59" s="175">
        <v>1000</v>
      </c>
      <c r="J59" s="175">
        <f t="shared" si="1"/>
        <v>19167000</v>
      </c>
      <c r="K59" s="193">
        <v>0</v>
      </c>
      <c r="L59" s="193">
        <v>876000</v>
      </c>
      <c r="M59" s="194">
        <f t="shared" si="2"/>
        <v>19169000</v>
      </c>
      <c r="N59" s="194">
        <v>20045000</v>
      </c>
    </row>
    <row r="60" spans="1:14" x14ac:dyDescent="0.25">
      <c r="A60" s="180" t="s">
        <v>294</v>
      </c>
      <c r="B60" s="175"/>
      <c r="C60" s="175"/>
      <c r="D60" s="175"/>
      <c r="E60" s="175">
        <v>1000</v>
      </c>
      <c r="F60" s="175">
        <v>4000</v>
      </c>
      <c r="G60" s="175"/>
      <c r="H60" s="175"/>
      <c r="I60" s="175">
        <v>3000</v>
      </c>
      <c r="J60" s="175">
        <f t="shared" si="1"/>
        <v>13706000</v>
      </c>
      <c r="K60" s="193">
        <v>0</v>
      </c>
      <c r="L60" s="193">
        <v>316000</v>
      </c>
      <c r="M60" s="194">
        <f t="shared" si="2"/>
        <v>13714000</v>
      </c>
      <c r="N60" s="194">
        <v>14030000</v>
      </c>
    </row>
    <row r="61" spans="1:14" x14ac:dyDescent="0.25">
      <c r="A61" s="180" t="s">
        <v>297</v>
      </c>
      <c r="B61" s="175"/>
      <c r="C61" s="175"/>
      <c r="D61" s="175"/>
      <c r="E61" s="175">
        <v>1000</v>
      </c>
      <c r="F61" s="175">
        <v>0</v>
      </c>
      <c r="G61" s="175"/>
      <c r="H61" s="175"/>
      <c r="I61" s="175"/>
      <c r="J61" s="175">
        <f t="shared" si="1"/>
        <v>16728000</v>
      </c>
      <c r="K61" s="193">
        <v>128000</v>
      </c>
      <c r="L61" s="193">
        <v>547000</v>
      </c>
      <c r="M61" s="194">
        <f t="shared" si="2"/>
        <v>16729000</v>
      </c>
      <c r="N61" s="194">
        <v>17404000</v>
      </c>
    </row>
    <row r="62" spans="1:14" x14ac:dyDescent="0.25">
      <c r="A62" s="180" t="s">
        <v>300</v>
      </c>
      <c r="B62" s="175"/>
      <c r="C62" s="175"/>
      <c r="D62" s="175"/>
      <c r="E62" s="175">
        <v>1000</v>
      </c>
      <c r="F62" s="175">
        <v>0</v>
      </c>
      <c r="G62" s="175"/>
      <c r="H62" s="175"/>
      <c r="I62" s="175"/>
      <c r="J62" s="175">
        <f t="shared" si="1"/>
        <v>18220000</v>
      </c>
      <c r="K62" s="193">
        <v>0</v>
      </c>
      <c r="L62" s="193">
        <v>280000</v>
      </c>
      <c r="M62" s="194">
        <f t="shared" si="2"/>
        <v>18221000</v>
      </c>
      <c r="N62" s="194">
        <v>18501000</v>
      </c>
    </row>
    <row r="63" spans="1:14" x14ac:dyDescent="0.25">
      <c r="A63" s="180" t="s">
        <v>303</v>
      </c>
      <c r="B63" s="175"/>
      <c r="C63" s="175"/>
      <c r="D63" s="175"/>
      <c r="E63" s="175"/>
      <c r="F63" s="175">
        <v>0</v>
      </c>
      <c r="G63" s="175"/>
      <c r="H63" s="175"/>
      <c r="I63" s="175"/>
      <c r="J63" s="175">
        <f t="shared" si="1"/>
        <v>14967000</v>
      </c>
      <c r="K63" s="193">
        <v>0</v>
      </c>
      <c r="L63" s="193">
        <v>89000</v>
      </c>
      <c r="M63" s="194">
        <f t="shared" si="2"/>
        <v>14967000</v>
      </c>
      <c r="N63" s="194">
        <v>15056000</v>
      </c>
    </row>
    <row r="64" spans="1:14" x14ac:dyDescent="0.25">
      <c r="A64" s="180" t="s">
        <v>306</v>
      </c>
      <c r="B64" s="175"/>
      <c r="C64" s="175"/>
      <c r="D64" s="175">
        <v>5000</v>
      </c>
      <c r="E64" s="175">
        <v>2000</v>
      </c>
      <c r="F64" s="175">
        <v>89000</v>
      </c>
      <c r="G64" s="175"/>
      <c r="H64" s="175"/>
      <c r="I64" s="175">
        <v>10000</v>
      </c>
      <c r="J64" s="175">
        <f t="shared" si="1"/>
        <v>51789000</v>
      </c>
      <c r="K64" s="193">
        <v>100000</v>
      </c>
      <c r="L64" s="193">
        <v>449000</v>
      </c>
      <c r="M64" s="194">
        <f t="shared" si="2"/>
        <v>51895000</v>
      </c>
      <c r="N64" s="194">
        <v>52444000</v>
      </c>
    </row>
    <row r="65" spans="1:14" x14ac:dyDescent="0.25">
      <c r="A65" s="180" t="s">
        <v>309</v>
      </c>
      <c r="B65" s="175"/>
      <c r="C65" s="175"/>
      <c r="D65" s="175"/>
      <c r="E65" s="175">
        <v>1000</v>
      </c>
      <c r="F65" s="175">
        <v>0</v>
      </c>
      <c r="G65" s="175"/>
      <c r="H65" s="175"/>
      <c r="I65" s="175"/>
      <c r="J65" s="175">
        <f t="shared" si="1"/>
        <v>15206000</v>
      </c>
      <c r="K65" s="193">
        <v>0</v>
      </c>
      <c r="L65" s="193">
        <v>274000</v>
      </c>
      <c r="M65" s="194">
        <f t="shared" si="2"/>
        <v>15207000</v>
      </c>
      <c r="N65" s="194">
        <v>15481000</v>
      </c>
    </row>
    <row r="66" spans="1:14" x14ac:dyDescent="0.25">
      <c r="A66" s="180" t="s">
        <v>312</v>
      </c>
      <c r="B66" s="175"/>
      <c r="C66" s="175"/>
      <c r="D66" s="175"/>
      <c r="E66" s="175">
        <v>1000</v>
      </c>
      <c r="F66" s="175">
        <v>0</v>
      </c>
      <c r="G66" s="175"/>
      <c r="H66" s="175"/>
      <c r="I66" s="175"/>
      <c r="J66" s="175">
        <f t="shared" si="1"/>
        <v>19024000</v>
      </c>
      <c r="K66" s="193">
        <v>0</v>
      </c>
      <c r="L66" s="193">
        <v>636000</v>
      </c>
      <c r="M66" s="194">
        <f t="shared" si="2"/>
        <v>19025000</v>
      </c>
      <c r="N66" s="194">
        <v>19661000</v>
      </c>
    </row>
    <row r="67" spans="1:14" x14ac:dyDescent="0.25">
      <c r="A67" s="180" t="s">
        <v>315</v>
      </c>
      <c r="B67" s="175"/>
      <c r="C67" s="175"/>
      <c r="D67" s="175"/>
      <c r="E67" s="175">
        <v>2000</v>
      </c>
      <c r="F67" s="175">
        <v>0</v>
      </c>
      <c r="G67" s="175"/>
      <c r="H67" s="175"/>
      <c r="I67" s="175"/>
      <c r="J67" s="175">
        <f t="shared" si="1"/>
        <v>20271000</v>
      </c>
      <c r="K67" s="193">
        <v>0</v>
      </c>
      <c r="L67" s="193">
        <v>263000</v>
      </c>
      <c r="M67" s="194">
        <f t="shared" si="2"/>
        <v>20273000</v>
      </c>
      <c r="N67" s="194">
        <v>20536000</v>
      </c>
    </row>
    <row r="68" spans="1:14" x14ac:dyDescent="0.25">
      <c r="A68" s="180" t="s">
        <v>29</v>
      </c>
      <c r="B68" s="175"/>
      <c r="C68" s="175"/>
      <c r="D68" s="175"/>
      <c r="E68" s="175"/>
      <c r="F68" s="175">
        <v>0</v>
      </c>
      <c r="G68" s="175"/>
      <c r="H68" s="175"/>
      <c r="I68" s="175"/>
      <c r="J68" s="175">
        <f t="shared" si="1"/>
        <v>18540000</v>
      </c>
      <c r="K68" s="193">
        <v>0</v>
      </c>
      <c r="L68" s="193">
        <v>283000</v>
      </c>
      <c r="M68" s="194">
        <f t="shared" si="2"/>
        <v>18540000</v>
      </c>
      <c r="N68" s="194">
        <v>18823000</v>
      </c>
    </row>
    <row r="69" spans="1:14" x14ac:dyDescent="0.25">
      <c r="A69" s="180" t="s">
        <v>320</v>
      </c>
      <c r="B69" s="175"/>
      <c r="C69" s="175"/>
      <c r="D69" s="175"/>
      <c r="E69" s="175">
        <v>2000</v>
      </c>
      <c r="F69" s="175">
        <v>40000</v>
      </c>
      <c r="G69" s="175">
        <v>78000</v>
      </c>
      <c r="H69" s="175"/>
      <c r="I69" s="175"/>
      <c r="J69" s="175">
        <f t="shared" si="1"/>
        <v>25077000</v>
      </c>
      <c r="K69" s="193">
        <v>0</v>
      </c>
      <c r="L69" s="193">
        <v>886000</v>
      </c>
      <c r="M69" s="194">
        <f t="shared" si="2"/>
        <v>25197000</v>
      </c>
      <c r="N69" s="194">
        <v>26083000</v>
      </c>
    </row>
    <row r="70" spans="1:14" x14ac:dyDescent="0.25">
      <c r="A70" s="180" t="s">
        <v>323</v>
      </c>
      <c r="B70" s="175"/>
      <c r="C70" s="175"/>
      <c r="D70" s="175"/>
      <c r="E70" s="175">
        <v>1000</v>
      </c>
      <c r="F70" s="175">
        <v>4000</v>
      </c>
      <c r="G70" s="175"/>
      <c r="H70" s="175"/>
      <c r="I70" s="175"/>
      <c r="J70" s="175">
        <f t="shared" ref="J70:J105" si="3">N70-L70-K70-B70-C70-D70-E70-F70-G70-H70-I70</f>
        <v>15870000</v>
      </c>
      <c r="K70" s="193">
        <v>60000</v>
      </c>
      <c r="L70" s="193">
        <v>222000</v>
      </c>
      <c r="M70" s="194">
        <f t="shared" ref="M70:M104" si="4">SUM(B70:J70)</f>
        <v>15875000</v>
      </c>
      <c r="N70" s="194">
        <v>16157000</v>
      </c>
    </row>
    <row r="71" spans="1:14" x14ac:dyDescent="0.25">
      <c r="A71" s="180" t="s">
        <v>326</v>
      </c>
      <c r="B71" s="175"/>
      <c r="C71" s="175"/>
      <c r="D71" s="175"/>
      <c r="E71" s="175">
        <v>1000</v>
      </c>
      <c r="F71" s="175">
        <v>0</v>
      </c>
      <c r="G71" s="175"/>
      <c r="H71" s="175"/>
      <c r="I71" s="175"/>
      <c r="J71" s="175">
        <f t="shared" si="3"/>
        <v>16029000</v>
      </c>
      <c r="K71" s="193">
        <v>0</v>
      </c>
      <c r="L71" s="193">
        <v>169000</v>
      </c>
      <c r="M71" s="194">
        <f t="shared" si="4"/>
        <v>16030000</v>
      </c>
      <c r="N71" s="194">
        <v>16199000</v>
      </c>
    </row>
    <row r="72" spans="1:14" x14ac:dyDescent="0.25">
      <c r="A72" s="180" t="s">
        <v>329</v>
      </c>
      <c r="B72" s="175"/>
      <c r="C72" s="175"/>
      <c r="D72" s="175"/>
      <c r="E72" s="175">
        <v>1000</v>
      </c>
      <c r="F72" s="175">
        <v>0</v>
      </c>
      <c r="G72" s="175"/>
      <c r="H72" s="175"/>
      <c r="I72" s="175"/>
      <c r="J72" s="175">
        <f t="shared" si="3"/>
        <v>17698000</v>
      </c>
      <c r="K72" s="193">
        <v>29000</v>
      </c>
      <c r="L72" s="193">
        <v>600000</v>
      </c>
      <c r="M72" s="194">
        <f t="shared" si="4"/>
        <v>17699000</v>
      </c>
      <c r="N72" s="194">
        <v>18328000</v>
      </c>
    </row>
    <row r="73" spans="1:14" x14ac:dyDescent="0.25">
      <c r="A73" s="180" t="s">
        <v>332</v>
      </c>
      <c r="B73" s="175"/>
      <c r="C73" s="175"/>
      <c r="D73" s="175"/>
      <c r="E73" s="175">
        <v>1000</v>
      </c>
      <c r="F73" s="175">
        <v>20000</v>
      </c>
      <c r="G73" s="175"/>
      <c r="H73" s="175"/>
      <c r="I73" s="175">
        <v>2000</v>
      </c>
      <c r="J73" s="175">
        <f t="shared" si="3"/>
        <v>17945000</v>
      </c>
      <c r="K73" s="193">
        <v>0</v>
      </c>
      <c r="L73" s="193">
        <v>224000</v>
      </c>
      <c r="M73" s="194">
        <f t="shared" si="4"/>
        <v>17968000</v>
      </c>
      <c r="N73" s="194">
        <v>18192000</v>
      </c>
    </row>
    <row r="74" spans="1:14" x14ac:dyDescent="0.25">
      <c r="A74" s="180" t="s">
        <v>335</v>
      </c>
      <c r="B74" s="175"/>
      <c r="C74" s="175"/>
      <c r="D74" s="175"/>
      <c r="E74" s="175">
        <v>1000</v>
      </c>
      <c r="F74" s="175">
        <v>54000</v>
      </c>
      <c r="G74" s="175"/>
      <c r="H74" s="175"/>
      <c r="I74" s="175"/>
      <c r="J74" s="175">
        <f t="shared" si="3"/>
        <v>18886000</v>
      </c>
      <c r="K74" s="193">
        <v>0</v>
      </c>
      <c r="L74" s="193">
        <v>63000</v>
      </c>
      <c r="M74" s="194">
        <f t="shared" si="4"/>
        <v>18941000</v>
      </c>
      <c r="N74" s="194">
        <v>19004000</v>
      </c>
    </row>
    <row r="75" spans="1:14" x14ac:dyDescent="0.25">
      <c r="A75" s="180" t="s">
        <v>338</v>
      </c>
      <c r="B75" s="175"/>
      <c r="C75" s="175"/>
      <c r="D75" s="175"/>
      <c r="E75" s="175">
        <v>1000</v>
      </c>
      <c r="F75" s="175">
        <v>0</v>
      </c>
      <c r="G75" s="175"/>
      <c r="H75" s="175"/>
      <c r="I75" s="175"/>
      <c r="J75" s="175">
        <f t="shared" si="3"/>
        <v>17497000</v>
      </c>
      <c r="K75" s="193">
        <v>0</v>
      </c>
      <c r="L75" s="193">
        <v>34000</v>
      </c>
      <c r="M75" s="194">
        <f t="shared" si="4"/>
        <v>17498000</v>
      </c>
      <c r="N75" s="194">
        <v>17532000</v>
      </c>
    </row>
    <row r="76" spans="1:14" x14ac:dyDescent="0.25">
      <c r="A76" s="180" t="s">
        <v>341</v>
      </c>
      <c r="B76" s="175"/>
      <c r="C76" s="175">
        <v>8000</v>
      </c>
      <c r="D76" s="175"/>
      <c r="E76" s="175">
        <v>1000</v>
      </c>
      <c r="F76" s="175">
        <v>0</v>
      </c>
      <c r="G76" s="175"/>
      <c r="H76" s="175"/>
      <c r="I76" s="175"/>
      <c r="J76" s="175">
        <f t="shared" si="3"/>
        <v>18944000</v>
      </c>
      <c r="K76" s="193">
        <v>0</v>
      </c>
      <c r="L76" s="193">
        <v>356000</v>
      </c>
      <c r="M76" s="194">
        <f t="shared" si="4"/>
        <v>18953000</v>
      </c>
      <c r="N76" s="194">
        <v>19309000</v>
      </c>
    </row>
    <row r="77" spans="1:14" x14ac:dyDescent="0.25">
      <c r="A77" s="180" t="s">
        <v>344</v>
      </c>
      <c r="B77" s="175"/>
      <c r="C77" s="175"/>
      <c r="D77" s="175"/>
      <c r="E77" s="175">
        <v>2000</v>
      </c>
      <c r="F77" s="175">
        <v>25000</v>
      </c>
      <c r="G77" s="175"/>
      <c r="H77" s="175"/>
      <c r="I77" s="175">
        <v>2000</v>
      </c>
      <c r="J77" s="175">
        <f t="shared" si="3"/>
        <v>29419000</v>
      </c>
      <c r="K77" s="193">
        <v>0</v>
      </c>
      <c r="L77" s="193">
        <v>510000</v>
      </c>
      <c r="M77" s="194">
        <f t="shared" si="4"/>
        <v>29448000</v>
      </c>
      <c r="N77" s="194">
        <v>29958000</v>
      </c>
    </row>
    <row r="78" spans="1:14" x14ac:dyDescent="0.25">
      <c r="A78" s="180" t="s">
        <v>347</v>
      </c>
      <c r="B78" s="175"/>
      <c r="C78" s="175"/>
      <c r="D78" s="175"/>
      <c r="E78" s="175">
        <v>1000</v>
      </c>
      <c r="F78" s="175">
        <v>10000</v>
      </c>
      <c r="G78" s="175"/>
      <c r="H78" s="175"/>
      <c r="I78" s="175"/>
      <c r="J78" s="175">
        <f t="shared" si="3"/>
        <v>26483000</v>
      </c>
      <c r="K78" s="193">
        <v>35000</v>
      </c>
      <c r="L78" s="193">
        <v>480000</v>
      </c>
      <c r="M78" s="194">
        <f t="shared" si="4"/>
        <v>26494000</v>
      </c>
      <c r="N78" s="194">
        <v>27009000</v>
      </c>
    </row>
    <row r="79" spans="1:14" x14ac:dyDescent="0.25">
      <c r="A79" s="180" t="s">
        <v>350</v>
      </c>
      <c r="B79" s="175"/>
      <c r="C79" s="175"/>
      <c r="D79" s="175"/>
      <c r="E79" s="175">
        <v>0</v>
      </c>
      <c r="F79" s="175">
        <v>20000</v>
      </c>
      <c r="G79" s="175"/>
      <c r="H79" s="175"/>
      <c r="I79" s="175"/>
      <c r="J79" s="175">
        <f t="shared" si="3"/>
        <v>24665000</v>
      </c>
      <c r="K79" s="193">
        <v>50000</v>
      </c>
      <c r="L79" s="193">
        <v>60000</v>
      </c>
      <c r="M79" s="194">
        <f t="shared" si="4"/>
        <v>24685000</v>
      </c>
      <c r="N79" s="194">
        <v>24795000</v>
      </c>
    </row>
    <row r="80" spans="1:14" x14ac:dyDescent="0.25">
      <c r="A80" s="180" t="s">
        <v>353</v>
      </c>
      <c r="B80" s="175"/>
      <c r="C80" s="175"/>
      <c r="D80" s="175"/>
      <c r="E80" s="175">
        <v>1000</v>
      </c>
      <c r="F80" s="175">
        <v>50000</v>
      </c>
      <c r="G80" s="175"/>
      <c r="H80" s="175"/>
      <c r="I80" s="175"/>
      <c r="J80" s="175">
        <f t="shared" si="3"/>
        <v>21146000</v>
      </c>
      <c r="K80" s="193">
        <v>31000</v>
      </c>
      <c r="L80" s="193">
        <v>509000</v>
      </c>
      <c r="M80" s="194">
        <f t="shared" si="4"/>
        <v>21197000</v>
      </c>
      <c r="N80" s="194">
        <v>21737000</v>
      </c>
    </row>
    <row r="81" spans="1:14" x14ac:dyDescent="0.25">
      <c r="A81" s="180" t="s">
        <v>356</v>
      </c>
      <c r="B81" s="175"/>
      <c r="C81" s="175"/>
      <c r="D81" s="175"/>
      <c r="E81" s="175">
        <v>1000</v>
      </c>
      <c r="F81" s="175">
        <v>20000</v>
      </c>
      <c r="G81" s="175"/>
      <c r="H81" s="175"/>
      <c r="I81" s="175"/>
      <c r="J81" s="175">
        <f t="shared" si="3"/>
        <v>26787000</v>
      </c>
      <c r="K81" s="193">
        <v>0</v>
      </c>
      <c r="L81" s="193">
        <v>140000</v>
      </c>
      <c r="M81" s="194">
        <f t="shared" si="4"/>
        <v>26808000</v>
      </c>
      <c r="N81" s="194">
        <v>26948000</v>
      </c>
    </row>
    <row r="82" spans="1:14" x14ac:dyDescent="0.25">
      <c r="A82" s="180" t="s">
        <v>359</v>
      </c>
      <c r="B82" s="175"/>
      <c r="C82" s="175"/>
      <c r="D82" s="175"/>
      <c r="E82" s="175">
        <v>1000</v>
      </c>
      <c r="F82" s="175">
        <v>6000</v>
      </c>
      <c r="G82" s="175"/>
      <c r="H82" s="175"/>
      <c r="I82" s="175"/>
      <c r="J82" s="175">
        <f t="shared" si="3"/>
        <v>27594000</v>
      </c>
      <c r="K82" s="193">
        <v>405000</v>
      </c>
      <c r="L82" s="193">
        <v>371000</v>
      </c>
      <c r="M82" s="194">
        <f t="shared" si="4"/>
        <v>27601000</v>
      </c>
      <c r="N82" s="194">
        <v>28377000</v>
      </c>
    </row>
    <row r="83" spans="1:14" x14ac:dyDescent="0.25">
      <c r="A83" s="180" t="s">
        <v>362</v>
      </c>
      <c r="B83" s="175"/>
      <c r="C83" s="175">
        <v>5000</v>
      </c>
      <c r="D83" s="175"/>
      <c r="E83" s="175">
        <v>1000</v>
      </c>
      <c r="F83" s="175">
        <v>30000</v>
      </c>
      <c r="G83" s="175"/>
      <c r="H83" s="175"/>
      <c r="I83" s="175"/>
      <c r="J83" s="175">
        <f t="shared" si="3"/>
        <v>24012000</v>
      </c>
      <c r="K83" s="193">
        <v>0</v>
      </c>
      <c r="L83" s="193">
        <v>0</v>
      </c>
      <c r="M83" s="194">
        <f t="shared" si="4"/>
        <v>24048000</v>
      </c>
      <c r="N83" s="194">
        <v>24048000</v>
      </c>
    </row>
    <row r="84" spans="1:14" x14ac:dyDescent="0.25">
      <c r="A84" s="180" t="s">
        <v>365</v>
      </c>
      <c r="B84" s="175"/>
      <c r="C84" s="175"/>
      <c r="D84" s="175"/>
      <c r="E84" s="175">
        <v>2000</v>
      </c>
      <c r="F84" s="175">
        <v>30000</v>
      </c>
      <c r="G84" s="175"/>
      <c r="H84" s="175"/>
      <c r="I84" s="175"/>
      <c r="J84" s="175">
        <f t="shared" si="3"/>
        <v>28910000</v>
      </c>
      <c r="K84" s="193">
        <v>0</v>
      </c>
      <c r="L84" s="193">
        <v>333000</v>
      </c>
      <c r="M84" s="194">
        <f t="shared" si="4"/>
        <v>28942000</v>
      </c>
      <c r="N84" s="194">
        <v>29275000</v>
      </c>
    </row>
    <row r="85" spans="1:14" x14ac:dyDescent="0.25">
      <c r="A85" s="180" t="s">
        <v>368</v>
      </c>
      <c r="B85" s="175"/>
      <c r="C85" s="175"/>
      <c r="D85" s="175"/>
      <c r="E85" s="175">
        <v>1000</v>
      </c>
      <c r="F85" s="175">
        <v>36000</v>
      </c>
      <c r="G85" s="175"/>
      <c r="H85" s="175"/>
      <c r="I85" s="175"/>
      <c r="J85" s="175">
        <f t="shared" si="3"/>
        <v>24961000</v>
      </c>
      <c r="K85" s="193">
        <v>0</v>
      </c>
      <c r="L85" s="193">
        <v>630000</v>
      </c>
      <c r="M85" s="194">
        <f t="shared" si="4"/>
        <v>24998000</v>
      </c>
      <c r="N85" s="194">
        <v>25628000</v>
      </c>
    </row>
    <row r="86" spans="1:14" x14ac:dyDescent="0.25">
      <c r="A86" s="180" t="s">
        <v>371</v>
      </c>
      <c r="B86" s="175"/>
      <c r="C86" s="175"/>
      <c r="D86" s="175"/>
      <c r="E86" s="175">
        <v>1000</v>
      </c>
      <c r="F86" s="175">
        <v>10000</v>
      </c>
      <c r="G86" s="175"/>
      <c r="H86" s="175"/>
      <c r="I86" s="175"/>
      <c r="J86" s="175">
        <f t="shared" si="3"/>
        <v>24554000</v>
      </c>
      <c r="K86" s="193">
        <v>0</v>
      </c>
      <c r="L86" s="193">
        <v>465000</v>
      </c>
      <c r="M86" s="194">
        <f t="shared" si="4"/>
        <v>24565000</v>
      </c>
      <c r="N86" s="194">
        <v>25030000</v>
      </c>
    </row>
    <row r="87" spans="1:14" x14ac:dyDescent="0.25">
      <c r="A87" s="180" t="s">
        <v>374</v>
      </c>
      <c r="B87" s="175"/>
      <c r="C87" s="175"/>
      <c r="D87" s="175"/>
      <c r="E87" s="175">
        <v>0</v>
      </c>
      <c r="F87" s="175">
        <v>8000</v>
      </c>
      <c r="G87" s="175"/>
      <c r="H87" s="175"/>
      <c r="I87" s="175"/>
      <c r="J87" s="175">
        <f t="shared" si="3"/>
        <v>25233000</v>
      </c>
      <c r="K87" s="193">
        <v>81000</v>
      </c>
      <c r="L87" s="193">
        <v>229000</v>
      </c>
      <c r="M87" s="194">
        <f t="shared" si="4"/>
        <v>25241000</v>
      </c>
      <c r="N87" s="194">
        <v>25551000</v>
      </c>
    </row>
    <row r="88" spans="1:14" x14ac:dyDescent="0.25">
      <c r="A88" s="180" t="s">
        <v>377</v>
      </c>
      <c r="B88" s="175"/>
      <c r="C88" s="175"/>
      <c r="D88" s="175"/>
      <c r="E88" s="175">
        <v>1000</v>
      </c>
      <c r="F88" s="175">
        <v>32000</v>
      </c>
      <c r="G88" s="175"/>
      <c r="H88" s="175"/>
      <c r="I88" s="175"/>
      <c r="J88" s="175">
        <f t="shared" si="3"/>
        <v>28118000</v>
      </c>
      <c r="K88" s="193">
        <v>166000</v>
      </c>
      <c r="L88" s="193">
        <v>203000</v>
      </c>
      <c r="M88" s="194">
        <f t="shared" si="4"/>
        <v>28151000</v>
      </c>
      <c r="N88" s="194">
        <v>28520000</v>
      </c>
    </row>
    <row r="89" spans="1:14" x14ac:dyDescent="0.25">
      <c r="A89" s="180" t="s">
        <v>380</v>
      </c>
      <c r="B89" s="175"/>
      <c r="C89" s="175"/>
      <c r="D89" s="175"/>
      <c r="E89" s="175">
        <v>2000</v>
      </c>
      <c r="F89" s="175">
        <v>20000</v>
      </c>
      <c r="G89" s="175"/>
      <c r="H89" s="175"/>
      <c r="I89" s="175"/>
      <c r="J89" s="175">
        <f t="shared" si="3"/>
        <v>24302000</v>
      </c>
      <c r="K89" s="193">
        <v>0</v>
      </c>
      <c r="L89" s="193">
        <v>179000</v>
      </c>
      <c r="M89" s="194">
        <f t="shared" si="4"/>
        <v>24324000</v>
      </c>
      <c r="N89" s="194">
        <v>24503000</v>
      </c>
    </row>
    <row r="90" spans="1:14" x14ac:dyDescent="0.25">
      <c r="A90" s="180" t="s">
        <v>383</v>
      </c>
      <c r="B90" s="175"/>
      <c r="C90" s="175"/>
      <c r="D90" s="175"/>
      <c r="E90" s="175">
        <v>2000</v>
      </c>
      <c r="F90" s="175">
        <v>6000</v>
      </c>
      <c r="G90" s="175"/>
      <c r="H90" s="175"/>
      <c r="I90" s="175"/>
      <c r="J90" s="175">
        <f t="shared" si="3"/>
        <v>25040000</v>
      </c>
      <c r="K90" s="193">
        <v>0</v>
      </c>
      <c r="L90" s="193">
        <v>294000</v>
      </c>
      <c r="M90" s="194">
        <f t="shared" si="4"/>
        <v>25048000</v>
      </c>
      <c r="N90" s="194">
        <v>25342000</v>
      </c>
    </row>
    <row r="91" spans="1:14" x14ac:dyDescent="0.25">
      <c r="A91" s="180" t="s">
        <v>386</v>
      </c>
      <c r="B91" s="175"/>
      <c r="C91" s="175">
        <v>7000</v>
      </c>
      <c r="D91" s="175"/>
      <c r="E91" s="175">
        <v>1000</v>
      </c>
      <c r="F91" s="175">
        <v>0</v>
      </c>
      <c r="G91" s="175"/>
      <c r="H91" s="175"/>
      <c r="I91" s="175"/>
      <c r="J91" s="175">
        <f t="shared" si="3"/>
        <v>20628000</v>
      </c>
      <c r="K91" s="193">
        <v>22000</v>
      </c>
      <c r="L91" s="193">
        <v>97000</v>
      </c>
      <c r="M91" s="194">
        <f t="shared" si="4"/>
        <v>20636000</v>
      </c>
      <c r="N91" s="194">
        <v>20755000</v>
      </c>
    </row>
    <row r="92" spans="1:14" x14ac:dyDescent="0.25">
      <c r="A92" s="180" t="s">
        <v>389</v>
      </c>
      <c r="B92" s="175"/>
      <c r="C92" s="175"/>
      <c r="D92" s="175"/>
      <c r="E92" s="175">
        <v>1000</v>
      </c>
      <c r="F92" s="175">
        <v>5000</v>
      </c>
      <c r="G92" s="175"/>
      <c r="H92" s="175"/>
      <c r="I92" s="175"/>
      <c r="J92" s="175">
        <f t="shared" si="3"/>
        <v>25479000</v>
      </c>
      <c r="K92" s="193">
        <v>175000</v>
      </c>
      <c r="L92" s="193">
        <v>108000</v>
      </c>
      <c r="M92" s="194">
        <f t="shared" si="4"/>
        <v>25485000</v>
      </c>
      <c r="N92" s="194">
        <v>25768000</v>
      </c>
    </row>
    <row r="93" spans="1:14" x14ac:dyDescent="0.25">
      <c r="A93" s="180" t="s">
        <v>392</v>
      </c>
      <c r="B93" s="175"/>
      <c r="C93" s="175"/>
      <c r="D93" s="175"/>
      <c r="E93" s="175">
        <v>0</v>
      </c>
      <c r="F93" s="175">
        <v>5000</v>
      </c>
      <c r="G93" s="175"/>
      <c r="H93" s="175"/>
      <c r="I93" s="175"/>
      <c r="J93" s="175">
        <f t="shared" si="3"/>
        <v>25301000</v>
      </c>
      <c r="K93" s="193">
        <v>180000</v>
      </c>
      <c r="L93" s="193">
        <v>554000</v>
      </c>
      <c r="M93" s="194">
        <f t="shared" si="4"/>
        <v>25306000</v>
      </c>
      <c r="N93" s="194">
        <v>26040000</v>
      </c>
    </row>
    <row r="94" spans="1:14" x14ac:dyDescent="0.25">
      <c r="A94" s="180" t="s">
        <v>395</v>
      </c>
      <c r="B94" s="175"/>
      <c r="C94" s="175"/>
      <c r="D94" s="175"/>
      <c r="E94" s="175">
        <v>1000</v>
      </c>
      <c r="F94" s="175">
        <v>15000</v>
      </c>
      <c r="G94" s="175"/>
      <c r="H94" s="175"/>
      <c r="I94" s="175"/>
      <c r="J94" s="175">
        <f t="shared" si="3"/>
        <v>26275000</v>
      </c>
      <c r="K94" s="193">
        <v>100000</v>
      </c>
      <c r="L94" s="193">
        <v>201000</v>
      </c>
      <c r="M94" s="194">
        <f t="shared" si="4"/>
        <v>26291000</v>
      </c>
      <c r="N94" s="194">
        <v>26592000</v>
      </c>
    </row>
    <row r="95" spans="1:14" x14ac:dyDescent="0.25">
      <c r="A95" s="180" t="s">
        <v>398</v>
      </c>
      <c r="B95" s="175"/>
      <c r="C95" s="175"/>
      <c r="D95" s="175"/>
      <c r="E95" s="175">
        <v>1000</v>
      </c>
      <c r="F95" s="175">
        <v>0</v>
      </c>
      <c r="G95" s="175"/>
      <c r="H95" s="175"/>
      <c r="I95" s="175"/>
      <c r="J95" s="175">
        <f t="shared" si="3"/>
        <v>18067000</v>
      </c>
      <c r="K95" s="193">
        <v>83000</v>
      </c>
      <c r="L95" s="193">
        <v>224000</v>
      </c>
      <c r="M95" s="194">
        <f t="shared" si="4"/>
        <v>18068000</v>
      </c>
      <c r="N95" s="194">
        <v>18375000</v>
      </c>
    </row>
    <row r="96" spans="1:14" x14ac:dyDescent="0.25">
      <c r="A96" s="180" t="s">
        <v>401</v>
      </c>
      <c r="B96" s="175"/>
      <c r="C96" s="175"/>
      <c r="D96" s="175"/>
      <c r="E96" s="175">
        <v>1000</v>
      </c>
      <c r="F96" s="175">
        <v>5000</v>
      </c>
      <c r="G96" s="175"/>
      <c r="H96" s="175"/>
      <c r="I96" s="175"/>
      <c r="J96" s="175">
        <f t="shared" si="3"/>
        <v>26168000</v>
      </c>
      <c r="K96" s="193">
        <v>150000</v>
      </c>
      <c r="L96" s="193">
        <v>380000</v>
      </c>
      <c r="M96" s="194">
        <f t="shared" si="4"/>
        <v>26174000</v>
      </c>
      <c r="N96" s="194">
        <v>26704000</v>
      </c>
    </row>
    <row r="97" spans="1:14" x14ac:dyDescent="0.25">
      <c r="A97" s="180" t="s">
        <v>404</v>
      </c>
      <c r="B97" s="175"/>
      <c r="C97" s="175"/>
      <c r="D97" s="175"/>
      <c r="E97" s="175">
        <v>2000</v>
      </c>
      <c r="F97" s="175">
        <v>0</v>
      </c>
      <c r="G97" s="175"/>
      <c r="H97" s="175"/>
      <c r="I97" s="175"/>
      <c r="J97" s="175">
        <f t="shared" si="3"/>
        <v>20785000</v>
      </c>
      <c r="K97" s="193">
        <v>0</v>
      </c>
      <c r="L97" s="193">
        <v>253000</v>
      </c>
      <c r="M97" s="194">
        <f t="shared" si="4"/>
        <v>20787000</v>
      </c>
      <c r="N97" s="194">
        <v>21040000</v>
      </c>
    </row>
    <row r="98" spans="1:14" x14ac:dyDescent="0.25">
      <c r="A98" s="180" t="s">
        <v>407</v>
      </c>
      <c r="B98" s="175"/>
      <c r="C98" s="175"/>
      <c r="D98" s="175"/>
      <c r="E98" s="175">
        <v>1000</v>
      </c>
      <c r="F98" s="175">
        <v>0</v>
      </c>
      <c r="G98" s="175"/>
      <c r="H98" s="175"/>
      <c r="I98" s="175"/>
      <c r="J98" s="175">
        <f t="shared" si="3"/>
        <v>24073000</v>
      </c>
      <c r="K98" s="193">
        <v>0</v>
      </c>
      <c r="L98" s="193">
        <v>1828000</v>
      </c>
      <c r="M98" s="194">
        <f t="shared" si="4"/>
        <v>24074000</v>
      </c>
      <c r="N98" s="194">
        <v>25902000</v>
      </c>
    </row>
    <row r="99" spans="1:14" x14ac:dyDescent="0.25">
      <c r="A99" s="180" t="s">
        <v>410</v>
      </c>
      <c r="B99" s="175"/>
      <c r="C99" s="175"/>
      <c r="D99" s="175"/>
      <c r="E99" s="175">
        <v>1000</v>
      </c>
      <c r="F99" s="175">
        <v>10000</v>
      </c>
      <c r="G99" s="175"/>
      <c r="H99" s="175"/>
      <c r="I99" s="175"/>
      <c r="J99" s="175">
        <f t="shared" si="3"/>
        <v>22610000</v>
      </c>
      <c r="K99" s="193">
        <v>149000</v>
      </c>
      <c r="L99" s="193">
        <v>444000</v>
      </c>
      <c r="M99" s="194">
        <f t="shared" si="4"/>
        <v>22621000</v>
      </c>
      <c r="N99" s="194">
        <v>23214000</v>
      </c>
    </row>
    <row r="100" spans="1:14" ht="16.5" x14ac:dyDescent="0.25">
      <c r="A100" s="180" t="s">
        <v>413</v>
      </c>
      <c r="B100" s="175"/>
      <c r="C100" s="175"/>
      <c r="D100" s="175"/>
      <c r="E100" s="181">
        <v>1000</v>
      </c>
      <c r="F100" s="175">
        <v>0</v>
      </c>
      <c r="G100" s="181"/>
      <c r="H100" s="181"/>
      <c r="I100" s="181"/>
      <c r="J100" s="175">
        <f t="shared" si="3"/>
        <v>19723000</v>
      </c>
      <c r="K100" s="193">
        <v>290000</v>
      </c>
      <c r="L100" s="193">
        <v>563000</v>
      </c>
      <c r="M100" s="194">
        <f t="shared" si="4"/>
        <v>19724000</v>
      </c>
      <c r="N100" s="194">
        <v>20577000</v>
      </c>
    </row>
    <row r="101" spans="1:14" ht="16.5" x14ac:dyDescent="0.25">
      <c r="A101" s="180" t="s">
        <v>416</v>
      </c>
      <c r="B101" s="175"/>
      <c r="C101" s="175"/>
      <c r="D101" s="175"/>
      <c r="E101" s="181">
        <v>1000</v>
      </c>
      <c r="F101" s="175">
        <v>3000</v>
      </c>
      <c r="G101" s="181"/>
      <c r="H101" s="181"/>
      <c r="I101" s="181"/>
      <c r="J101" s="175">
        <f t="shared" si="3"/>
        <v>16347000</v>
      </c>
      <c r="K101" s="193">
        <v>394000</v>
      </c>
      <c r="L101" s="193">
        <v>326000</v>
      </c>
      <c r="M101" s="194">
        <f t="shared" si="4"/>
        <v>16351000</v>
      </c>
      <c r="N101" s="194">
        <v>17071000</v>
      </c>
    </row>
    <row r="102" spans="1:14" ht="16.5" x14ac:dyDescent="0.25">
      <c r="A102" s="180" t="s">
        <v>419</v>
      </c>
      <c r="B102" s="175"/>
      <c r="C102" s="175"/>
      <c r="D102" s="175"/>
      <c r="E102" s="181">
        <v>1000</v>
      </c>
      <c r="F102" s="175">
        <v>2000</v>
      </c>
      <c r="G102" s="181"/>
      <c r="H102" s="181"/>
      <c r="I102" s="181">
        <v>1000</v>
      </c>
      <c r="J102" s="175">
        <f t="shared" si="3"/>
        <v>19015000</v>
      </c>
      <c r="K102" s="193">
        <v>12000</v>
      </c>
      <c r="L102" s="193">
        <v>84000</v>
      </c>
      <c r="M102" s="194">
        <f t="shared" si="4"/>
        <v>19019000</v>
      </c>
      <c r="N102" s="194">
        <v>19115000</v>
      </c>
    </row>
    <row r="103" spans="1:14" ht="16.5" x14ac:dyDescent="0.25">
      <c r="A103" s="180" t="s">
        <v>422</v>
      </c>
      <c r="B103" s="175"/>
      <c r="C103" s="175"/>
      <c r="D103" s="175"/>
      <c r="E103" s="181">
        <v>1000</v>
      </c>
      <c r="F103" s="175">
        <v>0</v>
      </c>
      <c r="G103" s="181"/>
      <c r="H103" s="181"/>
      <c r="I103" s="181"/>
      <c r="J103" s="175">
        <f t="shared" si="3"/>
        <v>15604000</v>
      </c>
      <c r="K103" s="193">
        <v>0</v>
      </c>
      <c r="L103" s="193">
        <v>311000</v>
      </c>
      <c r="M103" s="194">
        <f t="shared" si="4"/>
        <v>15605000</v>
      </c>
      <c r="N103" s="194">
        <v>15916000</v>
      </c>
    </row>
    <row r="104" spans="1:14" ht="16.5" x14ac:dyDescent="0.25">
      <c r="A104" s="180" t="s">
        <v>425</v>
      </c>
      <c r="B104" s="175"/>
      <c r="C104" s="175"/>
      <c r="D104" s="175"/>
      <c r="E104" s="181">
        <v>12000</v>
      </c>
      <c r="F104" s="175">
        <v>250000</v>
      </c>
      <c r="G104" s="181"/>
      <c r="H104" s="181"/>
      <c r="I104" s="181">
        <v>5000</v>
      </c>
      <c r="J104" s="175">
        <f t="shared" si="3"/>
        <v>68965000</v>
      </c>
      <c r="K104" s="193">
        <v>100000</v>
      </c>
      <c r="L104" s="193">
        <v>240000</v>
      </c>
      <c r="M104" s="194">
        <f t="shared" si="4"/>
        <v>69232000</v>
      </c>
      <c r="N104" s="194">
        <v>69572000</v>
      </c>
    </row>
    <row r="105" spans="1:14" ht="16.5" x14ac:dyDescent="0.25">
      <c r="A105" s="180" t="s">
        <v>428</v>
      </c>
      <c r="B105" s="175"/>
      <c r="C105" s="175"/>
      <c r="D105" s="175"/>
      <c r="E105" s="181">
        <v>3000</v>
      </c>
      <c r="F105" s="175">
        <v>250000</v>
      </c>
      <c r="G105" s="181"/>
      <c r="H105" s="181"/>
      <c r="I105" s="181">
        <v>4000</v>
      </c>
      <c r="J105" s="175">
        <f t="shared" si="3"/>
        <v>18786000</v>
      </c>
      <c r="K105" s="193">
        <v>100000</v>
      </c>
      <c r="L105" s="193">
        <v>448000</v>
      </c>
      <c r="M105" s="194">
        <f>SUM(B105:I105)+J105</f>
        <v>19043000</v>
      </c>
      <c r="N105" s="194">
        <v>19591000</v>
      </c>
    </row>
  </sheetData>
  <mergeCells count="8">
    <mergeCell ref="J1:J2"/>
    <mergeCell ref="A1:A2"/>
    <mergeCell ref="N1:N2"/>
    <mergeCell ref="K1:K2"/>
    <mergeCell ref="L1:L2"/>
    <mergeCell ref="B1:E1"/>
    <mergeCell ref="F1:I1"/>
    <mergeCell ref="M1:M2"/>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view="pageBreakPreview" zoomScale="70" zoomScaleNormal="100" zoomScaleSheetLayoutView="70" workbookViewId="0">
      <pane xSplit="1" ySplit="8" topLeftCell="B9" activePane="bottomRight" state="frozen"/>
      <selection pane="topRight" activeCell="B1" sqref="B1"/>
      <selection pane="bottomLeft" activeCell="A6" sqref="A6"/>
      <selection pane="bottomRight" activeCell="A2" sqref="A2:A4"/>
    </sheetView>
  </sheetViews>
  <sheetFormatPr defaultRowHeight="19.5" x14ac:dyDescent="0.25"/>
  <cols>
    <col min="1" max="1" width="12.375" style="30" customWidth="1"/>
    <col min="2" max="2" width="19" style="39" customWidth="1"/>
    <col min="3" max="4" width="12.875" style="4" customWidth="1"/>
    <col min="5" max="6" width="13" style="4" customWidth="1"/>
    <col min="7" max="7" width="13.5" style="5" customWidth="1"/>
    <col min="8" max="8" width="14.375" style="2" customWidth="1"/>
    <col min="9" max="9" width="10.875" style="2" customWidth="1"/>
    <col min="10" max="11" width="14.125" style="2" customWidth="1"/>
    <col min="12" max="12" width="12.375" style="2" customWidth="1"/>
    <col min="13" max="13" width="14.5" style="2" customWidth="1"/>
    <col min="14" max="14" width="13.5" style="10" customWidth="1"/>
    <col min="15" max="15" width="14.25" style="2" customWidth="1"/>
    <col min="16" max="16" width="13.625" style="4" customWidth="1"/>
    <col min="17" max="20" width="14.25" style="2" customWidth="1"/>
    <col min="21" max="21" width="19.875" style="42" customWidth="1"/>
    <col min="22" max="22" width="10.25" customWidth="1"/>
    <col min="23" max="23" width="9.375" customWidth="1"/>
    <col min="24" max="24" width="11.375" customWidth="1"/>
  </cols>
  <sheetData>
    <row r="1" spans="1:24" ht="55.5" customHeight="1" x14ac:dyDescent="0.25">
      <c r="A1" s="33" t="s">
        <v>757</v>
      </c>
      <c r="B1" s="36" t="s">
        <v>125</v>
      </c>
      <c r="C1" s="32" t="s">
        <v>124</v>
      </c>
      <c r="D1" s="32" t="s">
        <v>124</v>
      </c>
      <c r="E1" s="34" t="s">
        <v>122</v>
      </c>
      <c r="F1" s="34" t="s">
        <v>121</v>
      </c>
      <c r="G1" s="34" t="s">
        <v>122</v>
      </c>
      <c r="H1" s="34" t="s">
        <v>122</v>
      </c>
      <c r="I1" s="34" t="s">
        <v>122</v>
      </c>
      <c r="J1" s="32" t="s">
        <v>123</v>
      </c>
      <c r="K1" s="32" t="s">
        <v>123</v>
      </c>
      <c r="L1" s="34" t="s">
        <v>121</v>
      </c>
      <c r="M1" s="34" t="s">
        <v>121</v>
      </c>
      <c r="N1" s="34" t="s">
        <v>128</v>
      </c>
      <c r="O1" s="34" t="s">
        <v>128</v>
      </c>
      <c r="P1" s="32" t="s">
        <v>120</v>
      </c>
      <c r="Q1" s="34" t="s">
        <v>121</v>
      </c>
      <c r="R1" s="32" t="s">
        <v>120</v>
      </c>
      <c r="S1" s="32" t="s">
        <v>120</v>
      </c>
      <c r="T1" s="32"/>
      <c r="U1" s="36" t="s">
        <v>125</v>
      </c>
    </row>
    <row r="2" spans="1:24" ht="16.5" customHeight="1" x14ac:dyDescent="0.25">
      <c r="A2" s="246" t="s">
        <v>0</v>
      </c>
      <c r="B2" s="249" t="s">
        <v>126</v>
      </c>
      <c r="C2" s="260" t="s">
        <v>451</v>
      </c>
      <c r="D2" s="260" t="s">
        <v>452</v>
      </c>
      <c r="E2" s="258" t="s">
        <v>737</v>
      </c>
      <c r="F2" s="258" t="s">
        <v>439</v>
      </c>
      <c r="G2" s="255" t="s">
        <v>52</v>
      </c>
      <c r="H2" s="251" t="s">
        <v>50</v>
      </c>
      <c r="I2" s="262" t="s">
        <v>450</v>
      </c>
      <c r="J2" s="253" t="s">
        <v>49</v>
      </c>
      <c r="K2" s="254" t="s">
        <v>54</v>
      </c>
      <c r="L2" s="253" t="s">
        <v>51</v>
      </c>
      <c r="M2" s="253" t="s">
        <v>446</v>
      </c>
      <c r="N2" s="272" t="s">
        <v>86</v>
      </c>
      <c r="O2" s="269" t="s">
        <v>87</v>
      </c>
      <c r="P2" s="270" t="s">
        <v>453</v>
      </c>
      <c r="Q2" s="269" t="s">
        <v>448</v>
      </c>
      <c r="R2" s="265" t="s">
        <v>744</v>
      </c>
      <c r="S2" s="265" t="s">
        <v>742</v>
      </c>
      <c r="T2" s="275" t="s">
        <v>454</v>
      </c>
      <c r="U2" s="267" t="s">
        <v>127</v>
      </c>
    </row>
    <row r="3" spans="1:24" ht="16.5" customHeight="1" x14ac:dyDescent="0.25">
      <c r="A3" s="247"/>
      <c r="B3" s="249"/>
      <c r="C3" s="260"/>
      <c r="D3" s="260"/>
      <c r="E3" s="259"/>
      <c r="F3" s="259"/>
      <c r="G3" s="256"/>
      <c r="H3" s="251"/>
      <c r="I3" s="263"/>
      <c r="J3" s="253"/>
      <c r="K3" s="264"/>
      <c r="L3" s="253"/>
      <c r="M3" s="253"/>
      <c r="N3" s="273"/>
      <c r="O3" s="269"/>
      <c r="P3" s="271"/>
      <c r="Q3" s="269"/>
      <c r="R3" s="266"/>
      <c r="S3" s="266"/>
      <c r="T3" s="276"/>
      <c r="U3" s="268"/>
    </row>
    <row r="4" spans="1:24" ht="42.75" customHeight="1" x14ac:dyDescent="0.25">
      <c r="A4" s="248"/>
      <c r="B4" s="250"/>
      <c r="C4" s="261"/>
      <c r="D4" s="261"/>
      <c r="E4" s="259"/>
      <c r="F4" s="259"/>
      <c r="G4" s="257"/>
      <c r="H4" s="252"/>
      <c r="I4" s="263"/>
      <c r="J4" s="254"/>
      <c r="K4" s="264"/>
      <c r="L4" s="254"/>
      <c r="M4" s="254"/>
      <c r="N4" s="274"/>
      <c r="O4" s="265"/>
      <c r="P4" s="271"/>
      <c r="Q4" s="265"/>
      <c r="R4" s="266"/>
      <c r="S4" s="266"/>
      <c r="T4" s="276"/>
      <c r="U4" s="268"/>
    </row>
    <row r="5" spans="1:24" s="13" customFormat="1" ht="27" customHeight="1" x14ac:dyDescent="0.25">
      <c r="A5" s="28"/>
      <c r="B5" s="37"/>
      <c r="C5" s="45" t="s">
        <v>432</v>
      </c>
      <c r="D5" s="45" t="s">
        <v>433</v>
      </c>
      <c r="E5" s="45" t="s">
        <v>436</v>
      </c>
      <c r="F5" s="45" t="s">
        <v>437</v>
      </c>
      <c r="G5" s="15" t="s">
        <v>88</v>
      </c>
      <c r="H5" s="16" t="s">
        <v>89</v>
      </c>
      <c r="I5" s="17" t="s">
        <v>90</v>
      </c>
      <c r="J5" s="14" t="s">
        <v>91</v>
      </c>
      <c r="K5" s="14" t="s">
        <v>92</v>
      </c>
      <c r="L5" s="14" t="s">
        <v>93</v>
      </c>
      <c r="M5" s="14" t="s">
        <v>94</v>
      </c>
      <c r="N5" s="55">
        <v>3</v>
      </c>
      <c r="O5" s="56">
        <v>4</v>
      </c>
      <c r="P5" s="57">
        <v>5</v>
      </c>
      <c r="Q5" s="56">
        <v>6</v>
      </c>
      <c r="R5" s="56">
        <v>7</v>
      </c>
      <c r="S5" s="56">
        <v>8</v>
      </c>
      <c r="T5" s="276"/>
      <c r="U5" s="40"/>
    </row>
    <row r="6" spans="1:24" s="48" customFormat="1" ht="27" customHeight="1" x14ac:dyDescent="0.25">
      <c r="A6" s="51" t="s">
        <v>440</v>
      </c>
      <c r="B6" s="49"/>
      <c r="C6" s="50" t="s">
        <v>447</v>
      </c>
      <c r="D6" s="50" t="s">
        <v>441</v>
      </c>
      <c r="E6" s="50" t="s">
        <v>121</v>
      </c>
      <c r="F6" s="50" t="s">
        <v>121</v>
      </c>
      <c r="G6" s="52" t="s">
        <v>442</v>
      </c>
      <c r="H6" s="52" t="s">
        <v>442</v>
      </c>
      <c r="I6" s="52" t="s">
        <v>442</v>
      </c>
      <c r="J6" s="53" t="s">
        <v>449</v>
      </c>
      <c r="K6" s="53" t="s">
        <v>449</v>
      </c>
      <c r="L6" s="53" t="s">
        <v>442</v>
      </c>
      <c r="M6" s="53" t="s">
        <v>442</v>
      </c>
      <c r="N6" s="58" t="s">
        <v>121</v>
      </c>
      <c r="O6" s="58" t="s">
        <v>121</v>
      </c>
      <c r="P6" s="59" t="s">
        <v>443</v>
      </c>
      <c r="Q6" s="58" t="s">
        <v>121</v>
      </c>
      <c r="R6" s="59" t="s">
        <v>444</v>
      </c>
      <c r="S6" s="59" t="s">
        <v>445</v>
      </c>
      <c r="T6" s="276"/>
      <c r="U6" s="54"/>
    </row>
    <row r="7" spans="1:24" s="13" customFormat="1" ht="66" customHeight="1" x14ac:dyDescent="0.25">
      <c r="A7" s="28" t="s">
        <v>95</v>
      </c>
      <c r="B7" s="37"/>
      <c r="C7" s="19" t="s">
        <v>434</v>
      </c>
      <c r="D7" s="19" t="s">
        <v>435</v>
      </c>
      <c r="E7" s="46" t="s">
        <v>738</v>
      </c>
      <c r="F7" s="47" t="s">
        <v>438</v>
      </c>
      <c r="G7" s="15"/>
      <c r="H7" s="16"/>
      <c r="I7" s="17"/>
      <c r="J7" s="14"/>
      <c r="K7" s="14"/>
      <c r="L7" s="14"/>
      <c r="M7" s="14"/>
      <c r="N7" s="60" t="s">
        <v>97</v>
      </c>
      <c r="O7" s="61" t="s">
        <v>96</v>
      </c>
      <c r="P7" s="61" t="s">
        <v>98</v>
      </c>
      <c r="Q7" s="61" t="s">
        <v>736</v>
      </c>
      <c r="R7" s="61" t="s">
        <v>734</v>
      </c>
      <c r="S7" s="61" t="s">
        <v>735</v>
      </c>
      <c r="T7" s="277"/>
      <c r="U7" s="41"/>
    </row>
    <row r="8" spans="1:24" ht="30.75" customHeight="1" x14ac:dyDescent="0.25">
      <c r="A8" s="29" t="s">
        <v>1</v>
      </c>
      <c r="B8" s="38">
        <f>SUM(B9:B109)</f>
        <v>3336681000</v>
      </c>
      <c r="C8" s="20">
        <f t="shared" ref="C8:M8" si="0">SUM(C9:C109)</f>
        <v>840000</v>
      </c>
      <c r="D8" s="20">
        <f t="shared" si="0"/>
        <v>8000000</v>
      </c>
      <c r="E8" s="20">
        <f t="shared" si="0"/>
        <v>64000000</v>
      </c>
      <c r="F8" s="20">
        <f t="shared" si="0"/>
        <v>1168000</v>
      </c>
      <c r="G8" s="20">
        <f t="shared" si="0"/>
        <v>38847000</v>
      </c>
      <c r="H8" s="20">
        <f t="shared" si="0"/>
        <v>16244000</v>
      </c>
      <c r="I8" s="20">
        <f t="shared" si="0"/>
        <v>1777000</v>
      </c>
      <c r="J8" s="20">
        <f t="shared" si="0"/>
        <v>11040000</v>
      </c>
      <c r="K8" s="20">
        <f t="shared" si="0"/>
        <v>672000</v>
      </c>
      <c r="L8" s="20">
        <f t="shared" si="0"/>
        <v>1500000</v>
      </c>
      <c r="M8" s="20">
        <f t="shared" si="0"/>
        <v>585000</v>
      </c>
      <c r="N8" s="20">
        <f>SUM(N9:N109)</f>
        <v>56868000</v>
      </c>
      <c r="O8" s="20">
        <f t="shared" ref="O8" si="1">J8+K8+L8+M8</f>
        <v>13797000</v>
      </c>
      <c r="P8" s="20">
        <f t="shared" ref="P8:U8" si="2">SUM(P9:P109)</f>
        <v>27950000</v>
      </c>
      <c r="Q8" s="20">
        <f t="shared" si="2"/>
        <v>28588000</v>
      </c>
      <c r="R8" s="20">
        <f t="shared" si="2"/>
        <v>39650000</v>
      </c>
      <c r="S8" s="20">
        <f t="shared" si="2"/>
        <v>982000</v>
      </c>
      <c r="T8" s="20">
        <f t="shared" si="2"/>
        <v>241843000</v>
      </c>
      <c r="U8" s="38">
        <f t="shared" si="2"/>
        <v>3094838000</v>
      </c>
      <c r="V8" s="3"/>
    </row>
    <row r="9" spans="1:24" x14ac:dyDescent="0.25">
      <c r="A9" s="6" t="s">
        <v>431</v>
      </c>
      <c r="B9" s="35">
        <v>49065000</v>
      </c>
      <c r="C9" s="7"/>
      <c r="D9" s="7"/>
      <c r="E9" s="9">
        <v>3700000</v>
      </c>
      <c r="F9" s="9"/>
      <c r="G9" s="8">
        <v>563000</v>
      </c>
      <c r="H9" s="11">
        <v>642000</v>
      </c>
      <c r="I9" s="21">
        <v>54000</v>
      </c>
      <c r="J9" s="11">
        <v>132000</v>
      </c>
      <c r="K9" s="11">
        <v>48000</v>
      </c>
      <c r="L9" s="11">
        <v>48000</v>
      </c>
      <c r="M9" s="11"/>
      <c r="N9" s="20">
        <v>1259000</v>
      </c>
      <c r="O9" s="20">
        <v>228000</v>
      </c>
      <c r="P9" s="8">
        <v>0</v>
      </c>
      <c r="Q9" s="26">
        <v>1372000</v>
      </c>
      <c r="R9" s="26">
        <v>0</v>
      </c>
      <c r="S9" s="26">
        <v>13000</v>
      </c>
      <c r="T9" s="26">
        <v>6572000</v>
      </c>
      <c r="U9" s="39">
        <v>42493000</v>
      </c>
      <c r="V9" s="12"/>
      <c r="X9" s="3"/>
    </row>
    <row r="10" spans="1:24" x14ac:dyDescent="0.25">
      <c r="A10" s="31" t="s">
        <v>2</v>
      </c>
      <c r="B10" s="35">
        <v>210201000</v>
      </c>
      <c r="C10" s="7">
        <v>840000</v>
      </c>
      <c r="D10" s="7">
        <v>800000</v>
      </c>
      <c r="E10" s="9">
        <v>1200000</v>
      </c>
      <c r="F10" s="9"/>
      <c r="G10" s="8">
        <v>1126000</v>
      </c>
      <c r="H10" s="11">
        <v>963000</v>
      </c>
      <c r="I10" s="21">
        <v>86000</v>
      </c>
      <c r="J10" s="11">
        <v>708000</v>
      </c>
      <c r="K10" s="11">
        <v>0</v>
      </c>
      <c r="L10" s="11">
        <v>84000</v>
      </c>
      <c r="M10" s="11"/>
      <c r="N10" s="20">
        <v>2175000</v>
      </c>
      <c r="O10" s="20">
        <v>792000</v>
      </c>
      <c r="P10" s="8">
        <v>0</v>
      </c>
      <c r="Q10" s="26">
        <v>2562000</v>
      </c>
      <c r="R10" s="26">
        <v>0</v>
      </c>
      <c r="S10" s="26">
        <v>79000</v>
      </c>
      <c r="T10" s="26">
        <v>8448000</v>
      </c>
      <c r="U10" s="39">
        <v>201753000</v>
      </c>
      <c r="V10" s="12"/>
      <c r="X10" s="3"/>
    </row>
    <row r="11" spans="1:24" ht="19.5" customHeight="1" x14ac:dyDescent="0.25">
      <c r="A11" s="31" t="s">
        <v>3</v>
      </c>
      <c r="B11" s="35">
        <v>88561000</v>
      </c>
      <c r="C11" s="7"/>
      <c r="D11" s="7">
        <v>800000</v>
      </c>
      <c r="E11" s="22">
        <v>4900000</v>
      </c>
      <c r="F11" s="22"/>
      <c r="G11" s="8">
        <v>563000</v>
      </c>
      <c r="H11" s="11">
        <v>320000</v>
      </c>
      <c r="I11" s="21">
        <v>76000</v>
      </c>
      <c r="J11" s="11">
        <v>252000</v>
      </c>
      <c r="K11" s="11">
        <v>0</v>
      </c>
      <c r="L11" s="11">
        <v>24000</v>
      </c>
      <c r="M11" s="11">
        <v>48000</v>
      </c>
      <c r="N11" s="20">
        <v>959000</v>
      </c>
      <c r="O11" s="20">
        <v>324000</v>
      </c>
      <c r="P11" s="8">
        <v>0</v>
      </c>
      <c r="Q11" s="24">
        <v>938000</v>
      </c>
      <c r="R11" s="26">
        <v>0</v>
      </c>
      <c r="S11" s="26">
        <v>31000</v>
      </c>
      <c r="T11" s="26">
        <v>7952000</v>
      </c>
      <c r="U11" s="39">
        <v>80609000</v>
      </c>
      <c r="V11" s="12"/>
      <c r="X11" s="3"/>
    </row>
    <row r="12" spans="1:24" x14ac:dyDescent="0.25">
      <c r="A12" s="1" t="s">
        <v>4</v>
      </c>
      <c r="B12" s="35">
        <v>58523000</v>
      </c>
      <c r="C12" s="7"/>
      <c r="D12" s="7"/>
      <c r="E12" s="9">
        <v>3100000</v>
      </c>
      <c r="F12" s="9"/>
      <c r="G12" s="8">
        <v>563000</v>
      </c>
      <c r="H12" s="11">
        <v>320000</v>
      </c>
      <c r="I12" s="21">
        <v>43000</v>
      </c>
      <c r="J12" s="11">
        <v>168000</v>
      </c>
      <c r="K12" s="11">
        <v>96000</v>
      </c>
      <c r="L12" s="11">
        <v>24000</v>
      </c>
      <c r="M12" s="11">
        <v>23000</v>
      </c>
      <c r="N12" s="20">
        <v>926000</v>
      </c>
      <c r="O12" s="20">
        <v>311000</v>
      </c>
      <c r="P12" s="8">
        <v>0</v>
      </c>
      <c r="Q12" s="24">
        <v>826000</v>
      </c>
      <c r="R12" s="26">
        <v>0</v>
      </c>
      <c r="S12" s="26">
        <v>17000</v>
      </c>
      <c r="T12" s="26">
        <v>5180000</v>
      </c>
      <c r="U12" s="39">
        <v>53343000</v>
      </c>
      <c r="X12" s="3"/>
    </row>
    <row r="13" spans="1:24" x14ac:dyDescent="0.25">
      <c r="A13" s="31" t="s">
        <v>103</v>
      </c>
      <c r="B13" s="35">
        <v>122853000</v>
      </c>
      <c r="C13" s="7"/>
      <c r="D13" s="7">
        <v>800000</v>
      </c>
      <c r="E13" s="22"/>
      <c r="F13" s="22">
        <v>1168000</v>
      </c>
      <c r="G13" s="8"/>
      <c r="H13" s="11"/>
      <c r="I13" s="21"/>
      <c r="J13" s="11">
        <v>468000</v>
      </c>
      <c r="K13" s="11">
        <v>0</v>
      </c>
      <c r="L13" s="11"/>
      <c r="M13" s="11"/>
      <c r="N13" s="20">
        <v>0</v>
      </c>
      <c r="O13" s="20">
        <v>468000</v>
      </c>
      <c r="P13" s="8">
        <v>0</v>
      </c>
      <c r="Q13" s="24"/>
      <c r="R13" s="26">
        <v>0</v>
      </c>
      <c r="S13" s="26">
        <v>47000</v>
      </c>
      <c r="T13" s="26">
        <v>2483000</v>
      </c>
      <c r="U13" s="39">
        <v>120370000</v>
      </c>
      <c r="X13" s="3"/>
    </row>
    <row r="14" spans="1:24" ht="19.5" customHeight="1" x14ac:dyDescent="0.25">
      <c r="A14" s="1" t="s">
        <v>5</v>
      </c>
      <c r="B14" s="35">
        <v>26339000</v>
      </c>
      <c r="C14" s="23"/>
      <c r="D14" s="23"/>
      <c r="E14" s="9"/>
      <c r="F14" s="9"/>
      <c r="G14" s="8"/>
      <c r="H14" s="11"/>
      <c r="I14" s="21">
        <v>22000</v>
      </c>
      <c r="J14" s="11">
        <v>72000</v>
      </c>
      <c r="K14" s="11">
        <v>0</v>
      </c>
      <c r="L14" s="11">
        <v>12000</v>
      </c>
      <c r="M14" s="11"/>
      <c r="N14" s="20">
        <v>22000</v>
      </c>
      <c r="O14" s="20">
        <v>84000</v>
      </c>
      <c r="P14" s="8">
        <v>0</v>
      </c>
      <c r="Q14" s="26">
        <v>336000</v>
      </c>
      <c r="R14" s="26">
        <v>0</v>
      </c>
      <c r="S14" s="26">
        <v>6000</v>
      </c>
      <c r="T14" s="26">
        <v>448000</v>
      </c>
      <c r="U14" s="39">
        <v>25891000</v>
      </c>
      <c r="X14" s="3"/>
    </row>
    <row r="15" spans="1:24" x14ac:dyDescent="0.25">
      <c r="A15" s="1" t="s">
        <v>6</v>
      </c>
      <c r="B15" s="35">
        <v>29845000</v>
      </c>
      <c r="C15" s="8"/>
      <c r="D15" s="8"/>
      <c r="E15" s="9"/>
      <c r="F15" s="9"/>
      <c r="G15" s="8"/>
      <c r="H15" s="11"/>
      <c r="I15" s="21"/>
      <c r="J15" s="11">
        <v>72000</v>
      </c>
      <c r="K15" s="11">
        <v>0</v>
      </c>
      <c r="L15" s="11"/>
      <c r="M15" s="11"/>
      <c r="N15" s="20">
        <v>0</v>
      </c>
      <c r="O15" s="20">
        <v>72000</v>
      </c>
      <c r="P15" s="8">
        <v>0</v>
      </c>
      <c r="Q15" s="24"/>
      <c r="R15" s="26">
        <v>0</v>
      </c>
      <c r="S15" s="26">
        <v>5000</v>
      </c>
      <c r="T15" s="26">
        <v>77000</v>
      </c>
      <c r="U15" s="39">
        <v>29768000</v>
      </c>
      <c r="X15" s="3"/>
    </row>
    <row r="16" spans="1:24" x14ac:dyDescent="0.25">
      <c r="A16" s="31" t="s">
        <v>7</v>
      </c>
      <c r="B16" s="35">
        <v>50901000</v>
      </c>
      <c r="C16" s="8"/>
      <c r="D16" s="8"/>
      <c r="E16" s="9"/>
      <c r="F16" s="9"/>
      <c r="G16" s="18"/>
      <c r="H16" s="11">
        <v>221000</v>
      </c>
      <c r="I16" s="21">
        <v>11000</v>
      </c>
      <c r="J16" s="11">
        <v>168000</v>
      </c>
      <c r="K16" s="11">
        <v>0</v>
      </c>
      <c r="L16" s="11">
        <v>60000</v>
      </c>
      <c r="M16" s="11"/>
      <c r="N16" s="20">
        <v>232000</v>
      </c>
      <c r="O16" s="20">
        <v>228000</v>
      </c>
      <c r="P16" s="8">
        <v>0</v>
      </c>
      <c r="Q16" s="26">
        <v>560000</v>
      </c>
      <c r="R16" s="26">
        <v>0</v>
      </c>
      <c r="S16" s="26">
        <v>13000</v>
      </c>
      <c r="T16" s="26">
        <v>1033000</v>
      </c>
      <c r="U16" s="39">
        <v>49868000</v>
      </c>
      <c r="X16" s="3"/>
    </row>
    <row r="17" spans="1:24" ht="19.5" customHeight="1" x14ac:dyDescent="0.25">
      <c r="A17" s="31" t="s">
        <v>104</v>
      </c>
      <c r="B17" s="35">
        <v>67615000</v>
      </c>
      <c r="C17" s="7"/>
      <c r="D17" s="7">
        <v>800000</v>
      </c>
      <c r="E17" s="9"/>
      <c r="F17" s="9"/>
      <c r="G17" s="8">
        <v>563000</v>
      </c>
      <c r="H17" s="11"/>
      <c r="I17" s="21">
        <v>32000</v>
      </c>
      <c r="J17" s="11">
        <v>228000</v>
      </c>
      <c r="K17" s="11">
        <v>0</v>
      </c>
      <c r="L17" s="11">
        <v>24000</v>
      </c>
      <c r="M17" s="11"/>
      <c r="N17" s="20">
        <v>595000</v>
      </c>
      <c r="O17" s="20">
        <v>252000</v>
      </c>
      <c r="P17" s="8">
        <v>0</v>
      </c>
      <c r="Q17" s="26">
        <v>742000</v>
      </c>
      <c r="R17" s="26">
        <v>0</v>
      </c>
      <c r="S17" s="26">
        <v>18000</v>
      </c>
      <c r="T17" s="26">
        <v>2407000</v>
      </c>
      <c r="U17" s="39">
        <v>65208000</v>
      </c>
      <c r="X17" s="3"/>
    </row>
    <row r="18" spans="1:24" x14ac:dyDescent="0.25">
      <c r="A18" s="1" t="s">
        <v>8</v>
      </c>
      <c r="B18" s="35">
        <v>25302000</v>
      </c>
      <c r="C18" s="8"/>
      <c r="D18" s="8"/>
      <c r="E18" s="9"/>
      <c r="F18" s="9"/>
      <c r="G18" s="8">
        <v>563000</v>
      </c>
      <c r="H18" s="11">
        <v>221000</v>
      </c>
      <c r="I18" s="21">
        <v>22000</v>
      </c>
      <c r="J18" s="11">
        <v>72000</v>
      </c>
      <c r="K18" s="11">
        <v>0</v>
      </c>
      <c r="L18" s="11">
        <v>12000</v>
      </c>
      <c r="M18" s="11"/>
      <c r="N18" s="20">
        <v>806000</v>
      </c>
      <c r="O18" s="20">
        <v>84000</v>
      </c>
      <c r="P18" s="8">
        <v>0</v>
      </c>
      <c r="Q18" s="26">
        <v>378000</v>
      </c>
      <c r="R18" s="26">
        <v>0</v>
      </c>
      <c r="S18" s="26">
        <v>6000</v>
      </c>
      <c r="T18" s="26">
        <v>1274000</v>
      </c>
      <c r="U18" s="39">
        <v>24028000</v>
      </c>
      <c r="X18" s="3"/>
    </row>
    <row r="19" spans="1:24" x14ac:dyDescent="0.25">
      <c r="A19" s="31" t="s">
        <v>9</v>
      </c>
      <c r="B19" s="35">
        <v>83311000</v>
      </c>
      <c r="C19" s="7"/>
      <c r="D19" s="7">
        <v>800000</v>
      </c>
      <c r="E19" s="9"/>
      <c r="F19" s="9"/>
      <c r="G19" s="8"/>
      <c r="H19" s="11"/>
      <c r="I19" s="21">
        <v>32000</v>
      </c>
      <c r="J19" s="11">
        <v>300000</v>
      </c>
      <c r="K19" s="11">
        <v>0</v>
      </c>
      <c r="L19" s="11">
        <v>24000</v>
      </c>
      <c r="M19" s="11"/>
      <c r="N19" s="20">
        <v>32000</v>
      </c>
      <c r="O19" s="20">
        <v>324000</v>
      </c>
      <c r="P19" s="8">
        <v>0</v>
      </c>
      <c r="Q19" s="26">
        <v>700000</v>
      </c>
      <c r="R19" s="26">
        <v>0</v>
      </c>
      <c r="S19" s="26">
        <v>32000</v>
      </c>
      <c r="T19" s="26">
        <v>1888000</v>
      </c>
      <c r="U19" s="39">
        <v>81423000</v>
      </c>
      <c r="X19" s="3"/>
    </row>
    <row r="20" spans="1:24" ht="19.5" customHeight="1" x14ac:dyDescent="0.25">
      <c r="A20" s="1" t="s">
        <v>55</v>
      </c>
      <c r="B20" s="35">
        <v>25465000</v>
      </c>
      <c r="C20" s="8"/>
      <c r="D20" s="8"/>
      <c r="E20" s="9">
        <v>1300000</v>
      </c>
      <c r="F20" s="9"/>
      <c r="G20" s="8"/>
      <c r="H20" s="11">
        <v>221000</v>
      </c>
      <c r="I20" s="21">
        <v>22000</v>
      </c>
      <c r="J20" s="11">
        <v>72000</v>
      </c>
      <c r="K20" s="11">
        <v>0</v>
      </c>
      <c r="L20" s="11">
        <v>12000</v>
      </c>
      <c r="M20" s="11"/>
      <c r="N20" s="20">
        <v>243000</v>
      </c>
      <c r="O20" s="20">
        <v>84000</v>
      </c>
      <c r="P20" s="8">
        <v>650000</v>
      </c>
      <c r="Q20" s="27">
        <v>266000</v>
      </c>
      <c r="R20" s="26">
        <v>0</v>
      </c>
      <c r="S20" s="26">
        <v>6000</v>
      </c>
      <c r="T20" s="26">
        <v>2549000</v>
      </c>
      <c r="U20" s="39">
        <v>22916000</v>
      </c>
      <c r="X20" s="3"/>
    </row>
    <row r="21" spans="1:24" x14ac:dyDescent="0.25">
      <c r="A21" s="1" t="s">
        <v>10</v>
      </c>
      <c r="B21" s="35">
        <v>43438000</v>
      </c>
      <c r="C21" s="8"/>
      <c r="D21" s="8"/>
      <c r="E21" s="9">
        <v>1300000</v>
      </c>
      <c r="F21" s="9"/>
      <c r="G21" s="8"/>
      <c r="H21" s="11">
        <v>221000</v>
      </c>
      <c r="I21" s="21">
        <v>22000</v>
      </c>
      <c r="J21" s="11">
        <v>156000</v>
      </c>
      <c r="K21" s="11">
        <v>48000</v>
      </c>
      <c r="L21" s="11">
        <v>12000</v>
      </c>
      <c r="M21" s="11">
        <v>71000</v>
      </c>
      <c r="N21" s="20">
        <v>243000</v>
      </c>
      <c r="O21" s="20">
        <v>287000</v>
      </c>
      <c r="P21" s="8">
        <v>0</v>
      </c>
      <c r="Q21" s="26">
        <v>392000</v>
      </c>
      <c r="R21" s="26">
        <v>0</v>
      </c>
      <c r="S21" s="26">
        <v>14000</v>
      </c>
      <c r="T21" s="26">
        <v>2236000</v>
      </c>
      <c r="U21" s="39">
        <v>41202000</v>
      </c>
      <c r="X21" s="3"/>
    </row>
    <row r="22" spans="1:24" x14ac:dyDescent="0.25">
      <c r="A22" s="31" t="s">
        <v>11</v>
      </c>
      <c r="B22" s="35">
        <v>68701000</v>
      </c>
      <c r="C22" s="7"/>
      <c r="D22" s="7">
        <v>800000</v>
      </c>
      <c r="E22" s="9">
        <v>2500000</v>
      </c>
      <c r="F22" s="9"/>
      <c r="G22" s="8"/>
      <c r="H22" s="11"/>
      <c r="I22" s="21">
        <v>43000</v>
      </c>
      <c r="J22" s="11">
        <v>228000</v>
      </c>
      <c r="K22" s="11">
        <v>0</v>
      </c>
      <c r="L22" s="11">
        <v>36000</v>
      </c>
      <c r="M22" s="11">
        <v>45000</v>
      </c>
      <c r="N22" s="20">
        <v>43000</v>
      </c>
      <c r="O22" s="20">
        <v>309000</v>
      </c>
      <c r="P22" s="8">
        <v>0</v>
      </c>
      <c r="Q22" s="26">
        <v>910000</v>
      </c>
      <c r="R22" s="26">
        <v>0</v>
      </c>
      <c r="S22" s="26">
        <v>20000</v>
      </c>
      <c r="T22" s="26">
        <v>4582000</v>
      </c>
      <c r="U22" s="39">
        <v>64119000</v>
      </c>
      <c r="X22" s="3"/>
    </row>
    <row r="23" spans="1:24" ht="19.5" customHeight="1" x14ac:dyDescent="0.25">
      <c r="A23" s="31" t="s">
        <v>105</v>
      </c>
      <c r="B23" s="35">
        <v>24825000</v>
      </c>
      <c r="C23" s="8"/>
      <c r="D23" s="8"/>
      <c r="E23" s="9">
        <v>1300000</v>
      </c>
      <c r="F23" s="9"/>
      <c r="G23" s="8"/>
      <c r="H23" s="11">
        <v>221000</v>
      </c>
      <c r="I23" s="21">
        <v>22000</v>
      </c>
      <c r="J23" s="11">
        <v>84000</v>
      </c>
      <c r="K23" s="11">
        <v>0</v>
      </c>
      <c r="L23" s="11">
        <v>12000</v>
      </c>
      <c r="M23" s="11"/>
      <c r="N23" s="20">
        <v>243000</v>
      </c>
      <c r="O23" s="20">
        <v>96000</v>
      </c>
      <c r="P23" s="8">
        <v>0</v>
      </c>
      <c r="Q23" s="26">
        <v>294000</v>
      </c>
      <c r="R23" s="26">
        <v>0</v>
      </c>
      <c r="S23" s="26">
        <v>7000</v>
      </c>
      <c r="T23" s="26">
        <v>1940000</v>
      </c>
      <c r="U23" s="39">
        <v>22885000</v>
      </c>
      <c r="X23" s="3"/>
    </row>
    <row r="24" spans="1:24" x14ac:dyDescent="0.25">
      <c r="A24" s="31" t="s">
        <v>106</v>
      </c>
      <c r="B24" s="35">
        <v>24245000</v>
      </c>
      <c r="C24" s="8"/>
      <c r="D24" s="8"/>
      <c r="E24" s="9"/>
      <c r="F24" s="9"/>
      <c r="G24" s="8"/>
      <c r="H24" s="11"/>
      <c r="I24" s="21"/>
      <c r="J24" s="11">
        <v>72000</v>
      </c>
      <c r="K24" s="11">
        <v>0</v>
      </c>
      <c r="L24" s="11"/>
      <c r="M24" s="11"/>
      <c r="N24" s="20">
        <v>0</v>
      </c>
      <c r="O24" s="20">
        <v>72000</v>
      </c>
      <c r="P24" s="8">
        <v>0</v>
      </c>
      <c r="Q24" s="24"/>
      <c r="R24" s="26">
        <v>0</v>
      </c>
      <c r="S24" s="26">
        <v>5000</v>
      </c>
      <c r="T24" s="26">
        <v>77000</v>
      </c>
      <c r="U24" s="39">
        <v>24168000</v>
      </c>
      <c r="X24" s="3"/>
    </row>
    <row r="25" spans="1:24" x14ac:dyDescent="0.25">
      <c r="A25" s="1" t="s">
        <v>12</v>
      </c>
      <c r="B25" s="35">
        <v>52437000</v>
      </c>
      <c r="C25" s="8"/>
      <c r="D25" s="8"/>
      <c r="E25" s="9">
        <v>2500000</v>
      </c>
      <c r="F25" s="9"/>
      <c r="G25" s="18"/>
      <c r="H25" s="11">
        <v>320000</v>
      </c>
      <c r="I25" s="21">
        <v>43000</v>
      </c>
      <c r="J25" s="11">
        <v>156000</v>
      </c>
      <c r="K25" s="11">
        <v>0</v>
      </c>
      <c r="L25" s="11">
        <v>12000</v>
      </c>
      <c r="M25" s="11"/>
      <c r="N25" s="20">
        <v>363000</v>
      </c>
      <c r="O25" s="20">
        <v>168000</v>
      </c>
      <c r="P25" s="8">
        <v>0</v>
      </c>
      <c r="Q25" s="26">
        <v>574000</v>
      </c>
      <c r="R25" s="26">
        <v>0</v>
      </c>
      <c r="S25" s="26">
        <v>13000</v>
      </c>
      <c r="T25" s="26">
        <v>3618000</v>
      </c>
      <c r="U25" s="39">
        <v>48819000</v>
      </c>
      <c r="X25" s="3"/>
    </row>
    <row r="26" spans="1:24" ht="19.5" customHeight="1" x14ac:dyDescent="0.25">
      <c r="A26" s="31" t="s">
        <v>13</v>
      </c>
      <c r="B26" s="35">
        <v>132809000</v>
      </c>
      <c r="C26" s="7"/>
      <c r="D26" s="7">
        <v>800000</v>
      </c>
      <c r="E26" s="9">
        <v>600000</v>
      </c>
      <c r="F26" s="9"/>
      <c r="G26" s="8">
        <v>563000</v>
      </c>
      <c r="H26" s="11">
        <v>221000</v>
      </c>
      <c r="I26" s="21">
        <v>32000</v>
      </c>
      <c r="J26" s="11">
        <v>444000</v>
      </c>
      <c r="K26" s="11">
        <v>0</v>
      </c>
      <c r="L26" s="11">
        <v>12000</v>
      </c>
      <c r="M26" s="11">
        <v>114000</v>
      </c>
      <c r="N26" s="20">
        <v>816000</v>
      </c>
      <c r="O26" s="20">
        <v>570000</v>
      </c>
      <c r="P26" s="8">
        <v>0</v>
      </c>
      <c r="Q26" s="26">
        <v>616000</v>
      </c>
      <c r="R26" s="26">
        <v>0</v>
      </c>
      <c r="S26" s="26">
        <v>53000</v>
      </c>
      <c r="T26" s="26">
        <v>3455000</v>
      </c>
      <c r="U26" s="39">
        <v>129354000</v>
      </c>
      <c r="X26" s="3"/>
    </row>
    <row r="27" spans="1:24" x14ac:dyDescent="0.25">
      <c r="A27" s="31" t="s">
        <v>14</v>
      </c>
      <c r="B27" s="35">
        <v>96753000</v>
      </c>
      <c r="C27" s="7"/>
      <c r="D27" s="7">
        <v>800000</v>
      </c>
      <c r="E27" s="9">
        <v>600000</v>
      </c>
      <c r="F27" s="9"/>
      <c r="G27" s="8"/>
      <c r="H27" s="11"/>
      <c r="I27" s="21">
        <v>43000</v>
      </c>
      <c r="J27" s="11">
        <v>384000</v>
      </c>
      <c r="K27" s="11">
        <v>0</v>
      </c>
      <c r="L27" s="11">
        <v>36000</v>
      </c>
      <c r="M27" s="11"/>
      <c r="N27" s="20">
        <v>43000</v>
      </c>
      <c r="O27" s="20">
        <v>420000</v>
      </c>
      <c r="P27" s="8">
        <v>0</v>
      </c>
      <c r="Q27" s="26">
        <v>1232000</v>
      </c>
      <c r="R27" s="26">
        <v>0</v>
      </c>
      <c r="S27" s="26">
        <v>42000</v>
      </c>
      <c r="T27" s="26">
        <v>3137000</v>
      </c>
      <c r="U27" s="39">
        <v>93616000</v>
      </c>
      <c r="X27" s="3"/>
    </row>
    <row r="28" spans="1:24" x14ac:dyDescent="0.25">
      <c r="A28" s="1" t="s">
        <v>15</v>
      </c>
      <c r="B28" s="35">
        <v>28475000</v>
      </c>
      <c r="C28" s="8"/>
      <c r="D28" s="8"/>
      <c r="E28" s="9">
        <v>2500000</v>
      </c>
      <c r="F28" s="9"/>
      <c r="G28" s="8">
        <v>563000</v>
      </c>
      <c r="H28" s="11">
        <v>320000</v>
      </c>
      <c r="I28" s="21">
        <v>43000</v>
      </c>
      <c r="J28" s="11">
        <v>72000</v>
      </c>
      <c r="K28" s="11">
        <v>0</v>
      </c>
      <c r="L28" s="11">
        <v>12000</v>
      </c>
      <c r="M28" s="11"/>
      <c r="N28" s="20">
        <v>926000</v>
      </c>
      <c r="O28" s="20">
        <v>84000</v>
      </c>
      <c r="P28" s="8">
        <v>0</v>
      </c>
      <c r="Q28" s="27">
        <v>308000</v>
      </c>
      <c r="R28" s="26">
        <v>0</v>
      </c>
      <c r="S28" s="26">
        <v>7000</v>
      </c>
      <c r="T28" s="26">
        <v>3825000</v>
      </c>
      <c r="U28" s="39">
        <v>24650000</v>
      </c>
      <c r="X28" s="3"/>
    </row>
    <row r="29" spans="1:24" ht="19.5" customHeight="1" x14ac:dyDescent="0.25">
      <c r="A29" s="31" t="s">
        <v>107</v>
      </c>
      <c r="B29" s="35">
        <v>52365000</v>
      </c>
      <c r="C29" s="8"/>
      <c r="D29" s="8"/>
      <c r="E29" s="9"/>
      <c r="F29" s="9"/>
      <c r="G29" s="8">
        <v>563000</v>
      </c>
      <c r="H29" s="11">
        <v>221000</v>
      </c>
      <c r="I29" s="21">
        <v>11000</v>
      </c>
      <c r="J29" s="11">
        <v>144000</v>
      </c>
      <c r="K29" s="11">
        <v>48000</v>
      </c>
      <c r="L29" s="11">
        <v>48000</v>
      </c>
      <c r="M29" s="11"/>
      <c r="N29" s="20">
        <v>795000</v>
      </c>
      <c r="O29" s="20">
        <v>240000</v>
      </c>
      <c r="P29" s="8">
        <v>0</v>
      </c>
      <c r="Q29" s="27">
        <v>280000</v>
      </c>
      <c r="R29" s="26">
        <v>0</v>
      </c>
      <c r="S29" s="26">
        <v>12000</v>
      </c>
      <c r="T29" s="26">
        <v>1327000</v>
      </c>
      <c r="U29" s="39">
        <v>51038000</v>
      </c>
      <c r="X29" s="3"/>
    </row>
    <row r="30" spans="1:24" x14ac:dyDescent="0.25">
      <c r="A30" s="31" t="s">
        <v>108</v>
      </c>
      <c r="B30" s="35">
        <v>27887000</v>
      </c>
      <c r="C30" s="8"/>
      <c r="D30" s="8"/>
      <c r="E30" s="9"/>
      <c r="F30" s="9"/>
      <c r="G30" s="8">
        <v>563000</v>
      </c>
      <c r="H30" s="11">
        <v>221000</v>
      </c>
      <c r="I30" s="21">
        <v>11000</v>
      </c>
      <c r="J30" s="11">
        <v>72000</v>
      </c>
      <c r="K30" s="11">
        <v>0</v>
      </c>
      <c r="L30" s="11">
        <v>48000</v>
      </c>
      <c r="M30" s="11"/>
      <c r="N30" s="20">
        <v>795000</v>
      </c>
      <c r="O30" s="20">
        <v>120000</v>
      </c>
      <c r="P30" s="8">
        <v>0</v>
      </c>
      <c r="Q30" s="26">
        <v>294000</v>
      </c>
      <c r="R30" s="26">
        <v>0</v>
      </c>
      <c r="S30" s="26">
        <v>6000</v>
      </c>
      <c r="T30" s="26">
        <v>1215000</v>
      </c>
      <c r="U30" s="39">
        <v>26672000</v>
      </c>
      <c r="X30" s="3"/>
    </row>
    <row r="31" spans="1:24" x14ac:dyDescent="0.25">
      <c r="A31" s="1" t="s">
        <v>16</v>
      </c>
      <c r="B31" s="35">
        <v>50481000</v>
      </c>
      <c r="C31" s="8"/>
      <c r="D31" s="8"/>
      <c r="E31" s="9">
        <v>1800000</v>
      </c>
      <c r="F31" s="9"/>
      <c r="G31" s="8">
        <v>1689000</v>
      </c>
      <c r="H31" s="11"/>
      <c r="I31" s="21">
        <v>54000</v>
      </c>
      <c r="J31" s="11">
        <v>156000</v>
      </c>
      <c r="K31" s="11">
        <v>0</v>
      </c>
      <c r="L31" s="11">
        <v>24000</v>
      </c>
      <c r="M31" s="11"/>
      <c r="N31" s="20">
        <v>1743000</v>
      </c>
      <c r="O31" s="20">
        <v>180000</v>
      </c>
      <c r="P31" s="8">
        <v>0</v>
      </c>
      <c r="Q31" s="26">
        <v>840000</v>
      </c>
      <c r="R31" s="26">
        <v>0</v>
      </c>
      <c r="S31" s="26">
        <v>13000</v>
      </c>
      <c r="T31" s="26">
        <v>4576000</v>
      </c>
      <c r="U31" s="39">
        <v>45905000</v>
      </c>
      <c r="X31" s="3"/>
    </row>
    <row r="32" spans="1:24" ht="19.5" customHeight="1" x14ac:dyDescent="0.25">
      <c r="A32" s="31" t="s">
        <v>109</v>
      </c>
      <c r="B32" s="35">
        <v>63690000</v>
      </c>
      <c r="C32" s="7"/>
      <c r="D32" s="7">
        <v>800000</v>
      </c>
      <c r="E32" s="9">
        <v>1200000</v>
      </c>
      <c r="F32" s="9"/>
      <c r="G32" s="8">
        <v>1126000</v>
      </c>
      <c r="H32" s="11">
        <v>320000</v>
      </c>
      <c r="I32" s="21">
        <v>32000</v>
      </c>
      <c r="J32" s="11">
        <v>192000</v>
      </c>
      <c r="K32" s="11">
        <v>48000</v>
      </c>
      <c r="L32" s="11">
        <v>24000</v>
      </c>
      <c r="M32" s="11"/>
      <c r="N32" s="20">
        <v>1478000</v>
      </c>
      <c r="O32" s="20">
        <v>264000</v>
      </c>
      <c r="P32" s="8">
        <v>0</v>
      </c>
      <c r="Q32" s="27">
        <v>574000</v>
      </c>
      <c r="R32" s="26">
        <v>0</v>
      </c>
      <c r="S32" s="26">
        <v>16000</v>
      </c>
      <c r="T32" s="26">
        <v>4332000</v>
      </c>
      <c r="U32" s="39">
        <v>59358000</v>
      </c>
      <c r="X32" s="3"/>
    </row>
    <row r="33" spans="1:24" x14ac:dyDescent="0.25">
      <c r="A33" s="1" t="s">
        <v>56</v>
      </c>
      <c r="B33" s="35">
        <v>23388000</v>
      </c>
      <c r="C33" s="8"/>
      <c r="D33" s="8"/>
      <c r="E33" s="9"/>
      <c r="F33" s="9"/>
      <c r="G33" s="8"/>
      <c r="H33" s="11"/>
      <c r="I33" s="21"/>
      <c r="J33" s="11">
        <v>72000</v>
      </c>
      <c r="K33" s="11">
        <v>0</v>
      </c>
      <c r="L33" s="11"/>
      <c r="M33" s="11"/>
      <c r="N33" s="20">
        <v>0</v>
      </c>
      <c r="O33" s="20">
        <v>72000</v>
      </c>
      <c r="P33" s="8">
        <v>650000</v>
      </c>
      <c r="Q33" s="24"/>
      <c r="R33" s="26">
        <v>650000</v>
      </c>
      <c r="S33" s="26">
        <v>5000</v>
      </c>
      <c r="T33" s="26">
        <v>1377000</v>
      </c>
      <c r="U33" s="39">
        <v>22011000</v>
      </c>
      <c r="X33" s="3"/>
    </row>
    <row r="34" spans="1:24" x14ac:dyDescent="0.25">
      <c r="A34" s="1" t="s">
        <v>17</v>
      </c>
      <c r="B34" s="35">
        <v>29363000</v>
      </c>
      <c r="C34" s="8"/>
      <c r="D34" s="8"/>
      <c r="E34" s="9"/>
      <c r="F34" s="9"/>
      <c r="G34" s="8">
        <v>563000</v>
      </c>
      <c r="H34" s="11">
        <v>221000</v>
      </c>
      <c r="I34" s="21">
        <v>11000</v>
      </c>
      <c r="J34" s="11">
        <v>96000</v>
      </c>
      <c r="K34" s="11">
        <v>0</v>
      </c>
      <c r="L34" s="11">
        <v>12000</v>
      </c>
      <c r="M34" s="11">
        <v>23000</v>
      </c>
      <c r="N34" s="20">
        <v>795000</v>
      </c>
      <c r="O34" s="20">
        <v>131000</v>
      </c>
      <c r="P34" s="8">
        <v>0</v>
      </c>
      <c r="Q34" s="27">
        <v>182000</v>
      </c>
      <c r="R34" s="26">
        <v>0</v>
      </c>
      <c r="S34" s="26">
        <v>8000</v>
      </c>
      <c r="T34" s="26">
        <v>1116000</v>
      </c>
      <c r="U34" s="39">
        <v>28247000</v>
      </c>
      <c r="X34" s="3"/>
    </row>
    <row r="35" spans="1:24" ht="19.5" customHeight="1" x14ac:dyDescent="0.25">
      <c r="A35" s="31" t="s">
        <v>119</v>
      </c>
      <c r="B35" s="35">
        <v>20448000</v>
      </c>
      <c r="C35" s="8"/>
      <c r="D35" s="8"/>
      <c r="E35" s="9"/>
      <c r="F35" s="9"/>
      <c r="G35" s="8"/>
      <c r="H35" s="11"/>
      <c r="I35" s="21"/>
      <c r="J35" s="11">
        <v>72000</v>
      </c>
      <c r="K35" s="11">
        <v>0</v>
      </c>
      <c r="L35" s="11"/>
      <c r="M35" s="11"/>
      <c r="N35" s="20">
        <v>0</v>
      </c>
      <c r="O35" s="20">
        <v>72000</v>
      </c>
      <c r="P35" s="8">
        <v>0</v>
      </c>
      <c r="Q35" s="24"/>
      <c r="R35" s="26">
        <v>1300000</v>
      </c>
      <c r="S35" s="26">
        <v>5000</v>
      </c>
      <c r="T35" s="26">
        <v>1377000</v>
      </c>
      <c r="U35" s="39">
        <v>19071000</v>
      </c>
      <c r="X35" s="3"/>
    </row>
    <row r="36" spans="1:24" x14ac:dyDescent="0.25">
      <c r="A36" s="1" t="s">
        <v>18</v>
      </c>
      <c r="B36" s="35">
        <v>23026000</v>
      </c>
      <c r="C36" s="8"/>
      <c r="D36" s="8"/>
      <c r="E36" s="9">
        <v>1300000</v>
      </c>
      <c r="F36" s="9"/>
      <c r="G36" s="8">
        <v>563000</v>
      </c>
      <c r="H36" s="11">
        <v>221000</v>
      </c>
      <c r="I36" s="21">
        <v>22000</v>
      </c>
      <c r="J36" s="11">
        <v>72000</v>
      </c>
      <c r="K36" s="11">
        <v>0</v>
      </c>
      <c r="L36" s="11">
        <v>12000</v>
      </c>
      <c r="M36" s="11"/>
      <c r="N36" s="20">
        <v>806000</v>
      </c>
      <c r="O36" s="20">
        <v>84000</v>
      </c>
      <c r="P36" s="8">
        <v>0</v>
      </c>
      <c r="Q36" s="27">
        <v>322000</v>
      </c>
      <c r="R36" s="26">
        <v>1300000</v>
      </c>
      <c r="S36" s="26">
        <v>6000</v>
      </c>
      <c r="T36" s="26">
        <v>3818000</v>
      </c>
      <c r="U36" s="39">
        <v>19208000</v>
      </c>
      <c r="X36" s="3"/>
    </row>
    <row r="37" spans="1:24" x14ac:dyDescent="0.25">
      <c r="A37" s="1" t="s">
        <v>19</v>
      </c>
      <c r="B37" s="35">
        <v>25508000</v>
      </c>
      <c r="C37" s="8"/>
      <c r="D37" s="8"/>
      <c r="E37" s="9">
        <v>600000</v>
      </c>
      <c r="F37" s="9"/>
      <c r="G37" s="8">
        <v>563000</v>
      </c>
      <c r="H37" s="11">
        <v>221000</v>
      </c>
      <c r="I37" s="21">
        <v>22000</v>
      </c>
      <c r="J37" s="11">
        <v>84000</v>
      </c>
      <c r="K37" s="11">
        <v>0</v>
      </c>
      <c r="L37" s="11">
        <v>12000</v>
      </c>
      <c r="M37" s="11"/>
      <c r="N37" s="20">
        <v>806000</v>
      </c>
      <c r="O37" s="20">
        <v>96000</v>
      </c>
      <c r="P37" s="8">
        <v>0</v>
      </c>
      <c r="Q37" s="27">
        <v>238000</v>
      </c>
      <c r="R37" s="26">
        <v>0</v>
      </c>
      <c r="S37" s="26">
        <v>7000</v>
      </c>
      <c r="T37" s="26">
        <v>1747000</v>
      </c>
      <c r="U37" s="39">
        <v>23761000</v>
      </c>
      <c r="X37" s="3"/>
    </row>
    <row r="38" spans="1:24" ht="19.5" customHeight="1" x14ac:dyDescent="0.25">
      <c r="A38" s="1" t="s">
        <v>57</v>
      </c>
      <c r="B38" s="35">
        <v>20135000</v>
      </c>
      <c r="C38" s="8"/>
      <c r="D38" s="8"/>
      <c r="E38" s="9"/>
      <c r="F38" s="9"/>
      <c r="G38" s="8"/>
      <c r="H38" s="11"/>
      <c r="I38" s="21"/>
      <c r="J38" s="11">
        <v>72000</v>
      </c>
      <c r="K38" s="11">
        <v>0</v>
      </c>
      <c r="L38" s="11"/>
      <c r="M38" s="11"/>
      <c r="N38" s="20">
        <v>0</v>
      </c>
      <c r="O38" s="20">
        <v>72000</v>
      </c>
      <c r="P38" s="8">
        <v>650000</v>
      </c>
      <c r="Q38" s="24"/>
      <c r="R38" s="26">
        <v>0</v>
      </c>
      <c r="S38" s="26">
        <v>5000</v>
      </c>
      <c r="T38" s="26">
        <v>727000</v>
      </c>
      <c r="U38" s="39">
        <v>19408000</v>
      </c>
      <c r="X38" s="3"/>
    </row>
    <row r="39" spans="1:24" x14ac:dyDescent="0.25">
      <c r="A39" s="1" t="s">
        <v>58</v>
      </c>
      <c r="B39" s="35">
        <v>20932000</v>
      </c>
      <c r="C39" s="8"/>
      <c r="D39" s="8"/>
      <c r="E39" s="9">
        <v>700000</v>
      </c>
      <c r="F39" s="9"/>
      <c r="G39" s="8">
        <v>563000</v>
      </c>
      <c r="H39" s="11">
        <v>221000</v>
      </c>
      <c r="I39" s="21">
        <v>11000</v>
      </c>
      <c r="J39" s="11">
        <v>72000</v>
      </c>
      <c r="K39" s="11">
        <v>0</v>
      </c>
      <c r="L39" s="11">
        <v>12000</v>
      </c>
      <c r="M39" s="11"/>
      <c r="N39" s="20">
        <v>795000</v>
      </c>
      <c r="O39" s="20">
        <v>84000</v>
      </c>
      <c r="P39" s="8">
        <v>650000</v>
      </c>
      <c r="Q39" s="26">
        <v>42000</v>
      </c>
      <c r="R39" s="26">
        <v>0</v>
      </c>
      <c r="S39" s="26">
        <v>6000</v>
      </c>
      <c r="T39" s="26">
        <v>2277000</v>
      </c>
      <c r="U39" s="39">
        <v>18655000</v>
      </c>
      <c r="X39" s="3"/>
    </row>
    <row r="40" spans="1:24" x14ac:dyDescent="0.25">
      <c r="A40" s="1" t="s">
        <v>59</v>
      </c>
      <c r="B40" s="35">
        <v>19375000</v>
      </c>
      <c r="C40" s="8"/>
      <c r="D40" s="8"/>
      <c r="E40" s="9"/>
      <c r="F40" s="9"/>
      <c r="G40" s="8"/>
      <c r="H40" s="11"/>
      <c r="I40" s="21"/>
      <c r="J40" s="11">
        <v>60000</v>
      </c>
      <c r="K40" s="11">
        <v>0</v>
      </c>
      <c r="L40" s="11"/>
      <c r="M40" s="11"/>
      <c r="N40" s="20">
        <v>0</v>
      </c>
      <c r="O40" s="20">
        <v>60000</v>
      </c>
      <c r="P40" s="8">
        <v>650000</v>
      </c>
      <c r="Q40" s="24"/>
      <c r="R40" s="26">
        <v>0</v>
      </c>
      <c r="S40" s="26">
        <v>4000</v>
      </c>
      <c r="T40" s="26">
        <v>714000</v>
      </c>
      <c r="U40" s="39">
        <v>18661000</v>
      </c>
      <c r="X40" s="3"/>
    </row>
    <row r="41" spans="1:24" ht="19.5" customHeight="1" x14ac:dyDescent="0.25">
      <c r="A41" s="1" t="s">
        <v>20</v>
      </c>
      <c r="B41" s="35">
        <v>49000000</v>
      </c>
      <c r="C41" s="8"/>
      <c r="D41" s="8"/>
      <c r="E41" s="9"/>
      <c r="F41" s="9"/>
      <c r="G41" s="8">
        <v>563000</v>
      </c>
      <c r="H41" s="11">
        <v>221000</v>
      </c>
      <c r="I41" s="21">
        <v>11000</v>
      </c>
      <c r="J41" s="11">
        <v>132000</v>
      </c>
      <c r="K41" s="11">
        <v>48000</v>
      </c>
      <c r="L41" s="11">
        <v>48000</v>
      </c>
      <c r="M41" s="11">
        <v>48000</v>
      </c>
      <c r="N41" s="20">
        <v>795000</v>
      </c>
      <c r="O41" s="20">
        <v>276000</v>
      </c>
      <c r="P41" s="8">
        <v>0</v>
      </c>
      <c r="Q41" s="26">
        <v>420000</v>
      </c>
      <c r="R41" s="26">
        <v>0</v>
      </c>
      <c r="S41" s="26">
        <v>12000</v>
      </c>
      <c r="T41" s="26">
        <v>1503000</v>
      </c>
      <c r="U41" s="39">
        <v>47497000</v>
      </c>
      <c r="X41" s="3"/>
    </row>
    <row r="42" spans="1:24" x14ac:dyDescent="0.25">
      <c r="A42" s="1" t="s">
        <v>21</v>
      </c>
      <c r="B42" s="35">
        <v>24209000</v>
      </c>
      <c r="C42" s="8"/>
      <c r="D42" s="8"/>
      <c r="E42" s="9">
        <v>1300000</v>
      </c>
      <c r="F42" s="9"/>
      <c r="G42" s="8">
        <v>563000</v>
      </c>
      <c r="H42" s="11">
        <v>221000</v>
      </c>
      <c r="I42" s="21">
        <v>22000</v>
      </c>
      <c r="J42" s="11">
        <v>72000</v>
      </c>
      <c r="K42" s="11">
        <v>0</v>
      </c>
      <c r="L42" s="11">
        <v>12000</v>
      </c>
      <c r="M42" s="11"/>
      <c r="N42" s="20">
        <v>806000</v>
      </c>
      <c r="O42" s="20">
        <v>84000</v>
      </c>
      <c r="P42" s="8">
        <v>650000</v>
      </c>
      <c r="Q42" s="27">
        <v>294000</v>
      </c>
      <c r="R42" s="26">
        <v>650000</v>
      </c>
      <c r="S42" s="26">
        <v>6000</v>
      </c>
      <c r="T42" s="26">
        <v>3790000</v>
      </c>
      <c r="U42" s="39">
        <v>20419000</v>
      </c>
      <c r="X42" s="3"/>
    </row>
    <row r="43" spans="1:24" x14ac:dyDescent="0.25">
      <c r="A43" s="1" t="s">
        <v>99</v>
      </c>
      <c r="B43" s="35">
        <v>18917000</v>
      </c>
      <c r="C43" s="8"/>
      <c r="D43" s="8"/>
      <c r="E43" s="9">
        <v>1300000</v>
      </c>
      <c r="F43" s="9"/>
      <c r="G43" s="8">
        <v>563000</v>
      </c>
      <c r="H43" s="11">
        <v>221000</v>
      </c>
      <c r="I43" s="21">
        <v>22000</v>
      </c>
      <c r="J43" s="11">
        <v>72000</v>
      </c>
      <c r="K43" s="11">
        <v>0</v>
      </c>
      <c r="L43" s="11">
        <v>12000</v>
      </c>
      <c r="M43" s="11"/>
      <c r="N43" s="20">
        <v>806000</v>
      </c>
      <c r="O43" s="20">
        <v>84000</v>
      </c>
      <c r="P43" s="8">
        <v>650000</v>
      </c>
      <c r="Q43" s="27">
        <v>294000</v>
      </c>
      <c r="R43" s="26">
        <v>0</v>
      </c>
      <c r="S43" s="26">
        <v>6000</v>
      </c>
      <c r="T43" s="26">
        <v>3140000</v>
      </c>
      <c r="U43" s="39">
        <v>15777000</v>
      </c>
      <c r="X43" s="3"/>
    </row>
    <row r="44" spans="1:24" ht="19.5" customHeight="1" x14ac:dyDescent="0.25">
      <c r="A44" s="1" t="s">
        <v>60</v>
      </c>
      <c r="B44" s="35">
        <v>23934000</v>
      </c>
      <c r="C44" s="8"/>
      <c r="D44" s="8"/>
      <c r="E44" s="9">
        <v>700000</v>
      </c>
      <c r="F44" s="9"/>
      <c r="G44" s="8">
        <v>563000</v>
      </c>
      <c r="H44" s="11">
        <v>221000</v>
      </c>
      <c r="I44" s="21">
        <v>11000</v>
      </c>
      <c r="J44" s="11">
        <v>72000</v>
      </c>
      <c r="K44" s="11">
        <v>0</v>
      </c>
      <c r="L44" s="11">
        <v>12000</v>
      </c>
      <c r="M44" s="11"/>
      <c r="N44" s="20">
        <v>795000</v>
      </c>
      <c r="O44" s="20">
        <v>84000</v>
      </c>
      <c r="P44" s="8">
        <v>650000</v>
      </c>
      <c r="Q44" s="27">
        <v>84000</v>
      </c>
      <c r="R44" s="26">
        <v>650000</v>
      </c>
      <c r="S44" s="26">
        <v>6000</v>
      </c>
      <c r="T44" s="26">
        <v>2969000</v>
      </c>
      <c r="U44" s="39">
        <v>20965000</v>
      </c>
      <c r="X44" s="3"/>
    </row>
    <row r="45" spans="1:24" x14ac:dyDescent="0.25">
      <c r="A45" s="1" t="s">
        <v>61</v>
      </c>
      <c r="B45" s="35">
        <v>19387000</v>
      </c>
      <c r="C45" s="8"/>
      <c r="D45" s="8"/>
      <c r="E45" s="9"/>
      <c r="F45" s="9"/>
      <c r="G45" s="8"/>
      <c r="H45" s="11"/>
      <c r="I45" s="21"/>
      <c r="J45" s="11">
        <v>72000</v>
      </c>
      <c r="K45" s="11">
        <v>0</v>
      </c>
      <c r="L45" s="11"/>
      <c r="M45" s="11"/>
      <c r="N45" s="20">
        <v>0</v>
      </c>
      <c r="O45" s="20">
        <v>72000</v>
      </c>
      <c r="P45" s="8">
        <v>650000</v>
      </c>
      <c r="Q45" s="24"/>
      <c r="R45" s="26">
        <v>0</v>
      </c>
      <c r="S45" s="26">
        <v>5000</v>
      </c>
      <c r="T45" s="26">
        <v>727000</v>
      </c>
      <c r="U45" s="39">
        <v>18660000</v>
      </c>
      <c r="X45" s="3"/>
    </row>
    <row r="46" spans="1:24" ht="19.5" customHeight="1" x14ac:dyDescent="0.25">
      <c r="A46" s="1" t="s">
        <v>53</v>
      </c>
      <c r="B46" s="35">
        <v>26075000</v>
      </c>
      <c r="C46" s="8"/>
      <c r="D46" s="8"/>
      <c r="E46" s="9"/>
      <c r="F46" s="9"/>
      <c r="G46" s="8"/>
      <c r="H46" s="11"/>
      <c r="I46" s="21"/>
      <c r="J46" s="11">
        <v>72000</v>
      </c>
      <c r="K46" s="11">
        <v>0</v>
      </c>
      <c r="L46" s="11"/>
      <c r="M46" s="11"/>
      <c r="N46" s="20">
        <v>0</v>
      </c>
      <c r="O46" s="20">
        <v>72000</v>
      </c>
      <c r="P46" s="8">
        <v>0</v>
      </c>
      <c r="Q46" s="24"/>
      <c r="R46" s="26">
        <v>650000</v>
      </c>
      <c r="S46" s="26">
        <v>5000</v>
      </c>
      <c r="T46" s="26">
        <v>727000</v>
      </c>
      <c r="U46" s="39">
        <v>25348000</v>
      </c>
      <c r="X46" s="3"/>
    </row>
    <row r="47" spans="1:24" x14ac:dyDescent="0.25">
      <c r="A47" s="31" t="s">
        <v>111</v>
      </c>
      <c r="B47" s="35">
        <v>36171000</v>
      </c>
      <c r="C47" s="8"/>
      <c r="D47" s="8"/>
      <c r="E47" s="9"/>
      <c r="F47" s="9"/>
      <c r="G47" s="8">
        <v>563000</v>
      </c>
      <c r="H47" s="11">
        <v>221000</v>
      </c>
      <c r="I47" s="21">
        <v>22000</v>
      </c>
      <c r="J47" s="11">
        <v>84000</v>
      </c>
      <c r="K47" s="11">
        <v>48000</v>
      </c>
      <c r="L47" s="11">
        <v>24000</v>
      </c>
      <c r="M47" s="11">
        <v>23000</v>
      </c>
      <c r="N47" s="20">
        <v>806000</v>
      </c>
      <c r="O47" s="20">
        <v>179000</v>
      </c>
      <c r="P47" s="8">
        <v>0</v>
      </c>
      <c r="Q47" s="26">
        <v>406000</v>
      </c>
      <c r="R47" s="26">
        <v>0</v>
      </c>
      <c r="S47" s="26">
        <v>9000</v>
      </c>
      <c r="T47" s="26">
        <v>1400000</v>
      </c>
      <c r="U47" s="39">
        <v>34771000</v>
      </c>
      <c r="X47" s="3"/>
    </row>
    <row r="48" spans="1:24" x14ac:dyDescent="0.25">
      <c r="A48" s="1" t="s">
        <v>22</v>
      </c>
      <c r="B48" s="35">
        <v>25481000</v>
      </c>
      <c r="C48" s="8"/>
      <c r="D48" s="8"/>
      <c r="E48" s="9">
        <v>1300000</v>
      </c>
      <c r="F48" s="9"/>
      <c r="G48" s="8">
        <v>563000</v>
      </c>
      <c r="H48" s="11">
        <v>221000</v>
      </c>
      <c r="I48" s="21">
        <v>22000</v>
      </c>
      <c r="J48" s="11">
        <v>72000</v>
      </c>
      <c r="K48" s="11">
        <v>0</v>
      </c>
      <c r="L48" s="11">
        <v>12000</v>
      </c>
      <c r="M48" s="11"/>
      <c r="N48" s="20">
        <v>806000</v>
      </c>
      <c r="O48" s="20">
        <v>84000</v>
      </c>
      <c r="P48" s="8">
        <v>0</v>
      </c>
      <c r="Q48" s="27">
        <v>308000</v>
      </c>
      <c r="R48" s="26">
        <v>650000</v>
      </c>
      <c r="S48" s="26">
        <v>6000</v>
      </c>
      <c r="T48" s="26">
        <v>3154000</v>
      </c>
      <c r="U48" s="39">
        <v>22327000</v>
      </c>
      <c r="X48" s="3"/>
    </row>
    <row r="49" spans="1:24" x14ac:dyDescent="0.25">
      <c r="A49" s="31" t="s">
        <v>110</v>
      </c>
      <c r="B49" s="35">
        <v>24870000</v>
      </c>
      <c r="C49" s="8"/>
      <c r="D49" s="8"/>
      <c r="E49" s="9">
        <v>1300000</v>
      </c>
      <c r="F49" s="9"/>
      <c r="G49" s="8">
        <v>563000</v>
      </c>
      <c r="H49" s="11">
        <v>221000</v>
      </c>
      <c r="I49" s="21">
        <v>22000</v>
      </c>
      <c r="J49" s="11">
        <v>72000</v>
      </c>
      <c r="K49" s="11">
        <v>0</v>
      </c>
      <c r="L49" s="11">
        <v>12000</v>
      </c>
      <c r="M49" s="11"/>
      <c r="N49" s="20">
        <v>806000</v>
      </c>
      <c r="O49" s="20">
        <v>84000</v>
      </c>
      <c r="P49" s="8">
        <v>0</v>
      </c>
      <c r="Q49" s="26">
        <v>336000</v>
      </c>
      <c r="R49" s="26">
        <v>1300000</v>
      </c>
      <c r="S49" s="26">
        <v>6000</v>
      </c>
      <c r="T49" s="26">
        <v>3832000</v>
      </c>
      <c r="U49" s="39">
        <v>21038000</v>
      </c>
      <c r="X49" s="3"/>
    </row>
    <row r="50" spans="1:24" x14ac:dyDescent="0.25">
      <c r="A50" s="1" t="s">
        <v>23</v>
      </c>
      <c r="B50" s="35">
        <v>48244000</v>
      </c>
      <c r="C50" s="8"/>
      <c r="D50" s="8"/>
      <c r="E50" s="9"/>
      <c r="F50" s="9"/>
      <c r="G50" s="8">
        <v>563000</v>
      </c>
      <c r="H50" s="11">
        <v>221000</v>
      </c>
      <c r="I50" s="21">
        <v>22000</v>
      </c>
      <c r="J50" s="11">
        <v>156000</v>
      </c>
      <c r="K50" s="11">
        <v>48000</v>
      </c>
      <c r="L50" s="11">
        <v>24000</v>
      </c>
      <c r="M50" s="11">
        <v>23000</v>
      </c>
      <c r="N50" s="20">
        <v>806000</v>
      </c>
      <c r="O50" s="20">
        <v>251000</v>
      </c>
      <c r="P50" s="8">
        <v>0</v>
      </c>
      <c r="Q50" s="26">
        <v>602000</v>
      </c>
      <c r="R50" s="26">
        <v>1300000</v>
      </c>
      <c r="S50" s="26">
        <v>14000</v>
      </c>
      <c r="T50" s="26">
        <v>2973000</v>
      </c>
      <c r="U50" s="39">
        <v>45271000</v>
      </c>
      <c r="X50" s="3"/>
    </row>
    <row r="51" spans="1:24" ht="19.5" customHeight="1" x14ac:dyDescent="0.25">
      <c r="A51" s="1" t="s">
        <v>24</v>
      </c>
      <c r="B51" s="35">
        <v>22275000</v>
      </c>
      <c r="C51" s="8"/>
      <c r="D51" s="8"/>
      <c r="E51" s="9">
        <v>1300000</v>
      </c>
      <c r="F51" s="9"/>
      <c r="G51" s="8">
        <v>563000</v>
      </c>
      <c r="H51" s="11">
        <v>221000</v>
      </c>
      <c r="I51" s="21">
        <v>22000</v>
      </c>
      <c r="J51" s="11">
        <v>72000</v>
      </c>
      <c r="K51" s="11">
        <v>0</v>
      </c>
      <c r="L51" s="11">
        <v>12000</v>
      </c>
      <c r="M51" s="11"/>
      <c r="N51" s="20">
        <v>806000</v>
      </c>
      <c r="O51" s="20">
        <v>84000</v>
      </c>
      <c r="P51" s="8">
        <v>0</v>
      </c>
      <c r="Q51" s="26">
        <v>308000</v>
      </c>
      <c r="R51" s="26">
        <v>650000</v>
      </c>
      <c r="S51" s="26">
        <v>6000</v>
      </c>
      <c r="T51" s="26">
        <v>3154000</v>
      </c>
      <c r="U51" s="39">
        <v>19121000</v>
      </c>
      <c r="X51" s="3"/>
    </row>
    <row r="52" spans="1:24" x14ac:dyDescent="0.25">
      <c r="A52" s="1" t="s">
        <v>62</v>
      </c>
      <c r="B52" s="35">
        <v>13423000</v>
      </c>
      <c r="C52" s="8"/>
      <c r="D52" s="8"/>
      <c r="E52" s="9"/>
      <c r="F52" s="9"/>
      <c r="G52" s="8"/>
      <c r="H52" s="11"/>
      <c r="I52" s="21"/>
      <c r="J52" s="11">
        <v>72000</v>
      </c>
      <c r="K52" s="11">
        <v>0</v>
      </c>
      <c r="L52" s="11"/>
      <c r="M52" s="11"/>
      <c r="N52" s="20">
        <v>0</v>
      </c>
      <c r="O52" s="20">
        <v>72000</v>
      </c>
      <c r="P52" s="8">
        <v>650000</v>
      </c>
      <c r="Q52" s="24"/>
      <c r="R52" s="26">
        <v>0</v>
      </c>
      <c r="S52" s="26">
        <v>5000</v>
      </c>
      <c r="T52" s="26">
        <v>727000</v>
      </c>
      <c r="U52" s="39">
        <v>12696000</v>
      </c>
      <c r="X52" s="3"/>
    </row>
    <row r="53" spans="1:24" x14ac:dyDescent="0.25">
      <c r="A53" s="1" t="s">
        <v>63</v>
      </c>
      <c r="B53" s="35">
        <v>14121000</v>
      </c>
      <c r="C53" s="8"/>
      <c r="D53" s="8"/>
      <c r="E53" s="9"/>
      <c r="F53" s="9"/>
      <c r="G53" s="8"/>
      <c r="H53" s="11"/>
      <c r="I53" s="21"/>
      <c r="J53" s="11">
        <v>72000</v>
      </c>
      <c r="K53" s="11">
        <v>0</v>
      </c>
      <c r="L53" s="11"/>
      <c r="M53" s="11"/>
      <c r="N53" s="20">
        <v>0</v>
      </c>
      <c r="O53" s="20">
        <v>72000</v>
      </c>
      <c r="P53" s="8">
        <v>650000</v>
      </c>
      <c r="Q53" s="24"/>
      <c r="R53" s="26">
        <v>0</v>
      </c>
      <c r="S53" s="26">
        <v>5000</v>
      </c>
      <c r="T53" s="26">
        <v>727000</v>
      </c>
      <c r="U53" s="39">
        <v>13394000</v>
      </c>
      <c r="X53" s="3"/>
    </row>
    <row r="54" spans="1:24" ht="19.5" customHeight="1" x14ac:dyDescent="0.25">
      <c r="A54" s="1" t="s">
        <v>85</v>
      </c>
      <c r="B54" s="35">
        <v>20210000</v>
      </c>
      <c r="C54" s="8"/>
      <c r="D54" s="8"/>
      <c r="E54" s="9"/>
      <c r="F54" s="9"/>
      <c r="G54" s="8">
        <v>563000</v>
      </c>
      <c r="H54" s="11">
        <v>221000</v>
      </c>
      <c r="I54" s="21">
        <v>11000</v>
      </c>
      <c r="J54" s="11">
        <v>72000</v>
      </c>
      <c r="K54" s="11">
        <v>0</v>
      </c>
      <c r="L54" s="11">
        <v>12000</v>
      </c>
      <c r="M54" s="11"/>
      <c r="N54" s="20">
        <v>795000</v>
      </c>
      <c r="O54" s="20">
        <v>84000</v>
      </c>
      <c r="P54" s="8">
        <v>650000</v>
      </c>
      <c r="Q54" s="27">
        <v>126000</v>
      </c>
      <c r="R54" s="26">
        <v>0</v>
      </c>
      <c r="S54" s="26">
        <v>6000</v>
      </c>
      <c r="T54" s="26">
        <v>1661000</v>
      </c>
      <c r="U54" s="39">
        <v>18549000</v>
      </c>
      <c r="X54" s="3"/>
    </row>
    <row r="55" spans="1:24" x14ac:dyDescent="0.25">
      <c r="A55" s="1" t="s">
        <v>25</v>
      </c>
      <c r="B55" s="35">
        <v>21216000</v>
      </c>
      <c r="C55" s="8"/>
      <c r="D55" s="8"/>
      <c r="E55" s="9"/>
      <c r="F55" s="9"/>
      <c r="G55" s="8">
        <v>563000</v>
      </c>
      <c r="H55" s="11">
        <v>221000</v>
      </c>
      <c r="I55" s="21">
        <v>22000</v>
      </c>
      <c r="J55" s="11">
        <v>72000</v>
      </c>
      <c r="K55" s="11">
        <v>0</v>
      </c>
      <c r="L55" s="11">
        <v>12000</v>
      </c>
      <c r="M55" s="11"/>
      <c r="N55" s="20">
        <v>806000</v>
      </c>
      <c r="O55" s="20">
        <v>84000</v>
      </c>
      <c r="P55" s="8">
        <v>0</v>
      </c>
      <c r="Q55" s="27">
        <v>210000</v>
      </c>
      <c r="R55" s="26">
        <v>1300000</v>
      </c>
      <c r="S55" s="26">
        <v>6000</v>
      </c>
      <c r="T55" s="26">
        <v>2406000</v>
      </c>
      <c r="U55" s="39">
        <v>18810000</v>
      </c>
      <c r="X55" s="3"/>
    </row>
    <row r="56" spans="1:24" x14ac:dyDescent="0.25">
      <c r="A56" s="1" t="s">
        <v>26</v>
      </c>
      <c r="B56" s="35">
        <v>18657000</v>
      </c>
      <c r="C56" s="8"/>
      <c r="D56" s="8"/>
      <c r="E56" s="9">
        <v>1300000</v>
      </c>
      <c r="F56" s="9"/>
      <c r="G56" s="8">
        <v>563000</v>
      </c>
      <c r="H56" s="11">
        <v>221000</v>
      </c>
      <c r="I56" s="21">
        <v>22000</v>
      </c>
      <c r="J56" s="11">
        <v>72000</v>
      </c>
      <c r="K56" s="11">
        <v>0</v>
      </c>
      <c r="L56" s="11">
        <v>12000</v>
      </c>
      <c r="M56" s="11"/>
      <c r="N56" s="20">
        <v>806000</v>
      </c>
      <c r="O56" s="20">
        <v>84000</v>
      </c>
      <c r="P56" s="8">
        <v>0</v>
      </c>
      <c r="Q56" s="26">
        <v>280000</v>
      </c>
      <c r="R56" s="26">
        <v>650000</v>
      </c>
      <c r="S56" s="26">
        <v>6000</v>
      </c>
      <c r="T56" s="26">
        <v>3126000</v>
      </c>
      <c r="U56" s="39">
        <v>15531000</v>
      </c>
      <c r="X56" s="3"/>
    </row>
    <row r="57" spans="1:24" ht="19.5" customHeight="1" x14ac:dyDescent="0.25">
      <c r="A57" s="1" t="s">
        <v>27</v>
      </c>
      <c r="B57" s="35">
        <v>19055000</v>
      </c>
      <c r="C57" s="8"/>
      <c r="D57" s="8"/>
      <c r="E57" s="9"/>
      <c r="F57" s="9"/>
      <c r="G57" s="8">
        <v>563000</v>
      </c>
      <c r="H57" s="11">
        <v>221000</v>
      </c>
      <c r="I57" s="21">
        <v>22000</v>
      </c>
      <c r="J57" s="11">
        <v>84000</v>
      </c>
      <c r="K57" s="11">
        <v>0</v>
      </c>
      <c r="L57" s="11">
        <v>12000</v>
      </c>
      <c r="M57" s="11"/>
      <c r="N57" s="20">
        <v>806000</v>
      </c>
      <c r="O57" s="20">
        <v>96000</v>
      </c>
      <c r="P57" s="8">
        <v>0</v>
      </c>
      <c r="Q57" s="26">
        <v>308000</v>
      </c>
      <c r="R57" s="26">
        <v>650000</v>
      </c>
      <c r="S57" s="26">
        <v>7000</v>
      </c>
      <c r="T57" s="26">
        <v>1867000</v>
      </c>
      <c r="U57" s="39">
        <v>17188000</v>
      </c>
      <c r="X57" s="3"/>
    </row>
    <row r="58" spans="1:24" x14ac:dyDescent="0.25">
      <c r="A58" s="1" t="s">
        <v>100</v>
      </c>
      <c r="B58" s="35">
        <v>13316000</v>
      </c>
      <c r="C58" s="8"/>
      <c r="D58" s="8"/>
      <c r="E58" s="9"/>
      <c r="F58" s="9"/>
      <c r="G58" s="8"/>
      <c r="H58" s="11"/>
      <c r="I58" s="21"/>
      <c r="J58" s="11">
        <v>60000</v>
      </c>
      <c r="K58" s="11">
        <v>0</v>
      </c>
      <c r="L58" s="11"/>
      <c r="M58" s="11"/>
      <c r="N58" s="20">
        <v>0</v>
      </c>
      <c r="O58" s="20">
        <v>60000</v>
      </c>
      <c r="P58" s="8">
        <v>650000</v>
      </c>
      <c r="Q58" s="24"/>
      <c r="R58" s="26">
        <v>0</v>
      </c>
      <c r="S58" s="26">
        <v>4000</v>
      </c>
      <c r="T58" s="26">
        <v>714000</v>
      </c>
      <c r="U58" s="39">
        <v>12602000</v>
      </c>
      <c r="X58" s="3"/>
    </row>
    <row r="59" spans="1:24" x14ac:dyDescent="0.25">
      <c r="A59" s="1" t="s">
        <v>64</v>
      </c>
      <c r="B59" s="35">
        <v>14723000</v>
      </c>
      <c r="C59" s="8"/>
      <c r="D59" s="8"/>
      <c r="E59" s="9">
        <v>700000</v>
      </c>
      <c r="F59" s="9"/>
      <c r="G59" s="8">
        <v>563000</v>
      </c>
      <c r="H59" s="11">
        <v>221000</v>
      </c>
      <c r="I59" s="21">
        <v>11000</v>
      </c>
      <c r="J59" s="11">
        <v>72000</v>
      </c>
      <c r="K59" s="11">
        <v>0</v>
      </c>
      <c r="L59" s="11">
        <v>12000</v>
      </c>
      <c r="M59" s="11"/>
      <c r="N59" s="20">
        <v>795000</v>
      </c>
      <c r="O59" s="20">
        <v>84000</v>
      </c>
      <c r="P59" s="8">
        <v>650000</v>
      </c>
      <c r="Q59" s="27">
        <v>28000</v>
      </c>
      <c r="R59" s="26">
        <v>0</v>
      </c>
      <c r="S59" s="26">
        <v>6000</v>
      </c>
      <c r="T59" s="26">
        <v>2263000</v>
      </c>
      <c r="U59" s="39">
        <v>12460000</v>
      </c>
      <c r="X59" s="3"/>
    </row>
    <row r="60" spans="1:24" ht="19.5" customHeight="1" x14ac:dyDescent="0.25">
      <c r="A60" s="1" t="s">
        <v>65</v>
      </c>
      <c r="B60" s="35">
        <v>19223000</v>
      </c>
      <c r="C60" s="8"/>
      <c r="D60" s="8"/>
      <c r="E60" s="9">
        <v>700000</v>
      </c>
      <c r="F60" s="9"/>
      <c r="G60" s="8">
        <v>563000</v>
      </c>
      <c r="H60" s="11">
        <v>221000</v>
      </c>
      <c r="I60" s="21">
        <v>11000</v>
      </c>
      <c r="J60" s="11">
        <v>72000</v>
      </c>
      <c r="K60" s="11">
        <v>0</v>
      </c>
      <c r="L60" s="11">
        <v>12000</v>
      </c>
      <c r="M60" s="11"/>
      <c r="N60" s="20">
        <v>795000</v>
      </c>
      <c r="O60" s="20">
        <v>84000</v>
      </c>
      <c r="P60" s="8">
        <v>650000</v>
      </c>
      <c r="Q60" s="27">
        <v>112000</v>
      </c>
      <c r="R60" s="26">
        <v>0</v>
      </c>
      <c r="S60" s="26">
        <v>6000</v>
      </c>
      <c r="T60" s="26">
        <v>2347000</v>
      </c>
      <c r="U60" s="39">
        <v>16876000</v>
      </c>
      <c r="X60" s="3"/>
    </row>
    <row r="61" spans="1:24" x14ac:dyDescent="0.25">
      <c r="A61" s="31" t="s">
        <v>112</v>
      </c>
      <c r="B61" s="35">
        <v>72154000</v>
      </c>
      <c r="C61" s="8"/>
      <c r="D61" s="8"/>
      <c r="E61" s="9">
        <v>600000</v>
      </c>
      <c r="F61" s="9"/>
      <c r="G61" s="8">
        <v>563000</v>
      </c>
      <c r="H61" s="11"/>
      <c r="I61" s="21">
        <v>22000</v>
      </c>
      <c r="J61" s="11">
        <v>192000</v>
      </c>
      <c r="K61" s="11">
        <v>96000</v>
      </c>
      <c r="L61" s="11">
        <v>96000</v>
      </c>
      <c r="M61" s="11">
        <v>71000</v>
      </c>
      <c r="N61" s="20">
        <v>585000</v>
      </c>
      <c r="O61" s="20">
        <v>455000</v>
      </c>
      <c r="P61" s="8">
        <v>0</v>
      </c>
      <c r="Q61" s="26">
        <v>826000</v>
      </c>
      <c r="R61" s="26">
        <v>1300000</v>
      </c>
      <c r="S61" s="26">
        <v>19000</v>
      </c>
      <c r="T61" s="26">
        <v>3785000</v>
      </c>
      <c r="U61" s="39">
        <v>68369000</v>
      </c>
      <c r="X61" s="3"/>
    </row>
    <row r="62" spans="1:24" x14ac:dyDescent="0.25">
      <c r="A62" s="31" t="s">
        <v>113</v>
      </c>
      <c r="B62" s="35">
        <v>21144000</v>
      </c>
      <c r="C62" s="8"/>
      <c r="D62" s="8"/>
      <c r="E62" s="9">
        <v>1300000</v>
      </c>
      <c r="F62" s="9"/>
      <c r="G62" s="8">
        <v>563000</v>
      </c>
      <c r="H62" s="11">
        <v>221000</v>
      </c>
      <c r="I62" s="21">
        <v>22000</v>
      </c>
      <c r="J62" s="11">
        <v>72000</v>
      </c>
      <c r="K62" s="11">
        <v>0</v>
      </c>
      <c r="L62" s="11">
        <v>12000</v>
      </c>
      <c r="M62" s="11"/>
      <c r="N62" s="20">
        <v>806000</v>
      </c>
      <c r="O62" s="20">
        <v>84000</v>
      </c>
      <c r="P62" s="8">
        <v>650000</v>
      </c>
      <c r="Q62" s="26">
        <v>266000</v>
      </c>
      <c r="R62" s="26">
        <v>650000</v>
      </c>
      <c r="S62" s="26">
        <v>6000</v>
      </c>
      <c r="T62" s="26">
        <v>3762000</v>
      </c>
      <c r="U62" s="39">
        <v>17382000</v>
      </c>
      <c r="X62" s="3"/>
    </row>
    <row r="63" spans="1:24" ht="19.5" customHeight="1" x14ac:dyDescent="0.25">
      <c r="A63" s="1" t="s">
        <v>101</v>
      </c>
      <c r="B63" s="35">
        <v>19167000</v>
      </c>
      <c r="C63" s="8"/>
      <c r="D63" s="8"/>
      <c r="E63" s="9"/>
      <c r="F63" s="9"/>
      <c r="G63" s="8">
        <v>563000</v>
      </c>
      <c r="H63" s="11">
        <v>221000</v>
      </c>
      <c r="I63" s="21">
        <v>11000</v>
      </c>
      <c r="J63" s="11">
        <v>72000</v>
      </c>
      <c r="K63" s="11">
        <v>0</v>
      </c>
      <c r="L63" s="11">
        <v>48000</v>
      </c>
      <c r="M63" s="11"/>
      <c r="N63" s="20">
        <v>795000</v>
      </c>
      <c r="O63" s="20">
        <v>120000</v>
      </c>
      <c r="P63" s="8">
        <v>650000</v>
      </c>
      <c r="Q63" s="27">
        <v>224000</v>
      </c>
      <c r="R63" s="26">
        <v>0</v>
      </c>
      <c r="S63" s="26">
        <v>6000</v>
      </c>
      <c r="T63" s="26">
        <v>1795000</v>
      </c>
      <c r="U63" s="39">
        <v>17372000</v>
      </c>
      <c r="X63" s="3"/>
    </row>
    <row r="64" spans="1:24" x14ac:dyDescent="0.25">
      <c r="A64" s="1" t="s">
        <v>66</v>
      </c>
      <c r="B64" s="35">
        <v>13706000</v>
      </c>
      <c r="C64" s="8"/>
      <c r="D64" s="8"/>
      <c r="E64" s="9"/>
      <c r="F64" s="9"/>
      <c r="G64" s="8"/>
      <c r="H64" s="11"/>
      <c r="I64" s="21"/>
      <c r="J64" s="11">
        <v>72000</v>
      </c>
      <c r="K64" s="11">
        <v>0</v>
      </c>
      <c r="L64" s="11"/>
      <c r="M64" s="11"/>
      <c r="N64" s="20">
        <v>0</v>
      </c>
      <c r="O64" s="20">
        <v>72000</v>
      </c>
      <c r="P64" s="8">
        <v>650000</v>
      </c>
      <c r="Q64" s="24"/>
      <c r="R64" s="26">
        <v>0</v>
      </c>
      <c r="S64" s="26">
        <v>5000</v>
      </c>
      <c r="T64" s="26">
        <v>727000</v>
      </c>
      <c r="U64" s="39">
        <v>12979000</v>
      </c>
      <c r="X64" s="3"/>
    </row>
    <row r="65" spans="1:24" x14ac:dyDescent="0.25">
      <c r="A65" s="31" t="s">
        <v>118</v>
      </c>
      <c r="B65" s="35">
        <v>16728000</v>
      </c>
      <c r="C65" s="8"/>
      <c r="D65" s="8"/>
      <c r="E65" s="9">
        <v>1300000</v>
      </c>
      <c r="F65" s="9"/>
      <c r="G65" s="8">
        <v>563000</v>
      </c>
      <c r="H65" s="11">
        <v>221000</v>
      </c>
      <c r="I65" s="21">
        <v>22000</v>
      </c>
      <c r="J65" s="11">
        <v>72000</v>
      </c>
      <c r="K65" s="11">
        <v>0</v>
      </c>
      <c r="L65" s="11">
        <v>12000</v>
      </c>
      <c r="M65" s="11"/>
      <c r="N65" s="20">
        <v>806000</v>
      </c>
      <c r="O65" s="20">
        <v>84000</v>
      </c>
      <c r="P65" s="8">
        <v>650000</v>
      </c>
      <c r="Q65" s="26">
        <v>280000</v>
      </c>
      <c r="R65" s="26">
        <v>1300000</v>
      </c>
      <c r="S65" s="26">
        <v>6000</v>
      </c>
      <c r="T65" s="26">
        <v>4426000</v>
      </c>
      <c r="U65" s="39">
        <v>12302000</v>
      </c>
      <c r="X65" s="3"/>
    </row>
    <row r="66" spans="1:24" ht="19.5" customHeight="1" x14ac:dyDescent="0.25">
      <c r="A66" s="31" t="s">
        <v>114</v>
      </c>
      <c r="B66" s="35">
        <v>18220000</v>
      </c>
      <c r="C66" s="8"/>
      <c r="D66" s="8"/>
      <c r="E66" s="9"/>
      <c r="F66" s="9"/>
      <c r="G66" s="8">
        <v>563000</v>
      </c>
      <c r="H66" s="11">
        <v>221000</v>
      </c>
      <c r="I66" s="21">
        <v>22000</v>
      </c>
      <c r="J66" s="11">
        <v>72000</v>
      </c>
      <c r="K66" s="11">
        <v>0</v>
      </c>
      <c r="L66" s="11">
        <v>12000</v>
      </c>
      <c r="M66" s="11"/>
      <c r="N66" s="20">
        <v>806000</v>
      </c>
      <c r="O66" s="20">
        <v>84000</v>
      </c>
      <c r="P66" s="8">
        <v>650000</v>
      </c>
      <c r="Q66" s="27">
        <v>238000</v>
      </c>
      <c r="R66" s="26">
        <v>650000</v>
      </c>
      <c r="S66" s="26">
        <v>6000</v>
      </c>
      <c r="T66" s="26">
        <v>2434000</v>
      </c>
      <c r="U66" s="39">
        <v>15786000</v>
      </c>
      <c r="X66" s="3"/>
    </row>
    <row r="67" spans="1:24" x14ac:dyDescent="0.25">
      <c r="A67" s="1" t="s">
        <v>67</v>
      </c>
      <c r="B67" s="35">
        <v>14967000</v>
      </c>
      <c r="C67" s="8"/>
      <c r="D67" s="8"/>
      <c r="E67" s="9"/>
      <c r="F67" s="9"/>
      <c r="G67" s="8"/>
      <c r="H67" s="11"/>
      <c r="I67" s="21"/>
      <c r="J67" s="11">
        <v>72000</v>
      </c>
      <c r="K67" s="11">
        <v>0</v>
      </c>
      <c r="L67" s="11"/>
      <c r="M67" s="11"/>
      <c r="N67" s="20">
        <v>0</v>
      </c>
      <c r="O67" s="20">
        <v>72000</v>
      </c>
      <c r="P67" s="8">
        <v>650000</v>
      </c>
      <c r="Q67" s="24"/>
      <c r="R67" s="26">
        <v>0</v>
      </c>
      <c r="S67" s="26">
        <v>5000</v>
      </c>
      <c r="T67" s="26">
        <v>727000</v>
      </c>
      <c r="U67" s="39">
        <v>14240000</v>
      </c>
      <c r="X67" s="3"/>
    </row>
    <row r="68" spans="1:24" x14ac:dyDescent="0.25">
      <c r="A68" s="31" t="s">
        <v>115</v>
      </c>
      <c r="B68" s="35">
        <v>51789000</v>
      </c>
      <c r="C68" s="8"/>
      <c r="D68" s="8"/>
      <c r="E68" s="9">
        <v>1300000</v>
      </c>
      <c r="F68" s="9"/>
      <c r="G68" s="8">
        <v>563000</v>
      </c>
      <c r="H68" s="11"/>
      <c r="I68" s="21">
        <v>32000</v>
      </c>
      <c r="J68" s="11">
        <v>180000</v>
      </c>
      <c r="K68" s="11">
        <v>0</v>
      </c>
      <c r="L68" s="11">
        <v>24000</v>
      </c>
      <c r="M68" s="11"/>
      <c r="N68" s="20">
        <v>595000</v>
      </c>
      <c r="O68" s="20">
        <v>204000</v>
      </c>
      <c r="P68" s="8">
        <v>0</v>
      </c>
      <c r="Q68" s="26">
        <v>784000</v>
      </c>
      <c r="R68" s="26">
        <v>1300000</v>
      </c>
      <c r="S68" s="26">
        <v>14000</v>
      </c>
      <c r="T68" s="26">
        <v>4197000</v>
      </c>
      <c r="U68" s="39">
        <v>47592000</v>
      </c>
      <c r="X68" s="3"/>
    </row>
    <row r="69" spans="1:24" ht="19.5" customHeight="1" x14ac:dyDescent="0.25">
      <c r="A69" s="1" t="s">
        <v>68</v>
      </c>
      <c r="B69" s="35">
        <v>15206000</v>
      </c>
      <c r="C69" s="8"/>
      <c r="D69" s="8"/>
      <c r="E69" s="9">
        <v>700000</v>
      </c>
      <c r="F69" s="9"/>
      <c r="G69" s="8">
        <v>563000</v>
      </c>
      <c r="H69" s="11">
        <v>221000</v>
      </c>
      <c r="I69" s="21">
        <v>11000</v>
      </c>
      <c r="J69" s="11">
        <v>72000</v>
      </c>
      <c r="K69" s="11">
        <v>0</v>
      </c>
      <c r="L69" s="11">
        <v>12000</v>
      </c>
      <c r="M69" s="11"/>
      <c r="N69" s="20">
        <v>795000</v>
      </c>
      <c r="O69" s="20">
        <v>84000</v>
      </c>
      <c r="P69" s="8">
        <v>650000</v>
      </c>
      <c r="Q69" s="27">
        <v>140000</v>
      </c>
      <c r="R69" s="26">
        <v>0</v>
      </c>
      <c r="S69" s="26">
        <v>6000</v>
      </c>
      <c r="T69" s="26">
        <v>2375000</v>
      </c>
      <c r="U69" s="39">
        <v>12831000</v>
      </c>
      <c r="X69" s="3"/>
    </row>
    <row r="70" spans="1:24" x14ac:dyDescent="0.25">
      <c r="A70" s="31" t="s">
        <v>28</v>
      </c>
      <c r="B70" s="35">
        <v>19024000</v>
      </c>
      <c r="C70" s="8"/>
      <c r="D70" s="8"/>
      <c r="E70" s="9">
        <v>1300000</v>
      </c>
      <c r="F70" s="9"/>
      <c r="G70" s="8">
        <v>563000</v>
      </c>
      <c r="H70" s="11">
        <v>221000</v>
      </c>
      <c r="I70" s="21">
        <v>22000</v>
      </c>
      <c r="J70" s="11">
        <v>72000</v>
      </c>
      <c r="K70" s="11">
        <v>0</v>
      </c>
      <c r="L70" s="11">
        <v>12000</v>
      </c>
      <c r="M70" s="11"/>
      <c r="N70" s="20">
        <v>806000</v>
      </c>
      <c r="O70" s="20">
        <v>84000</v>
      </c>
      <c r="P70" s="8">
        <v>650000</v>
      </c>
      <c r="Q70" s="26">
        <v>196000</v>
      </c>
      <c r="R70" s="26">
        <v>650000</v>
      </c>
      <c r="S70" s="26">
        <v>6000</v>
      </c>
      <c r="T70" s="26">
        <v>3692000</v>
      </c>
      <c r="U70" s="39">
        <v>15332000</v>
      </c>
      <c r="X70" s="3"/>
    </row>
    <row r="71" spans="1:24" x14ac:dyDescent="0.25">
      <c r="A71" s="31" t="s">
        <v>116</v>
      </c>
      <c r="B71" s="35">
        <v>20271000</v>
      </c>
      <c r="C71" s="8"/>
      <c r="D71" s="8"/>
      <c r="E71" s="9"/>
      <c r="F71" s="9"/>
      <c r="G71" s="8">
        <v>563000</v>
      </c>
      <c r="H71" s="11">
        <v>221000</v>
      </c>
      <c r="I71" s="21">
        <v>22000</v>
      </c>
      <c r="J71" s="11">
        <v>72000</v>
      </c>
      <c r="K71" s="11">
        <v>0</v>
      </c>
      <c r="L71" s="11">
        <v>12000</v>
      </c>
      <c r="M71" s="11"/>
      <c r="N71" s="20">
        <v>806000</v>
      </c>
      <c r="O71" s="20">
        <v>84000</v>
      </c>
      <c r="P71" s="8">
        <v>0</v>
      </c>
      <c r="Q71" s="27">
        <v>154000</v>
      </c>
      <c r="R71" s="26">
        <v>650000</v>
      </c>
      <c r="S71" s="26">
        <v>6000</v>
      </c>
      <c r="T71" s="26">
        <v>1700000</v>
      </c>
      <c r="U71" s="39">
        <v>18571000</v>
      </c>
      <c r="X71" s="3"/>
    </row>
    <row r="72" spans="1:24" ht="19.5" customHeight="1" x14ac:dyDescent="0.25">
      <c r="A72" s="1" t="s">
        <v>29</v>
      </c>
      <c r="B72" s="35">
        <v>18540000</v>
      </c>
      <c r="C72" s="8"/>
      <c r="D72" s="8"/>
      <c r="E72" s="9">
        <v>1300000</v>
      </c>
      <c r="F72" s="9"/>
      <c r="G72" s="8">
        <v>563000</v>
      </c>
      <c r="H72" s="11">
        <v>221000</v>
      </c>
      <c r="I72" s="21">
        <v>22000</v>
      </c>
      <c r="J72" s="11">
        <v>72000</v>
      </c>
      <c r="K72" s="11">
        <v>0</v>
      </c>
      <c r="L72" s="11">
        <v>12000</v>
      </c>
      <c r="M72" s="11"/>
      <c r="N72" s="20">
        <v>806000</v>
      </c>
      <c r="O72" s="20">
        <v>84000</v>
      </c>
      <c r="P72" s="8">
        <v>0</v>
      </c>
      <c r="Q72" s="26">
        <v>126000</v>
      </c>
      <c r="R72" s="26">
        <v>650000</v>
      </c>
      <c r="S72" s="26">
        <v>6000</v>
      </c>
      <c r="T72" s="26">
        <v>2972000</v>
      </c>
      <c r="U72" s="39">
        <v>15568000</v>
      </c>
      <c r="X72" s="3"/>
    </row>
    <row r="73" spans="1:24" x14ac:dyDescent="0.25">
      <c r="A73" s="1" t="s">
        <v>30</v>
      </c>
      <c r="B73" s="35">
        <v>25077000</v>
      </c>
      <c r="C73" s="8"/>
      <c r="D73" s="8"/>
      <c r="E73" s="9"/>
      <c r="F73" s="9"/>
      <c r="G73" s="8">
        <v>563000</v>
      </c>
      <c r="H73" s="11">
        <v>221000</v>
      </c>
      <c r="I73" s="21">
        <v>22000</v>
      </c>
      <c r="J73" s="11">
        <v>84000</v>
      </c>
      <c r="K73" s="11">
        <v>48000</v>
      </c>
      <c r="L73" s="11">
        <v>12000</v>
      </c>
      <c r="M73" s="11"/>
      <c r="N73" s="20">
        <v>806000</v>
      </c>
      <c r="O73" s="20">
        <v>144000</v>
      </c>
      <c r="P73" s="8">
        <v>0</v>
      </c>
      <c r="Q73" s="27">
        <v>350000</v>
      </c>
      <c r="R73" s="26">
        <v>650000</v>
      </c>
      <c r="S73" s="26">
        <v>8000</v>
      </c>
      <c r="T73" s="26">
        <v>1958000</v>
      </c>
      <c r="U73" s="39">
        <v>23119000</v>
      </c>
      <c r="X73" s="3"/>
    </row>
    <row r="74" spans="1:24" x14ac:dyDescent="0.25">
      <c r="A74" s="1" t="s">
        <v>102</v>
      </c>
      <c r="B74" s="35">
        <v>15870000</v>
      </c>
      <c r="C74" s="8"/>
      <c r="D74" s="8"/>
      <c r="E74" s="9"/>
      <c r="F74" s="9"/>
      <c r="G74" s="8"/>
      <c r="H74" s="11"/>
      <c r="I74" s="21"/>
      <c r="J74" s="11">
        <v>72000</v>
      </c>
      <c r="K74" s="11">
        <v>0</v>
      </c>
      <c r="L74" s="11"/>
      <c r="M74" s="11"/>
      <c r="N74" s="20">
        <v>0</v>
      </c>
      <c r="O74" s="20">
        <v>72000</v>
      </c>
      <c r="P74" s="8">
        <v>650000</v>
      </c>
      <c r="Q74" s="24"/>
      <c r="R74" s="26">
        <v>0</v>
      </c>
      <c r="S74" s="26">
        <v>5000</v>
      </c>
      <c r="T74" s="26">
        <v>727000</v>
      </c>
      <c r="U74" s="39">
        <v>15143000</v>
      </c>
      <c r="X74" s="3"/>
    </row>
    <row r="75" spans="1:24" ht="19.5" customHeight="1" x14ac:dyDescent="0.25">
      <c r="A75" s="1" t="s">
        <v>69</v>
      </c>
      <c r="B75" s="35">
        <v>16029000</v>
      </c>
      <c r="C75" s="8"/>
      <c r="D75" s="8"/>
      <c r="E75" s="9">
        <v>700000</v>
      </c>
      <c r="F75" s="9"/>
      <c r="G75" s="8">
        <v>563000</v>
      </c>
      <c r="H75" s="11">
        <v>221000</v>
      </c>
      <c r="I75" s="21">
        <v>11000</v>
      </c>
      <c r="J75" s="11">
        <v>72000</v>
      </c>
      <c r="K75" s="11">
        <v>0</v>
      </c>
      <c r="L75" s="11">
        <v>12000</v>
      </c>
      <c r="M75" s="11"/>
      <c r="N75" s="20">
        <v>795000</v>
      </c>
      <c r="O75" s="20">
        <v>84000</v>
      </c>
      <c r="P75" s="8">
        <v>650000</v>
      </c>
      <c r="Q75" s="24">
        <v>14000</v>
      </c>
      <c r="R75" s="26">
        <v>0</v>
      </c>
      <c r="S75" s="26">
        <v>6000</v>
      </c>
      <c r="T75" s="26">
        <v>2249000</v>
      </c>
      <c r="U75" s="39">
        <v>13780000</v>
      </c>
      <c r="X75" s="3"/>
    </row>
    <row r="76" spans="1:24" x14ac:dyDescent="0.25">
      <c r="A76" s="1" t="s">
        <v>31</v>
      </c>
      <c r="B76" s="35">
        <v>17698000</v>
      </c>
      <c r="C76" s="8"/>
      <c r="D76" s="8"/>
      <c r="E76" s="9">
        <v>700000</v>
      </c>
      <c r="F76" s="9"/>
      <c r="G76" s="8">
        <v>563000</v>
      </c>
      <c r="H76" s="11">
        <v>221000</v>
      </c>
      <c r="I76" s="21">
        <v>11000</v>
      </c>
      <c r="J76" s="11">
        <v>72000</v>
      </c>
      <c r="K76" s="11">
        <v>0</v>
      </c>
      <c r="L76" s="11">
        <v>12000</v>
      </c>
      <c r="M76" s="11"/>
      <c r="N76" s="20">
        <v>795000</v>
      </c>
      <c r="O76" s="20">
        <v>84000</v>
      </c>
      <c r="P76" s="8">
        <v>650000</v>
      </c>
      <c r="Q76" s="26">
        <v>56000</v>
      </c>
      <c r="R76" s="26">
        <v>0</v>
      </c>
      <c r="S76" s="26">
        <v>6000</v>
      </c>
      <c r="T76" s="26">
        <v>2291000</v>
      </c>
      <c r="U76" s="39">
        <v>15407000</v>
      </c>
      <c r="X76" s="3"/>
    </row>
    <row r="77" spans="1:24" x14ac:dyDescent="0.25">
      <c r="A77" s="1" t="s">
        <v>32</v>
      </c>
      <c r="B77" s="35">
        <v>17945000</v>
      </c>
      <c r="C77" s="8"/>
      <c r="D77" s="8"/>
      <c r="E77" s="9"/>
      <c r="F77" s="9"/>
      <c r="G77" s="8">
        <v>563000</v>
      </c>
      <c r="H77" s="11">
        <v>221000</v>
      </c>
      <c r="I77" s="21">
        <v>22000</v>
      </c>
      <c r="J77" s="11">
        <v>72000</v>
      </c>
      <c r="K77" s="11">
        <v>0</v>
      </c>
      <c r="L77" s="11">
        <v>12000</v>
      </c>
      <c r="M77" s="11"/>
      <c r="N77" s="20">
        <v>806000</v>
      </c>
      <c r="O77" s="20">
        <v>84000</v>
      </c>
      <c r="P77" s="8">
        <v>0</v>
      </c>
      <c r="Q77" s="27">
        <v>266000</v>
      </c>
      <c r="R77" s="26">
        <v>1300000</v>
      </c>
      <c r="S77" s="26">
        <v>6000</v>
      </c>
      <c r="T77" s="26">
        <v>2462000</v>
      </c>
      <c r="U77" s="39">
        <v>15483000</v>
      </c>
      <c r="X77" s="3"/>
    </row>
    <row r="78" spans="1:24" ht="19.5" customHeight="1" x14ac:dyDescent="0.25">
      <c r="A78" s="1" t="s">
        <v>70</v>
      </c>
      <c r="B78" s="35">
        <v>18886000</v>
      </c>
      <c r="C78" s="8"/>
      <c r="D78" s="8"/>
      <c r="E78" s="9">
        <v>1300000</v>
      </c>
      <c r="F78" s="9"/>
      <c r="G78" s="8">
        <v>563000</v>
      </c>
      <c r="H78" s="11">
        <v>221000</v>
      </c>
      <c r="I78" s="21">
        <v>22000</v>
      </c>
      <c r="J78" s="11">
        <v>72000</v>
      </c>
      <c r="K78" s="11">
        <v>0</v>
      </c>
      <c r="L78" s="11">
        <v>12000</v>
      </c>
      <c r="M78" s="11"/>
      <c r="N78" s="20">
        <v>806000</v>
      </c>
      <c r="O78" s="20">
        <v>84000</v>
      </c>
      <c r="P78" s="8">
        <v>650000</v>
      </c>
      <c r="Q78" s="27">
        <v>378000</v>
      </c>
      <c r="R78" s="26">
        <v>650000</v>
      </c>
      <c r="S78" s="26">
        <v>6000</v>
      </c>
      <c r="T78" s="26">
        <v>3874000</v>
      </c>
      <c r="U78" s="39">
        <v>15012000</v>
      </c>
      <c r="X78" s="3"/>
    </row>
    <row r="79" spans="1:24" x14ac:dyDescent="0.25">
      <c r="A79" s="1" t="s">
        <v>71</v>
      </c>
      <c r="B79" s="35">
        <v>17497000</v>
      </c>
      <c r="C79" s="8"/>
      <c r="D79" s="8"/>
      <c r="E79" s="9">
        <v>700000</v>
      </c>
      <c r="F79" s="9"/>
      <c r="G79" s="8">
        <v>563000</v>
      </c>
      <c r="H79" s="11">
        <v>221000</v>
      </c>
      <c r="I79" s="21">
        <v>11000</v>
      </c>
      <c r="J79" s="11">
        <v>72000</v>
      </c>
      <c r="K79" s="11">
        <v>0</v>
      </c>
      <c r="L79" s="11">
        <v>12000</v>
      </c>
      <c r="M79" s="11"/>
      <c r="N79" s="20">
        <v>795000</v>
      </c>
      <c r="O79" s="20">
        <v>84000</v>
      </c>
      <c r="P79" s="8">
        <v>650000</v>
      </c>
      <c r="Q79" s="26">
        <v>154000</v>
      </c>
      <c r="R79" s="26">
        <v>0</v>
      </c>
      <c r="S79" s="26">
        <v>6000</v>
      </c>
      <c r="T79" s="26">
        <v>2389000</v>
      </c>
      <c r="U79" s="39">
        <v>15108000</v>
      </c>
      <c r="X79" s="3"/>
    </row>
    <row r="80" spans="1:24" ht="19.5" customHeight="1" x14ac:dyDescent="0.25">
      <c r="A80" s="1" t="s">
        <v>72</v>
      </c>
      <c r="B80" s="35">
        <v>18944000</v>
      </c>
      <c r="C80" s="8"/>
      <c r="D80" s="8"/>
      <c r="E80" s="9"/>
      <c r="F80" s="9"/>
      <c r="G80" s="8"/>
      <c r="H80" s="11"/>
      <c r="I80" s="21"/>
      <c r="J80" s="11">
        <v>72000</v>
      </c>
      <c r="K80" s="11">
        <v>0</v>
      </c>
      <c r="L80" s="11"/>
      <c r="M80" s="11"/>
      <c r="N80" s="20">
        <v>0</v>
      </c>
      <c r="O80" s="20">
        <v>72000</v>
      </c>
      <c r="P80" s="8">
        <v>650000</v>
      </c>
      <c r="Q80" s="24"/>
      <c r="R80" s="26">
        <v>0</v>
      </c>
      <c r="S80" s="26">
        <v>5000</v>
      </c>
      <c r="T80" s="26">
        <v>727000</v>
      </c>
      <c r="U80" s="39">
        <v>18217000</v>
      </c>
      <c r="X80" s="3"/>
    </row>
    <row r="81" spans="1:24" x14ac:dyDescent="0.25">
      <c r="A81" s="1" t="s">
        <v>33</v>
      </c>
      <c r="B81" s="35">
        <v>29419000</v>
      </c>
      <c r="C81" s="8"/>
      <c r="D81" s="8"/>
      <c r="E81" s="9">
        <v>600000</v>
      </c>
      <c r="F81" s="9"/>
      <c r="G81" s="8">
        <v>563000</v>
      </c>
      <c r="H81" s="11">
        <v>221000</v>
      </c>
      <c r="I81" s="21">
        <v>22000</v>
      </c>
      <c r="J81" s="11">
        <v>84000</v>
      </c>
      <c r="K81" s="11">
        <v>0</v>
      </c>
      <c r="L81" s="11">
        <v>24000</v>
      </c>
      <c r="M81" s="11"/>
      <c r="N81" s="20">
        <v>806000</v>
      </c>
      <c r="O81" s="20">
        <v>108000</v>
      </c>
      <c r="P81" s="8">
        <v>0</v>
      </c>
      <c r="Q81" s="26">
        <v>294000</v>
      </c>
      <c r="R81" s="26">
        <v>1300000</v>
      </c>
      <c r="S81" s="26">
        <v>8000</v>
      </c>
      <c r="T81" s="26">
        <v>3116000</v>
      </c>
      <c r="U81" s="39">
        <v>26303000</v>
      </c>
      <c r="X81" s="3"/>
    </row>
    <row r="82" spans="1:24" x14ac:dyDescent="0.25">
      <c r="A82" s="1" t="s">
        <v>34</v>
      </c>
      <c r="B82" s="35">
        <v>26483000</v>
      </c>
      <c r="C82" s="8"/>
      <c r="D82" s="8"/>
      <c r="E82" s="9">
        <v>1300000</v>
      </c>
      <c r="F82" s="9"/>
      <c r="G82" s="8">
        <v>563000</v>
      </c>
      <c r="H82" s="11">
        <v>221000</v>
      </c>
      <c r="I82" s="21">
        <v>22000</v>
      </c>
      <c r="J82" s="11">
        <v>72000</v>
      </c>
      <c r="K82" s="11">
        <v>0</v>
      </c>
      <c r="L82" s="11">
        <v>12000</v>
      </c>
      <c r="M82" s="11"/>
      <c r="N82" s="20">
        <v>806000</v>
      </c>
      <c r="O82" s="20">
        <v>84000</v>
      </c>
      <c r="P82" s="8">
        <v>0</v>
      </c>
      <c r="Q82" s="27">
        <v>182000</v>
      </c>
      <c r="R82" s="26">
        <v>1300000</v>
      </c>
      <c r="S82" s="26">
        <v>6000</v>
      </c>
      <c r="T82" s="26">
        <v>3678000</v>
      </c>
      <c r="U82" s="39">
        <v>22805000</v>
      </c>
      <c r="X82" s="3"/>
    </row>
    <row r="83" spans="1:24" ht="19.5" customHeight="1" x14ac:dyDescent="0.25">
      <c r="A83" s="1" t="s">
        <v>35</v>
      </c>
      <c r="B83" s="35">
        <v>24665000</v>
      </c>
      <c r="C83" s="8"/>
      <c r="D83" s="8"/>
      <c r="E83" s="9"/>
      <c r="F83" s="9"/>
      <c r="G83" s="8">
        <v>563000</v>
      </c>
      <c r="H83" s="11">
        <v>221000</v>
      </c>
      <c r="I83" s="21">
        <v>22000</v>
      </c>
      <c r="J83" s="11">
        <v>84000</v>
      </c>
      <c r="K83" s="11">
        <v>0</v>
      </c>
      <c r="L83" s="11">
        <v>12000</v>
      </c>
      <c r="M83" s="11"/>
      <c r="N83" s="20">
        <v>806000</v>
      </c>
      <c r="O83" s="20">
        <v>96000</v>
      </c>
      <c r="P83" s="8">
        <v>0</v>
      </c>
      <c r="Q83" s="27">
        <v>266000</v>
      </c>
      <c r="R83" s="26">
        <v>1300000</v>
      </c>
      <c r="S83" s="26">
        <v>7000</v>
      </c>
      <c r="T83" s="26">
        <v>2475000</v>
      </c>
      <c r="U83" s="39">
        <v>22190000</v>
      </c>
      <c r="X83" s="3"/>
    </row>
    <row r="84" spans="1:24" x14ac:dyDescent="0.25">
      <c r="A84" s="1" t="s">
        <v>36</v>
      </c>
      <c r="B84" s="35">
        <v>21146000</v>
      </c>
      <c r="C84" s="8"/>
      <c r="D84" s="8"/>
      <c r="E84" s="9"/>
      <c r="F84" s="9"/>
      <c r="G84" s="8"/>
      <c r="H84" s="11"/>
      <c r="I84" s="21"/>
      <c r="J84" s="11">
        <v>72000</v>
      </c>
      <c r="K84" s="11">
        <v>0</v>
      </c>
      <c r="L84" s="11"/>
      <c r="M84" s="11"/>
      <c r="N84" s="20">
        <v>0</v>
      </c>
      <c r="O84" s="20">
        <v>72000</v>
      </c>
      <c r="P84" s="8">
        <v>0</v>
      </c>
      <c r="Q84" s="24"/>
      <c r="R84" s="26">
        <v>0</v>
      </c>
      <c r="S84" s="26">
        <v>5000</v>
      </c>
      <c r="T84" s="26">
        <v>77000</v>
      </c>
      <c r="U84" s="39">
        <v>21069000</v>
      </c>
      <c r="X84" s="3"/>
    </row>
    <row r="85" spans="1:24" x14ac:dyDescent="0.25">
      <c r="A85" s="1" t="s">
        <v>37</v>
      </c>
      <c r="B85" s="35">
        <v>26787000</v>
      </c>
      <c r="C85" s="8"/>
      <c r="D85" s="8"/>
      <c r="E85" s="9">
        <v>1300000</v>
      </c>
      <c r="F85" s="9"/>
      <c r="G85" s="8">
        <v>563000</v>
      </c>
      <c r="H85" s="11">
        <v>221000</v>
      </c>
      <c r="I85" s="21">
        <v>22000</v>
      </c>
      <c r="J85" s="11">
        <v>72000</v>
      </c>
      <c r="K85" s="11">
        <v>0</v>
      </c>
      <c r="L85" s="11">
        <v>12000</v>
      </c>
      <c r="M85" s="11"/>
      <c r="N85" s="20">
        <v>806000</v>
      </c>
      <c r="O85" s="20">
        <v>84000</v>
      </c>
      <c r="P85" s="8">
        <v>0</v>
      </c>
      <c r="Q85" s="26">
        <v>182000</v>
      </c>
      <c r="R85" s="26">
        <v>1300000</v>
      </c>
      <c r="S85" s="26">
        <v>6000</v>
      </c>
      <c r="T85" s="26">
        <v>3678000</v>
      </c>
      <c r="U85" s="39">
        <v>23109000</v>
      </c>
      <c r="X85" s="3"/>
    </row>
    <row r="86" spans="1:24" ht="19.5" customHeight="1" x14ac:dyDescent="0.25">
      <c r="A86" s="1" t="s">
        <v>38</v>
      </c>
      <c r="B86" s="35">
        <v>27594000</v>
      </c>
      <c r="C86" s="8"/>
      <c r="D86" s="8"/>
      <c r="E86" s="9">
        <v>1300000</v>
      </c>
      <c r="F86" s="9"/>
      <c r="G86" s="8">
        <v>563000</v>
      </c>
      <c r="H86" s="11">
        <v>221000</v>
      </c>
      <c r="I86" s="21">
        <v>22000</v>
      </c>
      <c r="J86" s="11">
        <v>72000</v>
      </c>
      <c r="K86" s="11">
        <v>0</v>
      </c>
      <c r="L86" s="11">
        <v>12000</v>
      </c>
      <c r="M86" s="11"/>
      <c r="N86" s="20">
        <v>806000</v>
      </c>
      <c r="O86" s="20">
        <v>84000</v>
      </c>
      <c r="P86" s="8">
        <v>0</v>
      </c>
      <c r="Q86" s="26">
        <v>210000</v>
      </c>
      <c r="R86" s="26">
        <v>0</v>
      </c>
      <c r="S86" s="26">
        <v>6000</v>
      </c>
      <c r="T86" s="26">
        <v>2406000</v>
      </c>
      <c r="U86" s="39">
        <v>25188000</v>
      </c>
      <c r="X86" s="3"/>
    </row>
    <row r="87" spans="1:24" x14ac:dyDescent="0.25">
      <c r="A87" s="1" t="s">
        <v>39</v>
      </c>
      <c r="B87" s="35">
        <v>24012000</v>
      </c>
      <c r="C87" s="8"/>
      <c r="D87" s="8"/>
      <c r="E87" s="9">
        <v>1300000</v>
      </c>
      <c r="F87" s="9"/>
      <c r="G87" s="8">
        <v>563000</v>
      </c>
      <c r="H87" s="11">
        <v>221000</v>
      </c>
      <c r="I87" s="21">
        <v>22000</v>
      </c>
      <c r="J87" s="11">
        <v>72000</v>
      </c>
      <c r="K87" s="11">
        <v>0</v>
      </c>
      <c r="L87" s="11">
        <v>12000</v>
      </c>
      <c r="M87" s="11"/>
      <c r="N87" s="20">
        <v>806000</v>
      </c>
      <c r="O87" s="20">
        <v>84000</v>
      </c>
      <c r="P87" s="8">
        <v>0</v>
      </c>
      <c r="Q87" s="27">
        <v>224000</v>
      </c>
      <c r="R87" s="26">
        <v>1300000</v>
      </c>
      <c r="S87" s="26">
        <v>6000</v>
      </c>
      <c r="T87" s="26">
        <v>3720000</v>
      </c>
      <c r="U87" s="39">
        <v>20292000</v>
      </c>
      <c r="X87" s="3"/>
    </row>
    <row r="88" spans="1:24" x14ac:dyDescent="0.25">
      <c r="A88" s="1" t="s">
        <v>40</v>
      </c>
      <c r="B88" s="35">
        <v>28910000</v>
      </c>
      <c r="C88" s="8"/>
      <c r="D88" s="8"/>
      <c r="E88" s="9"/>
      <c r="F88" s="9"/>
      <c r="G88" s="8">
        <v>563000</v>
      </c>
      <c r="H88" s="11">
        <v>221000</v>
      </c>
      <c r="I88" s="21">
        <v>11000</v>
      </c>
      <c r="J88" s="11">
        <v>72000</v>
      </c>
      <c r="K88" s="11">
        <v>0</v>
      </c>
      <c r="L88" s="11">
        <v>48000</v>
      </c>
      <c r="M88" s="11"/>
      <c r="N88" s="20">
        <v>795000</v>
      </c>
      <c r="O88" s="20">
        <v>120000</v>
      </c>
      <c r="P88" s="8">
        <v>0</v>
      </c>
      <c r="Q88" s="26">
        <v>182000</v>
      </c>
      <c r="R88" s="26">
        <v>650000</v>
      </c>
      <c r="S88" s="26">
        <v>6000</v>
      </c>
      <c r="T88" s="26">
        <v>1753000</v>
      </c>
      <c r="U88" s="39">
        <v>27157000</v>
      </c>
      <c r="X88" s="3"/>
    </row>
    <row r="89" spans="1:24" ht="19.5" customHeight="1" x14ac:dyDescent="0.25">
      <c r="A89" s="1" t="s">
        <v>41</v>
      </c>
      <c r="B89" s="35">
        <v>24961000</v>
      </c>
      <c r="C89" s="8"/>
      <c r="D89" s="8"/>
      <c r="E89" s="9"/>
      <c r="F89" s="9"/>
      <c r="G89" s="8"/>
      <c r="H89" s="11"/>
      <c r="I89" s="21"/>
      <c r="J89" s="11">
        <v>84000</v>
      </c>
      <c r="K89" s="11">
        <v>0</v>
      </c>
      <c r="L89" s="11"/>
      <c r="M89" s="11"/>
      <c r="N89" s="20">
        <v>0</v>
      </c>
      <c r="O89" s="20">
        <v>84000</v>
      </c>
      <c r="P89" s="8">
        <v>650000</v>
      </c>
      <c r="Q89" s="24"/>
      <c r="R89" s="26">
        <v>0</v>
      </c>
      <c r="S89" s="26">
        <v>6000</v>
      </c>
      <c r="T89" s="26">
        <v>740000</v>
      </c>
      <c r="U89" s="39">
        <v>24221000</v>
      </c>
      <c r="X89" s="3"/>
    </row>
    <row r="90" spans="1:24" x14ac:dyDescent="0.25">
      <c r="A90" s="1" t="s">
        <v>73</v>
      </c>
      <c r="B90" s="35">
        <v>24554000</v>
      </c>
      <c r="C90" s="8"/>
      <c r="D90" s="8"/>
      <c r="E90" s="9">
        <v>700000</v>
      </c>
      <c r="F90" s="9"/>
      <c r="G90" s="8">
        <v>563000</v>
      </c>
      <c r="H90" s="11">
        <v>221000</v>
      </c>
      <c r="I90" s="21">
        <v>11000</v>
      </c>
      <c r="J90" s="11">
        <v>72000</v>
      </c>
      <c r="K90" s="11">
        <v>0</v>
      </c>
      <c r="L90" s="11">
        <v>12000</v>
      </c>
      <c r="M90" s="11"/>
      <c r="N90" s="20">
        <v>795000</v>
      </c>
      <c r="O90" s="20">
        <v>84000</v>
      </c>
      <c r="P90" s="8">
        <v>650000</v>
      </c>
      <c r="Q90" s="26">
        <v>126000</v>
      </c>
      <c r="R90" s="26">
        <v>650000</v>
      </c>
      <c r="S90" s="26">
        <v>6000</v>
      </c>
      <c r="T90" s="26">
        <v>3011000</v>
      </c>
      <c r="U90" s="39">
        <v>21543000</v>
      </c>
      <c r="X90" s="3"/>
    </row>
    <row r="91" spans="1:24" x14ac:dyDescent="0.25">
      <c r="A91" s="1" t="s">
        <v>42</v>
      </c>
      <c r="B91" s="35">
        <v>25233000</v>
      </c>
      <c r="C91" s="8"/>
      <c r="D91" s="8"/>
      <c r="E91" s="9"/>
      <c r="F91" s="9"/>
      <c r="G91" s="8"/>
      <c r="H91" s="11"/>
      <c r="I91" s="21"/>
      <c r="J91" s="11">
        <v>72000</v>
      </c>
      <c r="K91" s="11">
        <v>0</v>
      </c>
      <c r="L91" s="11"/>
      <c r="M91" s="11"/>
      <c r="N91" s="20">
        <v>0</v>
      </c>
      <c r="O91" s="20">
        <v>72000</v>
      </c>
      <c r="P91" s="8">
        <v>0</v>
      </c>
      <c r="Q91" s="24"/>
      <c r="R91" s="26">
        <v>650000</v>
      </c>
      <c r="S91" s="26">
        <v>5000</v>
      </c>
      <c r="T91" s="26">
        <v>727000</v>
      </c>
      <c r="U91" s="39">
        <v>24506000</v>
      </c>
      <c r="X91" s="3"/>
    </row>
    <row r="92" spans="1:24" ht="19.5" customHeight="1" x14ac:dyDescent="0.25">
      <c r="A92" s="1" t="s">
        <v>43</v>
      </c>
      <c r="B92" s="35">
        <v>28118000</v>
      </c>
      <c r="C92" s="8"/>
      <c r="D92" s="8"/>
      <c r="E92" s="9"/>
      <c r="F92" s="9"/>
      <c r="G92" s="8"/>
      <c r="H92" s="11"/>
      <c r="I92" s="21"/>
      <c r="J92" s="11">
        <v>108000</v>
      </c>
      <c r="K92" s="11">
        <v>0</v>
      </c>
      <c r="L92" s="11"/>
      <c r="M92" s="11"/>
      <c r="N92" s="20">
        <v>0</v>
      </c>
      <c r="O92" s="20">
        <v>108000</v>
      </c>
      <c r="P92" s="8">
        <v>0</v>
      </c>
      <c r="Q92" s="24"/>
      <c r="R92" s="26">
        <v>650000</v>
      </c>
      <c r="S92" s="26">
        <v>8000</v>
      </c>
      <c r="T92" s="26">
        <v>766000</v>
      </c>
      <c r="U92" s="39">
        <v>27352000</v>
      </c>
      <c r="X92" s="3"/>
    </row>
    <row r="93" spans="1:24" x14ac:dyDescent="0.25">
      <c r="A93" s="1" t="s">
        <v>44</v>
      </c>
      <c r="B93" s="35">
        <v>24302000</v>
      </c>
      <c r="C93" s="8"/>
      <c r="D93" s="8"/>
      <c r="E93" s="9">
        <v>1300000</v>
      </c>
      <c r="F93" s="9"/>
      <c r="G93" s="8">
        <v>563000</v>
      </c>
      <c r="H93" s="11">
        <v>221000</v>
      </c>
      <c r="I93" s="21">
        <v>22000</v>
      </c>
      <c r="J93" s="11">
        <v>72000</v>
      </c>
      <c r="K93" s="11">
        <v>0</v>
      </c>
      <c r="L93" s="11">
        <v>12000</v>
      </c>
      <c r="M93" s="11"/>
      <c r="N93" s="20">
        <v>806000</v>
      </c>
      <c r="O93" s="20">
        <v>84000</v>
      </c>
      <c r="P93" s="8">
        <v>0</v>
      </c>
      <c r="Q93" s="27">
        <v>252000</v>
      </c>
      <c r="R93" s="26">
        <v>1300000</v>
      </c>
      <c r="S93" s="26">
        <v>6000</v>
      </c>
      <c r="T93" s="26">
        <v>3748000</v>
      </c>
      <c r="U93" s="39">
        <v>20554000</v>
      </c>
      <c r="X93" s="3"/>
    </row>
    <row r="94" spans="1:24" x14ac:dyDescent="0.25">
      <c r="A94" s="1" t="s">
        <v>74</v>
      </c>
      <c r="B94" s="35">
        <v>25040000</v>
      </c>
      <c r="C94" s="8"/>
      <c r="D94" s="8"/>
      <c r="E94" s="9">
        <v>1300000</v>
      </c>
      <c r="F94" s="9"/>
      <c r="G94" s="8">
        <v>563000</v>
      </c>
      <c r="H94" s="11">
        <v>221000</v>
      </c>
      <c r="I94" s="21">
        <v>22000</v>
      </c>
      <c r="J94" s="11">
        <v>72000</v>
      </c>
      <c r="K94" s="11">
        <v>0</v>
      </c>
      <c r="L94" s="11">
        <v>12000</v>
      </c>
      <c r="M94" s="11"/>
      <c r="N94" s="20">
        <v>806000</v>
      </c>
      <c r="O94" s="20">
        <v>84000</v>
      </c>
      <c r="P94" s="8">
        <v>650000</v>
      </c>
      <c r="Q94" s="27">
        <v>168000</v>
      </c>
      <c r="R94" s="26">
        <v>650000</v>
      </c>
      <c r="S94" s="26">
        <v>6000</v>
      </c>
      <c r="T94" s="26">
        <v>3664000</v>
      </c>
      <c r="U94" s="39">
        <v>21376000</v>
      </c>
      <c r="X94" s="3"/>
    </row>
    <row r="95" spans="1:24" ht="19.5" customHeight="1" x14ac:dyDescent="0.25">
      <c r="A95" s="1" t="s">
        <v>75</v>
      </c>
      <c r="B95" s="35">
        <v>20628000</v>
      </c>
      <c r="C95" s="8"/>
      <c r="D95" s="8"/>
      <c r="E95" s="9"/>
      <c r="F95" s="9"/>
      <c r="G95" s="8"/>
      <c r="H95" s="11"/>
      <c r="I95" s="21"/>
      <c r="J95" s="11">
        <v>72000</v>
      </c>
      <c r="K95" s="11">
        <v>0</v>
      </c>
      <c r="L95" s="11"/>
      <c r="M95" s="11"/>
      <c r="N95" s="20">
        <v>0</v>
      </c>
      <c r="O95" s="20">
        <v>72000</v>
      </c>
      <c r="P95" s="8">
        <v>650000</v>
      </c>
      <c r="Q95" s="24"/>
      <c r="R95" s="26">
        <v>650000</v>
      </c>
      <c r="S95" s="26">
        <v>5000</v>
      </c>
      <c r="T95" s="26">
        <v>1377000</v>
      </c>
      <c r="U95" s="39">
        <v>19251000</v>
      </c>
      <c r="X95" s="3"/>
    </row>
    <row r="96" spans="1:24" x14ac:dyDescent="0.25">
      <c r="A96" s="1" t="s">
        <v>45</v>
      </c>
      <c r="B96" s="35">
        <v>25479000</v>
      </c>
      <c r="C96" s="8"/>
      <c r="D96" s="8"/>
      <c r="E96" s="9"/>
      <c r="F96" s="9"/>
      <c r="G96" s="8">
        <v>563000</v>
      </c>
      <c r="H96" s="11">
        <v>221000</v>
      </c>
      <c r="I96" s="21">
        <v>22000</v>
      </c>
      <c r="J96" s="11">
        <v>72000</v>
      </c>
      <c r="K96" s="11">
        <v>0</v>
      </c>
      <c r="L96" s="11">
        <v>12000</v>
      </c>
      <c r="M96" s="11"/>
      <c r="N96" s="20">
        <v>806000</v>
      </c>
      <c r="O96" s="20">
        <v>84000</v>
      </c>
      <c r="P96" s="8">
        <v>0</v>
      </c>
      <c r="Q96" s="26">
        <v>126000</v>
      </c>
      <c r="R96" s="26">
        <v>650000</v>
      </c>
      <c r="S96" s="26">
        <v>6000</v>
      </c>
      <c r="T96" s="26">
        <v>1672000</v>
      </c>
      <c r="U96" s="39">
        <v>23807000</v>
      </c>
      <c r="X96" s="3"/>
    </row>
    <row r="97" spans="1:24" x14ac:dyDescent="0.25">
      <c r="A97" s="1" t="s">
        <v>46</v>
      </c>
      <c r="B97" s="35">
        <v>25301000</v>
      </c>
      <c r="C97" s="8"/>
      <c r="D97" s="8"/>
      <c r="E97" s="9"/>
      <c r="F97" s="9"/>
      <c r="G97" s="8">
        <v>563000</v>
      </c>
      <c r="H97" s="11">
        <v>221000</v>
      </c>
      <c r="I97" s="21">
        <v>22000</v>
      </c>
      <c r="J97" s="11">
        <v>72000</v>
      </c>
      <c r="K97" s="11">
        <v>0</v>
      </c>
      <c r="L97" s="11">
        <v>12000</v>
      </c>
      <c r="M97" s="11"/>
      <c r="N97" s="20">
        <v>806000</v>
      </c>
      <c r="O97" s="20">
        <v>84000</v>
      </c>
      <c r="P97" s="8">
        <v>0</v>
      </c>
      <c r="Q97" s="26">
        <v>126000</v>
      </c>
      <c r="R97" s="26">
        <v>650000</v>
      </c>
      <c r="S97" s="26">
        <v>6000</v>
      </c>
      <c r="T97" s="26">
        <v>1672000</v>
      </c>
      <c r="U97" s="39">
        <v>23629000</v>
      </c>
      <c r="X97" s="3"/>
    </row>
    <row r="98" spans="1:24" x14ac:dyDescent="0.25">
      <c r="A98" s="1" t="s">
        <v>76</v>
      </c>
      <c r="B98" s="35">
        <v>26275000</v>
      </c>
      <c r="C98" s="8"/>
      <c r="D98" s="8"/>
      <c r="E98" s="9"/>
      <c r="F98" s="9"/>
      <c r="G98" s="8">
        <v>563000</v>
      </c>
      <c r="H98" s="11">
        <v>221000</v>
      </c>
      <c r="I98" s="21">
        <v>22000</v>
      </c>
      <c r="J98" s="11">
        <v>72000</v>
      </c>
      <c r="K98" s="11">
        <v>0</v>
      </c>
      <c r="L98" s="11">
        <v>12000</v>
      </c>
      <c r="M98" s="11"/>
      <c r="N98" s="20">
        <v>806000</v>
      </c>
      <c r="O98" s="20">
        <v>84000</v>
      </c>
      <c r="P98" s="8">
        <v>650000</v>
      </c>
      <c r="Q98" s="27">
        <v>238000</v>
      </c>
      <c r="R98" s="26">
        <v>650000</v>
      </c>
      <c r="S98" s="26">
        <v>6000</v>
      </c>
      <c r="T98" s="26">
        <v>2434000</v>
      </c>
      <c r="U98" s="39">
        <v>23841000</v>
      </c>
      <c r="X98" s="3"/>
    </row>
    <row r="99" spans="1:24" x14ac:dyDescent="0.25">
      <c r="A99" s="1" t="s">
        <v>77</v>
      </c>
      <c r="B99" s="35">
        <v>18067000</v>
      </c>
      <c r="C99" s="8"/>
      <c r="D99" s="8"/>
      <c r="E99" s="9"/>
      <c r="F99" s="9"/>
      <c r="G99" s="8"/>
      <c r="H99" s="11"/>
      <c r="I99" s="21"/>
      <c r="J99" s="11">
        <v>72000</v>
      </c>
      <c r="K99" s="11">
        <v>0</v>
      </c>
      <c r="L99" s="11"/>
      <c r="M99" s="11"/>
      <c r="N99" s="20">
        <v>0</v>
      </c>
      <c r="O99" s="20">
        <v>72000</v>
      </c>
      <c r="P99" s="8">
        <v>650000</v>
      </c>
      <c r="Q99" s="24"/>
      <c r="R99" s="26">
        <v>650000</v>
      </c>
      <c r="S99" s="26">
        <v>5000</v>
      </c>
      <c r="T99" s="26">
        <v>1377000</v>
      </c>
      <c r="U99" s="39">
        <v>16690000</v>
      </c>
      <c r="X99" s="3"/>
    </row>
    <row r="100" spans="1:24" x14ac:dyDescent="0.25">
      <c r="A100" s="1" t="s">
        <v>47</v>
      </c>
      <c r="B100" s="35">
        <v>26168000</v>
      </c>
      <c r="C100" s="8"/>
      <c r="D100" s="8"/>
      <c r="E100" s="9">
        <v>700000</v>
      </c>
      <c r="F100" s="9"/>
      <c r="G100" s="8">
        <v>563000</v>
      </c>
      <c r="H100" s="11">
        <v>221000</v>
      </c>
      <c r="I100" s="21">
        <v>11000</v>
      </c>
      <c r="J100" s="11">
        <v>72000</v>
      </c>
      <c r="K100" s="11">
        <v>0</v>
      </c>
      <c r="L100" s="11">
        <v>12000</v>
      </c>
      <c r="M100" s="11"/>
      <c r="N100" s="20">
        <v>795000</v>
      </c>
      <c r="O100" s="20">
        <v>84000</v>
      </c>
      <c r="P100" s="8">
        <v>650000</v>
      </c>
      <c r="Q100" s="27">
        <v>140000</v>
      </c>
      <c r="R100" s="26">
        <v>650000</v>
      </c>
      <c r="S100" s="26">
        <v>6000</v>
      </c>
      <c r="T100" s="26">
        <v>3025000</v>
      </c>
      <c r="U100" s="39">
        <v>23143000</v>
      </c>
      <c r="X100" s="3"/>
    </row>
    <row r="101" spans="1:24" x14ac:dyDescent="0.25">
      <c r="A101" s="1" t="s">
        <v>78</v>
      </c>
      <c r="B101" s="35">
        <v>20785000</v>
      </c>
      <c r="C101" s="8"/>
      <c r="D101" s="8"/>
      <c r="E101" s="9">
        <v>700000</v>
      </c>
      <c r="F101" s="9"/>
      <c r="G101" s="8">
        <v>563000</v>
      </c>
      <c r="H101" s="11">
        <v>221000</v>
      </c>
      <c r="I101" s="21">
        <v>11000</v>
      </c>
      <c r="J101" s="11">
        <v>72000</v>
      </c>
      <c r="K101" s="11">
        <v>0</v>
      </c>
      <c r="L101" s="11">
        <v>12000</v>
      </c>
      <c r="M101" s="11"/>
      <c r="N101" s="20">
        <v>795000</v>
      </c>
      <c r="O101" s="20">
        <v>84000</v>
      </c>
      <c r="P101" s="8">
        <v>650000</v>
      </c>
      <c r="Q101" s="27">
        <v>56000</v>
      </c>
      <c r="R101" s="26">
        <v>0</v>
      </c>
      <c r="S101" s="26">
        <v>6000</v>
      </c>
      <c r="T101" s="26">
        <v>2291000</v>
      </c>
      <c r="U101" s="39">
        <v>18494000</v>
      </c>
      <c r="X101" s="3"/>
    </row>
    <row r="102" spans="1:24" x14ac:dyDescent="0.25">
      <c r="A102" s="1" t="s">
        <v>79</v>
      </c>
      <c r="B102" s="35">
        <v>24073000</v>
      </c>
      <c r="C102" s="8"/>
      <c r="D102" s="8"/>
      <c r="E102" s="9"/>
      <c r="F102" s="9"/>
      <c r="G102" s="8">
        <v>563000</v>
      </c>
      <c r="H102" s="11">
        <v>221000</v>
      </c>
      <c r="I102" s="21">
        <v>22000</v>
      </c>
      <c r="J102" s="11">
        <v>72000</v>
      </c>
      <c r="K102" s="11">
        <v>0</v>
      </c>
      <c r="L102" s="11">
        <v>12000</v>
      </c>
      <c r="M102" s="11"/>
      <c r="N102" s="20">
        <v>806000</v>
      </c>
      <c r="O102" s="20">
        <v>84000</v>
      </c>
      <c r="P102" s="8">
        <v>650000</v>
      </c>
      <c r="Q102" s="27">
        <v>140000</v>
      </c>
      <c r="R102" s="26">
        <v>650000</v>
      </c>
      <c r="S102" s="26">
        <v>6000</v>
      </c>
      <c r="T102" s="26">
        <v>2336000</v>
      </c>
      <c r="U102" s="39">
        <v>21737000</v>
      </c>
      <c r="X102" s="3"/>
    </row>
    <row r="103" spans="1:24" x14ac:dyDescent="0.25">
      <c r="A103" s="1" t="s">
        <v>48</v>
      </c>
      <c r="B103" s="35">
        <v>22610000</v>
      </c>
      <c r="C103" s="8"/>
      <c r="D103" s="8"/>
      <c r="E103" s="9">
        <v>1300000</v>
      </c>
      <c r="F103" s="9"/>
      <c r="G103" s="8">
        <v>563000</v>
      </c>
      <c r="H103" s="11">
        <v>221000</v>
      </c>
      <c r="I103" s="21">
        <v>22000</v>
      </c>
      <c r="J103" s="11">
        <v>72000</v>
      </c>
      <c r="K103" s="11">
        <v>0</v>
      </c>
      <c r="L103" s="11">
        <v>12000</v>
      </c>
      <c r="M103" s="11"/>
      <c r="N103" s="20">
        <v>806000</v>
      </c>
      <c r="O103" s="20">
        <v>84000</v>
      </c>
      <c r="P103" s="8">
        <v>0</v>
      </c>
      <c r="Q103" s="27">
        <v>126000</v>
      </c>
      <c r="R103" s="26">
        <v>650000</v>
      </c>
      <c r="S103" s="26">
        <v>6000</v>
      </c>
      <c r="T103" s="26">
        <v>2972000</v>
      </c>
      <c r="U103" s="39">
        <v>19638000</v>
      </c>
      <c r="X103" s="3"/>
    </row>
    <row r="104" spans="1:24" x14ac:dyDescent="0.25">
      <c r="A104" s="1" t="s">
        <v>80</v>
      </c>
      <c r="B104" s="35">
        <v>19723000</v>
      </c>
      <c r="C104" s="8"/>
      <c r="D104" s="8"/>
      <c r="E104" s="9"/>
      <c r="F104" s="9"/>
      <c r="G104" s="8"/>
      <c r="H104" s="11"/>
      <c r="I104" s="21"/>
      <c r="J104" s="11">
        <v>72000</v>
      </c>
      <c r="K104" s="11">
        <v>0</v>
      </c>
      <c r="L104" s="11"/>
      <c r="M104" s="11"/>
      <c r="N104" s="20">
        <v>0</v>
      </c>
      <c r="O104" s="20">
        <v>72000</v>
      </c>
      <c r="P104" s="8">
        <v>650000</v>
      </c>
      <c r="Q104" s="24"/>
      <c r="R104" s="26">
        <v>650000</v>
      </c>
      <c r="S104" s="26">
        <v>5000</v>
      </c>
      <c r="T104" s="26">
        <v>1377000</v>
      </c>
      <c r="U104" s="39">
        <v>18346000</v>
      </c>
      <c r="X104" s="3"/>
    </row>
    <row r="105" spans="1:24" x14ac:dyDescent="0.25">
      <c r="A105" s="1" t="s">
        <v>81</v>
      </c>
      <c r="B105" s="35">
        <v>16347000</v>
      </c>
      <c r="C105" s="8"/>
      <c r="D105" s="8"/>
      <c r="E105" s="9"/>
      <c r="F105" s="9"/>
      <c r="G105" s="8"/>
      <c r="H105" s="11"/>
      <c r="I105" s="21"/>
      <c r="J105" s="11">
        <v>72000</v>
      </c>
      <c r="K105" s="11">
        <v>0</v>
      </c>
      <c r="L105" s="11"/>
      <c r="M105" s="11"/>
      <c r="N105" s="20">
        <v>0</v>
      </c>
      <c r="O105" s="20">
        <v>72000</v>
      </c>
      <c r="P105" s="8">
        <v>650000</v>
      </c>
      <c r="Q105" s="24"/>
      <c r="R105" s="26">
        <v>0</v>
      </c>
      <c r="S105" s="26">
        <v>5000</v>
      </c>
      <c r="T105" s="26">
        <v>727000</v>
      </c>
      <c r="U105" s="39">
        <v>15620000</v>
      </c>
      <c r="X105" s="3"/>
    </row>
    <row r="106" spans="1:24" x14ac:dyDescent="0.25">
      <c r="A106" s="1" t="s">
        <v>82</v>
      </c>
      <c r="B106" s="35">
        <v>19015000</v>
      </c>
      <c r="C106" s="8"/>
      <c r="D106" s="8"/>
      <c r="E106" s="9"/>
      <c r="F106" s="9"/>
      <c r="G106" s="8"/>
      <c r="H106" s="11"/>
      <c r="I106" s="21"/>
      <c r="J106" s="11">
        <v>72000</v>
      </c>
      <c r="K106" s="11">
        <v>0</v>
      </c>
      <c r="L106" s="11"/>
      <c r="M106" s="11"/>
      <c r="N106" s="20">
        <v>0</v>
      </c>
      <c r="O106" s="20">
        <v>72000</v>
      </c>
      <c r="P106" s="8">
        <v>650000</v>
      </c>
      <c r="Q106" s="24"/>
      <c r="R106" s="26">
        <v>0</v>
      </c>
      <c r="S106" s="26">
        <v>5000</v>
      </c>
      <c r="T106" s="26">
        <v>727000</v>
      </c>
      <c r="U106" s="39">
        <v>18288000</v>
      </c>
      <c r="X106" s="3"/>
    </row>
    <row r="107" spans="1:24" x14ac:dyDescent="0.25">
      <c r="A107" s="1" t="s">
        <v>83</v>
      </c>
      <c r="B107" s="35">
        <v>15604000</v>
      </c>
      <c r="C107" s="8"/>
      <c r="D107" s="8"/>
      <c r="E107" s="9"/>
      <c r="F107" s="9"/>
      <c r="G107" s="8"/>
      <c r="H107" s="11"/>
      <c r="I107" s="21"/>
      <c r="J107" s="11">
        <v>72000</v>
      </c>
      <c r="K107" s="11">
        <v>0</v>
      </c>
      <c r="L107" s="11"/>
      <c r="M107" s="11"/>
      <c r="N107" s="20">
        <v>0</v>
      </c>
      <c r="O107" s="20">
        <v>72000</v>
      </c>
      <c r="P107" s="8">
        <v>650000</v>
      </c>
      <c r="Q107" s="24"/>
      <c r="R107" s="26">
        <v>650000</v>
      </c>
      <c r="S107" s="26">
        <v>5000</v>
      </c>
      <c r="T107" s="26">
        <v>1377000</v>
      </c>
      <c r="U107" s="39">
        <v>14227000</v>
      </c>
      <c r="X107" s="3"/>
    </row>
    <row r="108" spans="1:24" x14ac:dyDescent="0.25">
      <c r="A108" s="31" t="s">
        <v>117</v>
      </c>
      <c r="B108" s="35">
        <v>68965000</v>
      </c>
      <c r="C108" s="7"/>
      <c r="D108" s="7">
        <v>800000</v>
      </c>
      <c r="E108" s="9"/>
      <c r="F108" s="9"/>
      <c r="G108" s="8">
        <v>563000</v>
      </c>
      <c r="H108" s="11">
        <v>221000</v>
      </c>
      <c r="I108" s="21">
        <v>43000</v>
      </c>
      <c r="J108" s="11">
        <v>204000</v>
      </c>
      <c r="K108" s="11">
        <v>96000</v>
      </c>
      <c r="L108" s="11">
        <v>36000</v>
      </c>
      <c r="M108" s="11">
        <v>96000</v>
      </c>
      <c r="N108" s="20">
        <v>827000</v>
      </c>
      <c r="O108" s="20">
        <v>432000</v>
      </c>
      <c r="P108" s="8">
        <v>0</v>
      </c>
      <c r="Q108" s="27">
        <v>1204000</v>
      </c>
      <c r="R108" s="26">
        <v>0</v>
      </c>
      <c r="S108" s="26">
        <v>20000</v>
      </c>
      <c r="T108" s="26">
        <v>3283000</v>
      </c>
      <c r="U108" s="39">
        <v>65682000</v>
      </c>
      <c r="X108" s="3"/>
    </row>
    <row r="109" spans="1:24" x14ac:dyDescent="0.25">
      <c r="A109" s="1" t="s">
        <v>84</v>
      </c>
      <c r="B109" s="35">
        <v>18786000</v>
      </c>
      <c r="C109" s="8"/>
      <c r="D109" s="8"/>
      <c r="E109" s="9"/>
      <c r="F109" s="9"/>
      <c r="G109" s="8"/>
      <c r="H109" s="11"/>
      <c r="I109" s="21"/>
      <c r="J109" s="11">
        <v>72000</v>
      </c>
      <c r="K109" s="11">
        <v>0</v>
      </c>
      <c r="L109" s="11"/>
      <c r="M109" s="11"/>
      <c r="N109" s="20">
        <v>0</v>
      </c>
      <c r="O109" s="20">
        <v>72000</v>
      </c>
      <c r="P109" s="8">
        <v>650000</v>
      </c>
      <c r="Q109" s="25"/>
      <c r="R109" s="26">
        <v>650000</v>
      </c>
      <c r="S109" s="26">
        <v>5000</v>
      </c>
      <c r="T109" s="26">
        <v>1377000</v>
      </c>
      <c r="U109" s="39">
        <v>17409000</v>
      </c>
      <c r="X109" s="3"/>
    </row>
  </sheetData>
  <mergeCells count="21">
    <mergeCell ref="R2:R4"/>
    <mergeCell ref="D2:D4"/>
    <mergeCell ref="F2:F4"/>
    <mergeCell ref="S2:S4"/>
    <mergeCell ref="U2:U4"/>
    <mergeCell ref="Q2:Q4"/>
    <mergeCell ref="O2:O4"/>
    <mergeCell ref="P2:P4"/>
    <mergeCell ref="N2:N4"/>
    <mergeCell ref="M2:M4"/>
    <mergeCell ref="T2:T7"/>
    <mergeCell ref="A2:A4"/>
    <mergeCell ref="B2:B4"/>
    <mergeCell ref="H2:H4"/>
    <mergeCell ref="J2:J4"/>
    <mergeCell ref="L2:L4"/>
    <mergeCell ref="G2:G4"/>
    <mergeCell ref="E2:E4"/>
    <mergeCell ref="C2:C4"/>
    <mergeCell ref="I2:I4"/>
    <mergeCell ref="K2:K4"/>
  </mergeCells>
  <phoneticPr fontId="2" type="noConversion"/>
  <pageMargins left="0.15748031496062992" right="0.15748031496062992" top="0.19685039370078741" bottom="0.19685039370078741" header="0.51181102362204722" footer="0.51181102362204722"/>
  <pageSetup paperSize="8"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workbookViewId="0">
      <selection activeCell="J19" sqref="J19"/>
    </sheetView>
  </sheetViews>
  <sheetFormatPr defaultRowHeight="16.5" x14ac:dyDescent="0.25"/>
  <cols>
    <col min="1" max="1" width="14.375" style="189" customWidth="1"/>
    <col min="2" max="4" width="9" style="43"/>
    <col min="5" max="5" width="12.75" style="43" customWidth="1"/>
    <col min="6" max="6" width="14.375" style="43" customWidth="1"/>
  </cols>
  <sheetData>
    <row r="1" spans="1:6" x14ac:dyDescent="0.25">
      <c r="A1" s="189" t="s">
        <v>751</v>
      </c>
      <c r="B1" s="43" t="s">
        <v>130</v>
      </c>
      <c r="C1" s="44">
        <v>601</v>
      </c>
      <c r="D1" s="43" t="str">
        <f>MID(E1,1,2)</f>
        <v>明禮</v>
      </c>
      <c r="E1" s="43" t="s">
        <v>131</v>
      </c>
      <c r="F1" s="43" t="s">
        <v>129</v>
      </c>
    </row>
    <row r="2" spans="1:6" x14ac:dyDescent="0.25">
      <c r="A2" s="189" t="s">
        <v>132</v>
      </c>
      <c r="B2" s="43" t="s">
        <v>133</v>
      </c>
      <c r="C2" s="44">
        <v>602</v>
      </c>
      <c r="D2" s="43" t="str">
        <f t="shared" ref="D2:D65" si="0">MID(E2,1,2)</f>
        <v>明義</v>
      </c>
      <c r="E2" s="43" t="s">
        <v>134</v>
      </c>
      <c r="F2" s="43" t="s">
        <v>132</v>
      </c>
    </row>
    <row r="3" spans="1:6" x14ac:dyDescent="0.25">
      <c r="A3" s="189" t="s">
        <v>135</v>
      </c>
      <c r="B3" s="43" t="s">
        <v>136</v>
      </c>
      <c r="C3" s="44">
        <v>603</v>
      </c>
      <c r="D3" s="43" t="str">
        <f t="shared" si="0"/>
        <v>明廉</v>
      </c>
      <c r="E3" s="43" t="s">
        <v>137</v>
      </c>
      <c r="F3" s="43" t="s">
        <v>135</v>
      </c>
    </row>
    <row r="4" spans="1:6" x14ac:dyDescent="0.25">
      <c r="A4" s="189" t="s">
        <v>138</v>
      </c>
      <c r="B4" s="43" t="s">
        <v>139</v>
      </c>
      <c r="C4" s="44">
        <v>604</v>
      </c>
      <c r="D4" s="43" t="str">
        <f t="shared" si="0"/>
        <v>明恥</v>
      </c>
      <c r="E4" s="43" t="s">
        <v>140</v>
      </c>
      <c r="F4" s="43" t="s">
        <v>138</v>
      </c>
    </row>
    <row r="5" spans="1:6" x14ac:dyDescent="0.25">
      <c r="A5" s="189" t="s">
        <v>141</v>
      </c>
      <c r="B5" s="43" t="s">
        <v>142</v>
      </c>
      <c r="C5" s="44">
        <v>605</v>
      </c>
      <c r="D5" s="43" t="str">
        <f t="shared" si="0"/>
        <v>中正</v>
      </c>
      <c r="E5" s="43" t="s">
        <v>143</v>
      </c>
      <c r="F5" s="43" t="s">
        <v>141</v>
      </c>
    </row>
    <row r="6" spans="1:6" x14ac:dyDescent="0.25">
      <c r="A6" s="189" t="s">
        <v>144</v>
      </c>
      <c r="B6" s="43" t="s">
        <v>145</v>
      </c>
      <c r="C6" s="44">
        <v>606</v>
      </c>
      <c r="D6" s="43" t="str">
        <f t="shared" si="0"/>
        <v>信義</v>
      </c>
      <c r="E6" s="43" t="s">
        <v>146</v>
      </c>
      <c r="F6" s="43" t="s">
        <v>144</v>
      </c>
    </row>
    <row r="7" spans="1:6" x14ac:dyDescent="0.25">
      <c r="A7" s="189" t="s">
        <v>147</v>
      </c>
      <c r="B7" s="43" t="s">
        <v>148</v>
      </c>
      <c r="C7" s="44">
        <v>607</v>
      </c>
      <c r="D7" s="43" t="str">
        <f t="shared" si="0"/>
        <v>復興</v>
      </c>
      <c r="E7" s="43" t="s">
        <v>149</v>
      </c>
      <c r="F7" s="43" t="s">
        <v>147</v>
      </c>
    </row>
    <row r="8" spans="1:6" x14ac:dyDescent="0.25">
      <c r="A8" s="189" t="s">
        <v>150</v>
      </c>
      <c r="B8" s="43" t="s">
        <v>151</v>
      </c>
      <c r="C8" s="44">
        <v>608</v>
      </c>
      <c r="D8" s="43" t="str">
        <f t="shared" si="0"/>
        <v>中華</v>
      </c>
      <c r="E8" s="43" t="s">
        <v>152</v>
      </c>
      <c r="F8" s="43" t="s">
        <v>150</v>
      </c>
    </row>
    <row r="9" spans="1:6" x14ac:dyDescent="0.25">
      <c r="A9" s="189" t="s">
        <v>153</v>
      </c>
      <c r="B9" s="43" t="s">
        <v>154</v>
      </c>
      <c r="C9" s="44">
        <v>609</v>
      </c>
      <c r="D9" s="43" t="str">
        <f t="shared" si="0"/>
        <v>忠孝</v>
      </c>
      <c r="E9" s="43" t="s">
        <v>155</v>
      </c>
      <c r="F9" s="43" t="s">
        <v>153</v>
      </c>
    </row>
    <row r="10" spans="1:6" x14ac:dyDescent="0.25">
      <c r="A10" s="189" t="s">
        <v>156</v>
      </c>
      <c r="B10" s="43" t="s">
        <v>157</v>
      </c>
      <c r="C10" s="44">
        <v>610</v>
      </c>
      <c r="D10" s="43" t="str">
        <f t="shared" si="0"/>
        <v>北濱</v>
      </c>
      <c r="E10" s="43" t="s">
        <v>158</v>
      </c>
      <c r="F10" s="43" t="s">
        <v>156</v>
      </c>
    </row>
    <row r="11" spans="1:6" x14ac:dyDescent="0.25">
      <c r="A11" s="189" t="s">
        <v>159</v>
      </c>
      <c r="B11" s="43" t="s">
        <v>160</v>
      </c>
      <c r="C11" s="44">
        <v>611</v>
      </c>
      <c r="D11" s="43" t="str">
        <f t="shared" si="0"/>
        <v>鑄強</v>
      </c>
      <c r="E11" s="43" t="s">
        <v>161</v>
      </c>
      <c r="F11" s="43" t="s">
        <v>159</v>
      </c>
    </row>
    <row r="12" spans="1:6" x14ac:dyDescent="0.25">
      <c r="A12" s="189" t="s">
        <v>162</v>
      </c>
      <c r="B12" s="43" t="s">
        <v>163</v>
      </c>
      <c r="C12" s="44">
        <v>612</v>
      </c>
      <c r="D12" s="43" t="str">
        <f t="shared" si="0"/>
        <v>國福</v>
      </c>
      <c r="E12" s="43" t="s">
        <v>164</v>
      </c>
      <c r="F12" s="43" t="s">
        <v>162</v>
      </c>
    </row>
    <row r="13" spans="1:6" x14ac:dyDescent="0.25">
      <c r="A13" s="189" t="s">
        <v>165</v>
      </c>
      <c r="B13" s="43" t="s">
        <v>166</v>
      </c>
      <c r="C13" s="44">
        <v>613</v>
      </c>
      <c r="D13" s="43" t="str">
        <f t="shared" si="0"/>
        <v>新城</v>
      </c>
      <c r="E13" s="43" t="s">
        <v>167</v>
      </c>
      <c r="F13" s="43" t="s">
        <v>165</v>
      </c>
    </row>
    <row r="14" spans="1:6" x14ac:dyDescent="0.25">
      <c r="A14" s="189" t="s">
        <v>168</v>
      </c>
      <c r="B14" s="43" t="s">
        <v>169</v>
      </c>
      <c r="C14" s="44">
        <v>614</v>
      </c>
      <c r="D14" s="43" t="str">
        <f t="shared" si="0"/>
        <v>北埔</v>
      </c>
      <c r="E14" s="43" t="s">
        <v>170</v>
      </c>
      <c r="F14" s="43" t="s">
        <v>168</v>
      </c>
    </row>
    <row r="15" spans="1:6" x14ac:dyDescent="0.25">
      <c r="A15" s="189" t="s">
        <v>171</v>
      </c>
      <c r="B15" s="43" t="s">
        <v>172</v>
      </c>
      <c r="C15" s="44">
        <v>615</v>
      </c>
      <c r="D15" s="43" t="str">
        <f t="shared" si="0"/>
        <v>康樂</v>
      </c>
      <c r="E15" s="43" t="s">
        <v>173</v>
      </c>
      <c r="F15" s="43" t="s">
        <v>171</v>
      </c>
    </row>
    <row r="16" spans="1:6" x14ac:dyDescent="0.25">
      <c r="A16" s="189" t="s">
        <v>174</v>
      </c>
      <c r="B16" s="43" t="s">
        <v>175</v>
      </c>
      <c r="C16" s="44">
        <v>616</v>
      </c>
      <c r="D16" s="43" t="str">
        <f t="shared" si="0"/>
        <v>嘉里</v>
      </c>
      <c r="E16" s="43" t="s">
        <v>176</v>
      </c>
      <c r="F16" s="43" t="s">
        <v>174</v>
      </c>
    </row>
    <row r="17" spans="1:6" x14ac:dyDescent="0.25">
      <c r="A17" s="189" t="s">
        <v>177</v>
      </c>
      <c r="B17" s="43" t="s">
        <v>178</v>
      </c>
      <c r="C17" s="44">
        <v>617</v>
      </c>
      <c r="D17" s="43" t="str">
        <f t="shared" si="0"/>
        <v>吉安</v>
      </c>
      <c r="E17" s="43" t="s">
        <v>179</v>
      </c>
      <c r="F17" s="43" t="s">
        <v>177</v>
      </c>
    </row>
    <row r="18" spans="1:6" x14ac:dyDescent="0.25">
      <c r="A18" s="189" t="s">
        <v>180</v>
      </c>
      <c r="B18" s="43" t="s">
        <v>181</v>
      </c>
      <c r="C18" s="44">
        <v>618</v>
      </c>
      <c r="D18" s="43" t="str">
        <f t="shared" si="0"/>
        <v>宜昌</v>
      </c>
      <c r="E18" s="43" t="s">
        <v>182</v>
      </c>
      <c r="F18" s="43" t="s">
        <v>180</v>
      </c>
    </row>
    <row r="19" spans="1:6" x14ac:dyDescent="0.25">
      <c r="A19" s="189" t="s">
        <v>183</v>
      </c>
      <c r="B19" s="43" t="s">
        <v>184</v>
      </c>
      <c r="C19" s="44">
        <v>619</v>
      </c>
      <c r="D19" s="43" t="str">
        <f t="shared" si="0"/>
        <v>北昌</v>
      </c>
      <c r="E19" s="43" t="s">
        <v>185</v>
      </c>
      <c r="F19" s="43" t="s">
        <v>183</v>
      </c>
    </row>
    <row r="20" spans="1:6" x14ac:dyDescent="0.25">
      <c r="A20" s="189" t="s">
        <v>186</v>
      </c>
      <c r="B20" s="43" t="s">
        <v>187</v>
      </c>
      <c r="C20" s="44">
        <v>620</v>
      </c>
      <c r="D20" s="43" t="str">
        <f t="shared" si="0"/>
        <v>光華</v>
      </c>
      <c r="E20" s="43" t="s">
        <v>188</v>
      </c>
      <c r="F20" s="43" t="s">
        <v>186</v>
      </c>
    </row>
    <row r="21" spans="1:6" x14ac:dyDescent="0.25">
      <c r="A21" s="189" t="s">
        <v>189</v>
      </c>
      <c r="B21" s="43" t="s">
        <v>190</v>
      </c>
      <c r="C21" s="44">
        <v>621</v>
      </c>
      <c r="D21" s="43" t="str">
        <f t="shared" si="0"/>
        <v>稻香</v>
      </c>
      <c r="E21" s="43" t="s">
        <v>191</v>
      </c>
      <c r="F21" s="43" t="s">
        <v>189</v>
      </c>
    </row>
    <row r="22" spans="1:6" x14ac:dyDescent="0.25">
      <c r="A22" s="189" t="s">
        <v>192</v>
      </c>
      <c r="B22" s="43" t="s">
        <v>193</v>
      </c>
      <c r="C22" s="44">
        <v>622</v>
      </c>
      <c r="D22" s="43" t="str">
        <f t="shared" si="0"/>
        <v>南華</v>
      </c>
      <c r="E22" s="43" t="s">
        <v>194</v>
      </c>
      <c r="F22" s="43" t="s">
        <v>192</v>
      </c>
    </row>
    <row r="23" spans="1:6" x14ac:dyDescent="0.25">
      <c r="A23" s="189" t="s">
        <v>195</v>
      </c>
      <c r="B23" s="43" t="s">
        <v>196</v>
      </c>
      <c r="C23" s="44">
        <v>623</v>
      </c>
      <c r="D23" s="43" t="str">
        <f t="shared" si="0"/>
        <v>化仁</v>
      </c>
      <c r="E23" s="43" t="s">
        <v>197</v>
      </c>
      <c r="F23" s="43" t="s">
        <v>195</v>
      </c>
    </row>
    <row r="24" spans="1:6" x14ac:dyDescent="0.25">
      <c r="A24" s="189" t="s">
        <v>198</v>
      </c>
      <c r="B24" s="43" t="s">
        <v>199</v>
      </c>
      <c r="C24" s="44">
        <v>624</v>
      </c>
      <c r="D24" s="43" t="str">
        <f t="shared" si="0"/>
        <v>太昌</v>
      </c>
      <c r="E24" s="43" t="s">
        <v>200</v>
      </c>
      <c r="F24" s="43" t="s">
        <v>198</v>
      </c>
    </row>
    <row r="25" spans="1:6" x14ac:dyDescent="0.25">
      <c r="A25" s="189" t="s">
        <v>201</v>
      </c>
      <c r="B25" s="43" t="s">
        <v>202</v>
      </c>
      <c r="C25" s="44">
        <v>625</v>
      </c>
      <c r="D25" s="43" t="str">
        <f t="shared" si="0"/>
        <v>平和</v>
      </c>
      <c r="E25" s="43" t="s">
        <v>203</v>
      </c>
      <c r="F25" s="43" t="s">
        <v>201</v>
      </c>
    </row>
    <row r="26" spans="1:6" x14ac:dyDescent="0.25">
      <c r="A26" s="189" t="s">
        <v>204</v>
      </c>
      <c r="B26" s="43" t="s">
        <v>205</v>
      </c>
      <c r="C26" s="44">
        <v>626</v>
      </c>
      <c r="D26" s="43" t="str">
        <f t="shared" si="0"/>
        <v>壽豐</v>
      </c>
      <c r="E26" s="43" t="s">
        <v>206</v>
      </c>
      <c r="F26" s="43" t="s">
        <v>204</v>
      </c>
    </row>
    <row r="27" spans="1:6" x14ac:dyDescent="0.25">
      <c r="A27" s="189" t="s">
        <v>207</v>
      </c>
      <c r="B27" s="43" t="s">
        <v>208</v>
      </c>
      <c r="C27" s="44">
        <v>627</v>
      </c>
      <c r="D27" s="43" t="str">
        <f t="shared" si="0"/>
        <v>豐裡</v>
      </c>
      <c r="E27" s="43" t="s">
        <v>209</v>
      </c>
      <c r="F27" s="43" t="s">
        <v>207</v>
      </c>
    </row>
    <row r="28" spans="1:6" x14ac:dyDescent="0.25">
      <c r="A28" s="189" t="s">
        <v>210</v>
      </c>
      <c r="B28" s="43" t="s">
        <v>211</v>
      </c>
      <c r="C28" s="44">
        <v>628</v>
      </c>
      <c r="D28" s="43" t="str">
        <f t="shared" si="0"/>
        <v>豐山</v>
      </c>
      <c r="E28" s="43" t="s">
        <v>212</v>
      </c>
      <c r="F28" s="43" t="s">
        <v>210</v>
      </c>
    </row>
    <row r="29" spans="1:6" x14ac:dyDescent="0.25">
      <c r="A29" s="189" t="s">
        <v>213</v>
      </c>
      <c r="B29" s="43" t="s">
        <v>214</v>
      </c>
      <c r="C29" s="44">
        <v>629</v>
      </c>
      <c r="D29" s="43" t="str">
        <f t="shared" si="0"/>
        <v>志學</v>
      </c>
      <c r="E29" s="43" t="s">
        <v>215</v>
      </c>
      <c r="F29" s="43" t="s">
        <v>213</v>
      </c>
    </row>
    <row r="30" spans="1:6" x14ac:dyDescent="0.25">
      <c r="A30" s="189" t="s">
        <v>216</v>
      </c>
      <c r="B30" s="43" t="s">
        <v>217</v>
      </c>
      <c r="C30" s="44">
        <v>630</v>
      </c>
      <c r="D30" s="43" t="str">
        <f t="shared" si="0"/>
        <v>月眉</v>
      </c>
      <c r="E30" s="43" t="s">
        <v>218</v>
      </c>
      <c r="F30" s="43" t="s">
        <v>216</v>
      </c>
    </row>
    <row r="31" spans="1:6" x14ac:dyDescent="0.25">
      <c r="A31" s="189" t="s">
        <v>219</v>
      </c>
      <c r="B31" s="43" t="s">
        <v>220</v>
      </c>
      <c r="C31" s="44">
        <v>631</v>
      </c>
      <c r="D31" s="43" t="str">
        <f t="shared" si="0"/>
        <v>水璉</v>
      </c>
      <c r="E31" s="43" t="s">
        <v>221</v>
      </c>
      <c r="F31" s="43" t="s">
        <v>219</v>
      </c>
    </row>
    <row r="32" spans="1:6" x14ac:dyDescent="0.25">
      <c r="A32" s="189" t="s">
        <v>222</v>
      </c>
      <c r="B32" s="43" t="s">
        <v>223</v>
      </c>
      <c r="C32" s="44">
        <v>632</v>
      </c>
      <c r="D32" s="43" t="str">
        <f t="shared" si="0"/>
        <v>溪口</v>
      </c>
      <c r="E32" s="43" t="s">
        <v>224</v>
      </c>
      <c r="F32" s="43" t="s">
        <v>222</v>
      </c>
    </row>
    <row r="33" spans="1:6" x14ac:dyDescent="0.25">
      <c r="A33" s="189" t="s">
        <v>225</v>
      </c>
      <c r="B33" s="43" t="s">
        <v>226</v>
      </c>
      <c r="C33" s="44">
        <v>633</v>
      </c>
      <c r="D33" s="43" t="str">
        <f t="shared" si="0"/>
        <v>鳳林</v>
      </c>
      <c r="E33" s="43" t="s">
        <v>227</v>
      </c>
      <c r="F33" s="43" t="s">
        <v>225</v>
      </c>
    </row>
    <row r="34" spans="1:6" x14ac:dyDescent="0.25">
      <c r="A34" s="189" t="s">
        <v>228</v>
      </c>
      <c r="B34" s="43" t="s">
        <v>229</v>
      </c>
      <c r="C34" s="44">
        <v>634</v>
      </c>
      <c r="D34" s="43" t="str">
        <f t="shared" si="0"/>
        <v>大榮</v>
      </c>
      <c r="E34" s="43" t="s">
        <v>230</v>
      </c>
      <c r="F34" s="43" t="s">
        <v>228</v>
      </c>
    </row>
    <row r="35" spans="1:6" x14ac:dyDescent="0.25">
      <c r="A35" s="189" t="s">
        <v>231</v>
      </c>
      <c r="B35" s="43" t="s">
        <v>232</v>
      </c>
      <c r="C35" s="44">
        <v>635</v>
      </c>
      <c r="D35" s="43" t="str">
        <f t="shared" si="0"/>
        <v>林榮</v>
      </c>
      <c r="E35" s="43" t="s">
        <v>233</v>
      </c>
      <c r="F35" s="43" t="s">
        <v>231</v>
      </c>
    </row>
    <row r="36" spans="1:6" x14ac:dyDescent="0.25">
      <c r="A36" s="189" t="s">
        <v>234</v>
      </c>
      <c r="B36" s="43" t="s">
        <v>235</v>
      </c>
      <c r="C36" s="44">
        <v>636</v>
      </c>
      <c r="D36" s="43" t="str">
        <f t="shared" si="0"/>
        <v>長橋</v>
      </c>
      <c r="E36" s="43" t="s">
        <v>236</v>
      </c>
      <c r="F36" s="43" t="s">
        <v>234</v>
      </c>
    </row>
    <row r="37" spans="1:6" x14ac:dyDescent="0.25">
      <c r="A37" s="189" t="s">
        <v>237</v>
      </c>
      <c r="B37" s="43" t="s">
        <v>238</v>
      </c>
      <c r="C37" s="44">
        <v>638</v>
      </c>
      <c r="D37" s="43" t="str">
        <f t="shared" si="0"/>
        <v>北林</v>
      </c>
      <c r="E37" s="43" t="s">
        <v>239</v>
      </c>
      <c r="F37" s="43" t="s">
        <v>237</v>
      </c>
    </row>
    <row r="38" spans="1:6" x14ac:dyDescent="0.25">
      <c r="A38" s="189" t="s">
        <v>240</v>
      </c>
      <c r="B38" s="43" t="s">
        <v>241</v>
      </c>
      <c r="C38" s="44">
        <v>639</v>
      </c>
      <c r="D38" s="43" t="str">
        <f t="shared" si="0"/>
        <v>鳳仁</v>
      </c>
      <c r="E38" s="43" t="s">
        <v>242</v>
      </c>
      <c r="F38" s="43" t="s">
        <v>240</v>
      </c>
    </row>
    <row r="39" spans="1:6" x14ac:dyDescent="0.25">
      <c r="A39" s="189" t="s">
        <v>243</v>
      </c>
      <c r="B39" s="43" t="s">
        <v>244</v>
      </c>
      <c r="C39" s="44">
        <v>641</v>
      </c>
      <c r="D39" s="43" t="str">
        <f t="shared" si="0"/>
        <v>光復</v>
      </c>
      <c r="E39" s="43" t="s">
        <v>245</v>
      </c>
      <c r="F39" s="43" t="s">
        <v>243</v>
      </c>
    </row>
    <row r="40" spans="1:6" x14ac:dyDescent="0.25">
      <c r="A40" s="189" t="s">
        <v>246</v>
      </c>
      <c r="B40" s="43" t="s">
        <v>247</v>
      </c>
      <c r="C40" s="44">
        <v>642</v>
      </c>
      <c r="D40" s="43" t="str">
        <f>MID(E40,1,3)</f>
        <v>太巴塱</v>
      </c>
      <c r="E40" s="43" t="s">
        <v>248</v>
      </c>
      <c r="F40" s="43" t="s">
        <v>246</v>
      </c>
    </row>
    <row r="41" spans="1:6" x14ac:dyDescent="0.25">
      <c r="A41" s="189" t="s">
        <v>249</v>
      </c>
      <c r="B41" s="43" t="s">
        <v>250</v>
      </c>
      <c r="C41" s="44">
        <v>645</v>
      </c>
      <c r="D41" s="43" t="str">
        <f t="shared" si="0"/>
        <v>大進</v>
      </c>
      <c r="E41" s="43" t="s">
        <v>251</v>
      </c>
      <c r="F41" s="43" t="s">
        <v>249</v>
      </c>
    </row>
    <row r="42" spans="1:6" x14ac:dyDescent="0.25">
      <c r="A42" s="189" t="s">
        <v>252</v>
      </c>
      <c r="B42" s="43" t="s">
        <v>253</v>
      </c>
      <c r="C42" s="44">
        <v>647</v>
      </c>
      <c r="D42" s="43" t="str">
        <f t="shared" si="0"/>
        <v>瑞穗</v>
      </c>
      <c r="E42" s="43" t="s">
        <v>254</v>
      </c>
      <c r="F42" s="43" t="s">
        <v>252</v>
      </c>
    </row>
    <row r="43" spans="1:6" x14ac:dyDescent="0.25">
      <c r="A43" s="189" t="s">
        <v>255</v>
      </c>
      <c r="B43" s="43" t="s">
        <v>256</v>
      </c>
      <c r="C43" s="44">
        <v>648</v>
      </c>
      <c r="D43" s="43" t="str">
        <f t="shared" si="0"/>
        <v>瑞美</v>
      </c>
      <c r="E43" s="43" t="s">
        <v>257</v>
      </c>
      <c r="F43" s="43" t="s">
        <v>255</v>
      </c>
    </row>
    <row r="44" spans="1:6" x14ac:dyDescent="0.25">
      <c r="A44" s="189" t="s">
        <v>258</v>
      </c>
      <c r="B44" s="43" t="s">
        <v>259</v>
      </c>
      <c r="C44" s="44">
        <v>649</v>
      </c>
      <c r="D44" s="43" t="str">
        <f t="shared" si="0"/>
        <v>鶴岡</v>
      </c>
      <c r="E44" s="43" t="s">
        <v>260</v>
      </c>
      <c r="F44" s="43" t="s">
        <v>258</v>
      </c>
    </row>
    <row r="45" spans="1:6" x14ac:dyDescent="0.25">
      <c r="A45" s="189" t="s">
        <v>261</v>
      </c>
      <c r="B45" s="43" t="s">
        <v>262</v>
      </c>
      <c r="C45" s="44">
        <v>650</v>
      </c>
      <c r="D45" s="43" t="str">
        <f t="shared" si="0"/>
        <v>舞鶴</v>
      </c>
      <c r="E45" s="43" t="s">
        <v>263</v>
      </c>
      <c r="F45" s="43" t="s">
        <v>261</v>
      </c>
    </row>
    <row r="46" spans="1:6" x14ac:dyDescent="0.25">
      <c r="A46" s="189" t="s">
        <v>264</v>
      </c>
      <c r="B46" s="43" t="s">
        <v>265</v>
      </c>
      <c r="C46" s="44">
        <v>651</v>
      </c>
      <c r="D46" s="43" t="str">
        <f t="shared" si="0"/>
        <v>奇美</v>
      </c>
      <c r="E46" s="43" t="s">
        <v>266</v>
      </c>
      <c r="F46" s="43" t="s">
        <v>264</v>
      </c>
    </row>
    <row r="47" spans="1:6" x14ac:dyDescent="0.25">
      <c r="A47" s="189" t="s">
        <v>267</v>
      </c>
      <c r="B47" s="43" t="s">
        <v>268</v>
      </c>
      <c r="C47" s="44">
        <v>652</v>
      </c>
      <c r="D47" s="43" t="str">
        <f t="shared" si="0"/>
        <v>富源</v>
      </c>
      <c r="E47" s="43" t="s">
        <v>269</v>
      </c>
      <c r="F47" s="43" t="s">
        <v>267</v>
      </c>
    </row>
    <row r="48" spans="1:6" x14ac:dyDescent="0.25">
      <c r="A48" s="189" t="s">
        <v>270</v>
      </c>
      <c r="B48" s="43" t="s">
        <v>271</v>
      </c>
      <c r="C48" s="44">
        <v>653</v>
      </c>
      <c r="D48" s="43" t="str">
        <f t="shared" si="0"/>
        <v>瑞北</v>
      </c>
      <c r="E48" s="43" t="s">
        <v>272</v>
      </c>
      <c r="F48" s="43" t="s">
        <v>270</v>
      </c>
    </row>
    <row r="49" spans="1:6" x14ac:dyDescent="0.25">
      <c r="A49" s="189" t="s">
        <v>273</v>
      </c>
      <c r="B49" s="43" t="s">
        <v>274</v>
      </c>
      <c r="C49" s="44">
        <v>654</v>
      </c>
      <c r="D49" s="43" t="str">
        <f t="shared" si="0"/>
        <v>豐濱</v>
      </c>
      <c r="E49" s="43" t="s">
        <v>275</v>
      </c>
      <c r="F49" s="43" t="s">
        <v>273</v>
      </c>
    </row>
    <row r="50" spans="1:6" x14ac:dyDescent="0.25">
      <c r="A50" s="189" t="s">
        <v>276</v>
      </c>
      <c r="B50" s="43" t="s">
        <v>277</v>
      </c>
      <c r="C50" s="44">
        <v>655</v>
      </c>
      <c r="D50" s="43" t="str">
        <f t="shared" si="0"/>
        <v>港口</v>
      </c>
      <c r="E50" s="43" t="s">
        <v>278</v>
      </c>
      <c r="F50" s="43" t="s">
        <v>276</v>
      </c>
    </row>
    <row r="51" spans="1:6" x14ac:dyDescent="0.25">
      <c r="A51" s="189" t="s">
        <v>279</v>
      </c>
      <c r="B51" s="43" t="s">
        <v>280</v>
      </c>
      <c r="C51" s="44">
        <v>656</v>
      </c>
      <c r="D51" s="43" t="str">
        <f t="shared" si="0"/>
        <v>靜浦</v>
      </c>
      <c r="E51" s="43" t="s">
        <v>281</v>
      </c>
      <c r="F51" s="43" t="s">
        <v>279</v>
      </c>
    </row>
    <row r="52" spans="1:6" x14ac:dyDescent="0.25">
      <c r="A52" s="189" t="s">
        <v>282</v>
      </c>
      <c r="B52" s="43" t="s">
        <v>283</v>
      </c>
      <c r="C52" s="44">
        <v>657</v>
      </c>
      <c r="D52" s="43" t="str">
        <f t="shared" si="0"/>
        <v>新社</v>
      </c>
      <c r="E52" s="43" t="s">
        <v>284</v>
      </c>
      <c r="F52" s="43" t="s">
        <v>282</v>
      </c>
    </row>
    <row r="53" spans="1:6" x14ac:dyDescent="0.25">
      <c r="A53" s="189" t="s">
        <v>285</v>
      </c>
      <c r="B53" s="43" t="s">
        <v>286</v>
      </c>
      <c r="C53" s="44">
        <v>658</v>
      </c>
      <c r="D53" s="43" t="str">
        <f t="shared" si="0"/>
        <v>玉里</v>
      </c>
      <c r="E53" s="43" t="s">
        <v>287</v>
      </c>
      <c r="F53" s="43" t="s">
        <v>285</v>
      </c>
    </row>
    <row r="54" spans="1:6" x14ac:dyDescent="0.25">
      <c r="A54" s="189" t="s">
        <v>288</v>
      </c>
      <c r="B54" s="43" t="s">
        <v>289</v>
      </c>
      <c r="C54" s="44">
        <v>659</v>
      </c>
      <c r="D54" s="43" t="str">
        <f t="shared" si="0"/>
        <v>源城</v>
      </c>
      <c r="E54" s="43" t="s">
        <v>290</v>
      </c>
      <c r="F54" s="43" t="s">
        <v>288</v>
      </c>
    </row>
    <row r="55" spans="1:6" x14ac:dyDescent="0.25">
      <c r="A55" s="189" t="s">
        <v>291</v>
      </c>
      <c r="B55" s="43" t="s">
        <v>292</v>
      </c>
      <c r="C55" s="44">
        <v>660</v>
      </c>
      <c r="D55" s="43" t="str">
        <f t="shared" si="0"/>
        <v>樂合</v>
      </c>
      <c r="E55" s="43" t="s">
        <v>293</v>
      </c>
      <c r="F55" s="43" t="s">
        <v>291</v>
      </c>
    </row>
    <row r="56" spans="1:6" x14ac:dyDescent="0.25">
      <c r="A56" s="189" t="s">
        <v>294</v>
      </c>
      <c r="B56" s="43" t="s">
        <v>295</v>
      </c>
      <c r="C56" s="44">
        <v>661</v>
      </c>
      <c r="D56" s="43" t="str">
        <f t="shared" si="0"/>
        <v>觀音</v>
      </c>
      <c r="E56" s="43" t="s">
        <v>296</v>
      </c>
      <c r="F56" s="43" t="s">
        <v>294</v>
      </c>
    </row>
    <row r="57" spans="1:6" x14ac:dyDescent="0.25">
      <c r="A57" s="189" t="s">
        <v>297</v>
      </c>
      <c r="B57" s="43" t="s">
        <v>298</v>
      </c>
      <c r="C57" s="44">
        <v>662</v>
      </c>
      <c r="D57" s="43" t="str">
        <f t="shared" si="0"/>
        <v>三民</v>
      </c>
      <c r="E57" s="43" t="s">
        <v>299</v>
      </c>
      <c r="F57" s="43" t="s">
        <v>297</v>
      </c>
    </row>
    <row r="58" spans="1:6" x14ac:dyDescent="0.25">
      <c r="A58" s="189" t="s">
        <v>300</v>
      </c>
      <c r="B58" s="43" t="s">
        <v>301</v>
      </c>
      <c r="C58" s="44">
        <v>663</v>
      </c>
      <c r="D58" s="43" t="str">
        <f t="shared" si="0"/>
        <v>春日</v>
      </c>
      <c r="E58" s="43" t="s">
        <v>302</v>
      </c>
      <c r="F58" s="43" t="s">
        <v>300</v>
      </c>
    </row>
    <row r="59" spans="1:6" x14ac:dyDescent="0.25">
      <c r="A59" s="189" t="s">
        <v>303</v>
      </c>
      <c r="B59" s="43" t="s">
        <v>304</v>
      </c>
      <c r="C59" s="44">
        <v>664</v>
      </c>
      <c r="D59" s="43" t="str">
        <f t="shared" si="0"/>
        <v>德武</v>
      </c>
      <c r="E59" s="43" t="s">
        <v>305</v>
      </c>
      <c r="F59" s="43" t="s">
        <v>303</v>
      </c>
    </row>
    <row r="60" spans="1:6" x14ac:dyDescent="0.25">
      <c r="A60" s="189" t="s">
        <v>306</v>
      </c>
      <c r="B60" s="43" t="s">
        <v>307</v>
      </c>
      <c r="C60" s="44">
        <v>665</v>
      </c>
      <c r="D60" s="43" t="str">
        <f t="shared" si="0"/>
        <v>中城</v>
      </c>
      <c r="E60" s="43" t="s">
        <v>308</v>
      </c>
      <c r="F60" s="43" t="s">
        <v>306</v>
      </c>
    </row>
    <row r="61" spans="1:6" x14ac:dyDescent="0.25">
      <c r="A61" s="189" t="s">
        <v>309</v>
      </c>
      <c r="B61" s="43" t="s">
        <v>310</v>
      </c>
      <c r="C61" s="44">
        <v>666</v>
      </c>
      <c r="D61" s="43" t="str">
        <f t="shared" si="0"/>
        <v>長良</v>
      </c>
      <c r="E61" s="43" t="s">
        <v>311</v>
      </c>
      <c r="F61" s="43" t="s">
        <v>309</v>
      </c>
    </row>
    <row r="62" spans="1:6" x14ac:dyDescent="0.25">
      <c r="A62" s="189" t="s">
        <v>312</v>
      </c>
      <c r="B62" s="43" t="s">
        <v>313</v>
      </c>
      <c r="C62" s="44">
        <v>667</v>
      </c>
      <c r="D62" s="43" t="str">
        <f t="shared" si="0"/>
        <v>大禹</v>
      </c>
      <c r="E62" s="43" t="s">
        <v>314</v>
      </c>
      <c r="F62" s="43" t="s">
        <v>312</v>
      </c>
    </row>
    <row r="63" spans="1:6" x14ac:dyDescent="0.25">
      <c r="A63" s="189" t="s">
        <v>315</v>
      </c>
      <c r="B63" s="43" t="s">
        <v>316</v>
      </c>
      <c r="C63" s="44">
        <v>668</v>
      </c>
      <c r="D63" s="43" t="str">
        <f t="shared" si="0"/>
        <v>松浦</v>
      </c>
      <c r="E63" s="43" t="s">
        <v>317</v>
      </c>
      <c r="F63" s="43" t="s">
        <v>315</v>
      </c>
    </row>
    <row r="64" spans="1:6" x14ac:dyDescent="0.25">
      <c r="A64" s="189" t="s">
        <v>29</v>
      </c>
      <c r="B64" s="43" t="s">
        <v>318</v>
      </c>
      <c r="C64" s="44">
        <v>669</v>
      </c>
      <c r="D64" s="43" t="str">
        <f t="shared" si="0"/>
        <v>高寮</v>
      </c>
      <c r="E64" s="43" t="s">
        <v>319</v>
      </c>
      <c r="F64" s="43" t="s">
        <v>29</v>
      </c>
    </row>
    <row r="65" spans="1:6" x14ac:dyDescent="0.25">
      <c r="A65" s="189" t="s">
        <v>320</v>
      </c>
      <c r="B65" s="43" t="s">
        <v>321</v>
      </c>
      <c r="C65" s="44">
        <v>670</v>
      </c>
      <c r="D65" s="43" t="str">
        <f t="shared" si="0"/>
        <v>富里</v>
      </c>
      <c r="E65" s="43" t="s">
        <v>322</v>
      </c>
      <c r="F65" s="43" t="s">
        <v>320</v>
      </c>
    </row>
    <row r="66" spans="1:6" x14ac:dyDescent="0.25">
      <c r="A66" s="189" t="s">
        <v>323</v>
      </c>
      <c r="B66" s="43" t="s">
        <v>324</v>
      </c>
      <c r="C66" s="44">
        <v>671</v>
      </c>
      <c r="D66" s="43" t="str">
        <f t="shared" ref="D66:D101" si="1">MID(E66,1,2)</f>
        <v>萬寧</v>
      </c>
      <c r="E66" s="43" t="s">
        <v>325</v>
      </c>
      <c r="F66" s="43" t="s">
        <v>323</v>
      </c>
    </row>
    <row r="67" spans="1:6" x14ac:dyDescent="0.25">
      <c r="A67" s="189" t="s">
        <v>326</v>
      </c>
      <c r="B67" s="43" t="s">
        <v>327</v>
      </c>
      <c r="C67" s="44">
        <v>672</v>
      </c>
      <c r="D67" s="43" t="str">
        <f t="shared" si="1"/>
        <v>永豐</v>
      </c>
      <c r="E67" s="43" t="s">
        <v>328</v>
      </c>
      <c r="F67" s="43" t="s">
        <v>326</v>
      </c>
    </row>
    <row r="68" spans="1:6" x14ac:dyDescent="0.25">
      <c r="A68" s="189" t="s">
        <v>329</v>
      </c>
      <c r="B68" s="43" t="s">
        <v>330</v>
      </c>
      <c r="C68" s="44">
        <v>673</v>
      </c>
      <c r="D68" s="43" t="str">
        <f t="shared" si="1"/>
        <v>學田</v>
      </c>
      <c r="E68" s="43" t="s">
        <v>331</v>
      </c>
      <c r="F68" s="43" t="s">
        <v>329</v>
      </c>
    </row>
    <row r="69" spans="1:6" x14ac:dyDescent="0.25">
      <c r="A69" s="189" t="s">
        <v>332</v>
      </c>
      <c r="B69" s="43" t="s">
        <v>333</v>
      </c>
      <c r="C69" s="44">
        <v>674</v>
      </c>
      <c r="D69" s="43" t="str">
        <f t="shared" si="1"/>
        <v>東竹</v>
      </c>
      <c r="E69" s="43" t="s">
        <v>334</v>
      </c>
      <c r="F69" s="43" t="s">
        <v>332</v>
      </c>
    </row>
    <row r="70" spans="1:6" x14ac:dyDescent="0.25">
      <c r="A70" s="189" t="s">
        <v>335</v>
      </c>
      <c r="B70" s="43" t="s">
        <v>336</v>
      </c>
      <c r="C70" s="44">
        <v>675</v>
      </c>
      <c r="D70" s="43" t="str">
        <f t="shared" si="1"/>
        <v>東里</v>
      </c>
      <c r="E70" s="43" t="s">
        <v>337</v>
      </c>
      <c r="F70" s="43" t="s">
        <v>335</v>
      </c>
    </row>
    <row r="71" spans="1:6" x14ac:dyDescent="0.25">
      <c r="A71" s="189" t="s">
        <v>338</v>
      </c>
      <c r="B71" s="43" t="s">
        <v>339</v>
      </c>
      <c r="C71" s="44">
        <v>676</v>
      </c>
      <c r="D71" s="43" t="str">
        <f t="shared" si="1"/>
        <v>明里</v>
      </c>
      <c r="E71" s="43" t="s">
        <v>340</v>
      </c>
      <c r="F71" s="43" t="s">
        <v>338</v>
      </c>
    </row>
    <row r="72" spans="1:6" x14ac:dyDescent="0.25">
      <c r="A72" s="189" t="s">
        <v>341</v>
      </c>
      <c r="B72" s="43" t="s">
        <v>342</v>
      </c>
      <c r="C72" s="44">
        <v>678</v>
      </c>
      <c r="D72" s="43" t="str">
        <f t="shared" si="1"/>
        <v>吳江</v>
      </c>
      <c r="E72" s="43" t="s">
        <v>343</v>
      </c>
      <c r="F72" s="43" t="s">
        <v>341</v>
      </c>
    </row>
    <row r="73" spans="1:6" x14ac:dyDescent="0.25">
      <c r="A73" s="189" t="s">
        <v>344</v>
      </c>
      <c r="B73" s="43" t="s">
        <v>345</v>
      </c>
      <c r="C73" s="44">
        <v>679</v>
      </c>
      <c r="D73" s="43" t="str">
        <f t="shared" si="1"/>
        <v>秀林</v>
      </c>
      <c r="E73" s="43" t="s">
        <v>346</v>
      </c>
      <c r="F73" s="43" t="s">
        <v>344</v>
      </c>
    </row>
    <row r="74" spans="1:6" x14ac:dyDescent="0.25">
      <c r="A74" s="189" t="s">
        <v>347</v>
      </c>
      <c r="B74" s="43" t="s">
        <v>348</v>
      </c>
      <c r="C74" s="44">
        <v>680</v>
      </c>
      <c r="D74" s="43" t="str">
        <f t="shared" si="1"/>
        <v>富世</v>
      </c>
      <c r="E74" s="43" t="s">
        <v>349</v>
      </c>
      <c r="F74" s="43" t="s">
        <v>347</v>
      </c>
    </row>
    <row r="75" spans="1:6" x14ac:dyDescent="0.25">
      <c r="A75" s="189" t="s">
        <v>350</v>
      </c>
      <c r="B75" s="43" t="s">
        <v>351</v>
      </c>
      <c r="C75" s="44">
        <v>681</v>
      </c>
      <c r="D75" s="43" t="str">
        <f t="shared" si="1"/>
        <v>和平</v>
      </c>
      <c r="E75" s="43" t="s">
        <v>352</v>
      </c>
      <c r="F75" s="43" t="s">
        <v>350</v>
      </c>
    </row>
    <row r="76" spans="1:6" x14ac:dyDescent="0.25">
      <c r="A76" s="189" t="s">
        <v>353</v>
      </c>
      <c r="B76" s="43" t="s">
        <v>354</v>
      </c>
      <c r="C76" s="44">
        <v>682</v>
      </c>
      <c r="D76" s="43" t="str">
        <f t="shared" si="1"/>
        <v>佳民</v>
      </c>
      <c r="E76" s="43" t="s">
        <v>355</v>
      </c>
      <c r="F76" s="43" t="s">
        <v>353</v>
      </c>
    </row>
    <row r="77" spans="1:6" x14ac:dyDescent="0.25">
      <c r="A77" s="189" t="s">
        <v>356</v>
      </c>
      <c r="B77" s="43" t="s">
        <v>357</v>
      </c>
      <c r="C77" s="44">
        <v>683</v>
      </c>
      <c r="D77" s="43" t="str">
        <f t="shared" si="1"/>
        <v>銅門</v>
      </c>
      <c r="E77" s="43" t="s">
        <v>358</v>
      </c>
      <c r="F77" s="43" t="s">
        <v>356</v>
      </c>
    </row>
    <row r="78" spans="1:6" x14ac:dyDescent="0.25">
      <c r="A78" s="189" t="s">
        <v>359</v>
      </c>
      <c r="B78" s="43" t="s">
        <v>360</v>
      </c>
      <c r="C78" s="44">
        <v>684</v>
      </c>
      <c r="D78" s="43" t="str">
        <f t="shared" si="1"/>
        <v>水源</v>
      </c>
      <c r="E78" s="43" t="s">
        <v>361</v>
      </c>
      <c r="F78" s="43" t="s">
        <v>359</v>
      </c>
    </row>
    <row r="79" spans="1:6" x14ac:dyDescent="0.25">
      <c r="A79" s="189" t="s">
        <v>362</v>
      </c>
      <c r="B79" s="43" t="s">
        <v>363</v>
      </c>
      <c r="C79" s="44">
        <v>685</v>
      </c>
      <c r="D79" s="43" t="str">
        <f t="shared" si="1"/>
        <v>崇德</v>
      </c>
      <c r="E79" s="43" t="s">
        <v>364</v>
      </c>
      <c r="F79" s="43" t="s">
        <v>362</v>
      </c>
    </row>
    <row r="80" spans="1:6" x14ac:dyDescent="0.25">
      <c r="A80" s="189" t="s">
        <v>365</v>
      </c>
      <c r="B80" s="43" t="s">
        <v>366</v>
      </c>
      <c r="C80" s="44">
        <v>686</v>
      </c>
      <c r="D80" s="43" t="str">
        <f t="shared" si="1"/>
        <v>文蘭</v>
      </c>
      <c r="E80" s="43" t="s">
        <v>367</v>
      </c>
      <c r="F80" s="43" t="s">
        <v>365</v>
      </c>
    </row>
    <row r="81" spans="1:6" x14ac:dyDescent="0.25">
      <c r="A81" s="189" t="s">
        <v>368</v>
      </c>
      <c r="B81" s="43" t="s">
        <v>369</v>
      </c>
      <c r="C81" s="44">
        <v>687</v>
      </c>
      <c r="D81" s="43" t="str">
        <f t="shared" si="1"/>
        <v>景美</v>
      </c>
      <c r="E81" s="43" t="s">
        <v>370</v>
      </c>
      <c r="F81" s="43" t="s">
        <v>368</v>
      </c>
    </row>
    <row r="82" spans="1:6" x14ac:dyDescent="0.25">
      <c r="A82" s="189" t="s">
        <v>371</v>
      </c>
      <c r="B82" s="43" t="s">
        <v>372</v>
      </c>
      <c r="C82" s="44">
        <v>688</v>
      </c>
      <c r="D82" s="43" t="str">
        <f t="shared" si="1"/>
        <v>三棧</v>
      </c>
      <c r="E82" s="43" t="s">
        <v>373</v>
      </c>
      <c r="F82" s="43" t="s">
        <v>371</v>
      </c>
    </row>
    <row r="83" spans="1:6" x14ac:dyDescent="0.25">
      <c r="A83" s="189" t="s">
        <v>374</v>
      </c>
      <c r="B83" s="43" t="s">
        <v>375</v>
      </c>
      <c r="C83" s="44">
        <v>689</v>
      </c>
      <c r="D83" s="43" t="str">
        <f t="shared" si="1"/>
        <v>銅蘭</v>
      </c>
      <c r="E83" s="43" t="s">
        <v>376</v>
      </c>
      <c r="F83" s="43" t="s">
        <v>374</v>
      </c>
    </row>
    <row r="84" spans="1:6" x14ac:dyDescent="0.25">
      <c r="A84" s="189" t="s">
        <v>377</v>
      </c>
      <c r="B84" s="43" t="s">
        <v>378</v>
      </c>
      <c r="C84" s="44">
        <v>690</v>
      </c>
      <c r="D84" s="43" t="str">
        <f t="shared" si="1"/>
        <v>萬榮</v>
      </c>
      <c r="E84" s="43" t="s">
        <v>379</v>
      </c>
      <c r="F84" s="43" t="s">
        <v>377</v>
      </c>
    </row>
    <row r="85" spans="1:6" x14ac:dyDescent="0.25">
      <c r="A85" s="189" t="s">
        <v>380</v>
      </c>
      <c r="B85" s="43" t="s">
        <v>381</v>
      </c>
      <c r="C85" s="44">
        <v>691</v>
      </c>
      <c r="D85" s="43" t="str">
        <f t="shared" si="1"/>
        <v>西林</v>
      </c>
      <c r="E85" s="43" t="s">
        <v>382</v>
      </c>
      <c r="F85" s="43" t="s">
        <v>380</v>
      </c>
    </row>
    <row r="86" spans="1:6" x14ac:dyDescent="0.25">
      <c r="A86" s="189" t="s">
        <v>383</v>
      </c>
      <c r="B86" s="43" t="s">
        <v>384</v>
      </c>
      <c r="C86" s="44">
        <v>692</v>
      </c>
      <c r="D86" s="43" t="str">
        <f t="shared" si="1"/>
        <v>見晴</v>
      </c>
      <c r="E86" s="43" t="s">
        <v>385</v>
      </c>
      <c r="F86" s="43" t="s">
        <v>383</v>
      </c>
    </row>
    <row r="87" spans="1:6" x14ac:dyDescent="0.25">
      <c r="A87" s="189" t="s">
        <v>386</v>
      </c>
      <c r="B87" s="43" t="s">
        <v>387</v>
      </c>
      <c r="C87" s="44">
        <v>693</v>
      </c>
      <c r="D87" s="43" t="str">
        <f t="shared" si="1"/>
        <v>馬遠</v>
      </c>
      <c r="E87" s="43" t="s">
        <v>388</v>
      </c>
      <c r="F87" s="43" t="s">
        <v>386</v>
      </c>
    </row>
    <row r="88" spans="1:6" x14ac:dyDescent="0.25">
      <c r="A88" s="189" t="s">
        <v>389</v>
      </c>
      <c r="B88" s="43" t="s">
        <v>390</v>
      </c>
      <c r="C88" s="44">
        <v>694</v>
      </c>
      <c r="D88" s="43" t="str">
        <f t="shared" si="1"/>
        <v>紅葉</v>
      </c>
      <c r="E88" s="43" t="s">
        <v>391</v>
      </c>
      <c r="F88" s="43" t="s">
        <v>389</v>
      </c>
    </row>
    <row r="89" spans="1:6" x14ac:dyDescent="0.25">
      <c r="A89" s="189" t="s">
        <v>392</v>
      </c>
      <c r="B89" s="43" t="s">
        <v>393</v>
      </c>
      <c r="C89" s="44">
        <v>695</v>
      </c>
      <c r="D89" s="43" t="str">
        <f t="shared" si="1"/>
        <v>明利</v>
      </c>
      <c r="E89" s="43" t="s">
        <v>394</v>
      </c>
      <c r="F89" s="43" t="s">
        <v>392</v>
      </c>
    </row>
    <row r="90" spans="1:6" x14ac:dyDescent="0.25">
      <c r="A90" s="189" t="s">
        <v>395</v>
      </c>
      <c r="B90" s="43" t="s">
        <v>396</v>
      </c>
      <c r="C90" s="44">
        <v>696</v>
      </c>
      <c r="D90" s="43" t="str">
        <f t="shared" si="1"/>
        <v>卓溪</v>
      </c>
      <c r="E90" s="43" t="s">
        <v>397</v>
      </c>
      <c r="F90" s="43" t="s">
        <v>395</v>
      </c>
    </row>
    <row r="91" spans="1:6" x14ac:dyDescent="0.25">
      <c r="A91" s="189" t="s">
        <v>398</v>
      </c>
      <c r="B91" s="43" t="s">
        <v>399</v>
      </c>
      <c r="C91" s="44">
        <v>697</v>
      </c>
      <c r="D91" s="43" t="str">
        <f t="shared" si="1"/>
        <v>崙山</v>
      </c>
      <c r="E91" s="43" t="s">
        <v>400</v>
      </c>
      <c r="F91" s="43" t="s">
        <v>398</v>
      </c>
    </row>
    <row r="92" spans="1:6" x14ac:dyDescent="0.25">
      <c r="A92" s="189" t="s">
        <v>401</v>
      </c>
      <c r="B92" s="43" t="s">
        <v>402</v>
      </c>
      <c r="C92" s="44">
        <v>698</v>
      </c>
      <c r="D92" s="43" t="str">
        <f t="shared" si="1"/>
        <v>太平</v>
      </c>
      <c r="E92" s="43" t="s">
        <v>403</v>
      </c>
      <c r="F92" s="43" t="s">
        <v>401</v>
      </c>
    </row>
    <row r="93" spans="1:6" x14ac:dyDescent="0.25">
      <c r="A93" s="189" t="s">
        <v>404</v>
      </c>
      <c r="B93" s="43" t="s">
        <v>405</v>
      </c>
      <c r="C93" s="44">
        <v>699</v>
      </c>
      <c r="D93" s="43" t="str">
        <f t="shared" si="1"/>
        <v>卓清</v>
      </c>
      <c r="E93" s="43" t="s">
        <v>406</v>
      </c>
      <c r="F93" s="43" t="s">
        <v>404</v>
      </c>
    </row>
    <row r="94" spans="1:6" x14ac:dyDescent="0.25">
      <c r="A94" s="189" t="s">
        <v>407</v>
      </c>
      <c r="B94" s="43" t="s">
        <v>408</v>
      </c>
      <c r="C94" s="44">
        <v>700</v>
      </c>
      <c r="D94" s="43" t="str">
        <f t="shared" si="1"/>
        <v>古風</v>
      </c>
      <c r="E94" s="43" t="s">
        <v>409</v>
      </c>
      <c r="F94" s="43" t="s">
        <v>407</v>
      </c>
    </row>
    <row r="95" spans="1:6" x14ac:dyDescent="0.25">
      <c r="A95" s="189" t="s">
        <v>410</v>
      </c>
      <c r="B95" s="43" t="s">
        <v>411</v>
      </c>
      <c r="C95" s="44">
        <v>701</v>
      </c>
      <c r="D95" s="43" t="str">
        <f t="shared" si="1"/>
        <v>立山</v>
      </c>
      <c r="E95" s="43" t="s">
        <v>412</v>
      </c>
      <c r="F95" s="43" t="s">
        <v>410</v>
      </c>
    </row>
    <row r="96" spans="1:6" x14ac:dyDescent="0.25">
      <c r="A96" s="189" t="s">
        <v>413</v>
      </c>
      <c r="B96" s="43" t="s">
        <v>414</v>
      </c>
      <c r="C96" s="44">
        <v>702</v>
      </c>
      <c r="D96" s="43" t="str">
        <f t="shared" si="1"/>
        <v>卓樂</v>
      </c>
      <c r="E96" s="43" t="s">
        <v>415</v>
      </c>
      <c r="F96" s="43" t="s">
        <v>413</v>
      </c>
    </row>
    <row r="97" spans="1:6" x14ac:dyDescent="0.25">
      <c r="A97" s="189" t="s">
        <v>416</v>
      </c>
      <c r="B97" s="43" t="s">
        <v>417</v>
      </c>
      <c r="C97" s="44">
        <v>703</v>
      </c>
      <c r="D97" s="43" t="str">
        <f t="shared" si="1"/>
        <v>卓楓</v>
      </c>
      <c r="E97" s="43" t="s">
        <v>418</v>
      </c>
      <c r="F97" s="43" t="s">
        <v>416</v>
      </c>
    </row>
    <row r="98" spans="1:6" x14ac:dyDescent="0.25">
      <c r="A98" s="189" t="s">
        <v>419</v>
      </c>
      <c r="B98" s="43" t="s">
        <v>420</v>
      </c>
      <c r="C98" s="44">
        <v>705</v>
      </c>
      <c r="D98" s="43" t="str">
        <f t="shared" si="1"/>
        <v>西富</v>
      </c>
      <c r="E98" s="43" t="s">
        <v>421</v>
      </c>
      <c r="F98" s="43" t="s">
        <v>419</v>
      </c>
    </row>
    <row r="99" spans="1:6" x14ac:dyDescent="0.25">
      <c r="A99" s="189" t="s">
        <v>422</v>
      </c>
      <c r="B99" s="43" t="s">
        <v>423</v>
      </c>
      <c r="C99" s="44">
        <v>706</v>
      </c>
      <c r="D99" s="43" t="str">
        <f t="shared" si="1"/>
        <v>大興</v>
      </c>
      <c r="E99" s="43" t="s">
        <v>424</v>
      </c>
      <c r="F99" s="43" t="s">
        <v>422</v>
      </c>
    </row>
    <row r="100" spans="1:6" x14ac:dyDescent="0.25">
      <c r="A100" s="189" t="s">
        <v>425</v>
      </c>
      <c r="B100" s="43" t="s">
        <v>426</v>
      </c>
      <c r="C100" s="44">
        <v>707</v>
      </c>
      <c r="D100" s="43" t="str">
        <f t="shared" si="1"/>
        <v>中原</v>
      </c>
      <c r="E100" s="43" t="s">
        <v>427</v>
      </c>
      <c r="F100" s="43" t="s">
        <v>425</v>
      </c>
    </row>
    <row r="101" spans="1:6" x14ac:dyDescent="0.25">
      <c r="A101" s="189" t="s">
        <v>428</v>
      </c>
      <c r="B101" s="43" t="s">
        <v>429</v>
      </c>
      <c r="C101" s="44">
        <v>708</v>
      </c>
      <c r="D101" s="43" t="str">
        <f t="shared" si="1"/>
        <v>西寶</v>
      </c>
      <c r="E101" s="43" t="s">
        <v>430</v>
      </c>
      <c r="F101" s="43" t="s">
        <v>428</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Normal="100" workbookViewId="0">
      <selection activeCell="M13" sqref="M13"/>
    </sheetView>
  </sheetViews>
  <sheetFormatPr defaultRowHeight="16.5" x14ac:dyDescent="0.25"/>
  <cols>
    <col min="1" max="1" width="16.75" bestFit="1" customWidth="1"/>
    <col min="2" max="2" width="13.75" customWidth="1"/>
    <col min="3" max="3" width="10" customWidth="1"/>
    <col min="4" max="4" width="13" customWidth="1"/>
    <col min="5" max="5" width="20.625" customWidth="1"/>
    <col min="6" max="6" width="12.875" customWidth="1"/>
    <col min="7" max="8" width="11.375" customWidth="1"/>
    <col min="9" max="9" width="8.75" customWidth="1"/>
    <col min="10" max="10" width="10.375" customWidth="1"/>
    <col min="11" max="11" width="10.25" customWidth="1"/>
    <col min="12" max="12" width="11.5" customWidth="1"/>
    <col min="13" max="13" width="13.875" customWidth="1"/>
    <col min="14" max="14" width="16.75" customWidth="1"/>
    <col min="15" max="15" width="13.375" customWidth="1"/>
    <col min="16" max="16" width="14.25" customWidth="1"/>
    <col min="17" max="17" width="12.375" customWidth="1"/>
    <col min="18" max="18" width="11.625" customWidth="1"/>
    <col min="19" max="19" width="12.875" customWidth="1"/>
    <col min="20" max="20" width="13.125" hidden="1" customWidth="1"/>
    <col min="21" max="21" width="14.125" customWidth="1"/>
  </cols>
  <sheetData>
    <row r="1" spans="1:21" x14ac:dyDescent="0.25">
      <c r="A1" s="246" t="s">
        <v>0</v>
      </c>
      <c r="B1" s="249" t="s">
        <v>126</v>
      </c>
      <c r="C1" s="260" t="s">
        <v>451</v>
      </c>
      <c r="D1" s="260" t="s">
        <v>452</v>
      </c>
      <c r="E1" s="258" t="s">
        <v>739</v>
      </c>
      <c r="F1" s="258" t="s">
        <v>439</v>
      </c>
      <c r="G1" s="255" t="s">
        <v>52</v>
      </c>
      <c r="H1" s="251" t="s">
        <v>50</v>
      </c>
      <c r="I1" s="262" t="s">
        <v>450</v>
      </c>
      <c r="J1" s="253" t="s">
        <v>49</v>
      </c>
      <c r="K1" s="254" t="s">
        <v>54</v>
      </c>
      <c r="L1" s="253" t="s">
        <v>51</v>
      </c>
      <c r="M1" s="253" t="s">
        <v>446</v>
      </c>
      <c r="N1" s="272" t="s">
        <v>86</v>
      </c>
      <c r="O1" s="269" t="s">
        <v>87</v>
      </c>
      <c r="P1" s="270" t="s">
        <v>453</v>
      </c>
      <c r="Q1" s="269" t="s">
        <v>448</v>
      </c>
      <c r="R1" s="265" t="s">
        <v>744</v>
      </c>
      <c r="S1" s="265" t="s">
        <v>742</v>
      </c>
      <c r="T1" s="275" t="s">
        <v>454</v>
      </c>
      <c r="U1" s="36" t="s">
        <v>125</v>
      </c>
    </row>
    <row r="2" spans="1:21" x14ac:dyDescent="0.25">
      <c r="A2" s="247"/>
      <c r="B2" s="249"/>
      <c r="C2" s="260"/>
      <c r="D2" s="260"/>
      <c r="E2" s="259"/>
      <c r="F2" s="259"/>
      <c r="G2" s="256"/>
      <c r="H2" s="251"/>
      <c r="I2" s="263"/>
      <c r="J2" s="253"/>
      <c r="K2" s="264"/>
      <c r="L2" s="253"/>
      <c r="M2" s="253"/>
      <c r="N2" s="273"/>
      <c r="O2" s="269"/>
      <c r="P2" s="271"/>
      <c r="Q2" s="269"/>
      <c r="R2" s="266"/>
      <c r="S2" s="266"/>
      <c r="T2" s="276"/>
      <c r="U2" s="267" t="s">
        <v>127</v>
      </c>
    </row>
    <row r="3" spans="1:21" ht="115.5" customHeight="1" x14ac:dyDescent="0.25">
      <c r="A3" s="248"/>
      <c r="B3" s="250"/>
      <c r="C3" s="261"/>
      <c r="D3" s="261"/>
      <c r="E3" s="259"/>
      <c r="F3" s="259"/>
      <c r="G3" s="257"/>
      <c r="H3" s="252"/>
      <c r="I3" s="263"/>
      <c r="J3" s="254"/>
      <c r="K3" s="264"/>
      <c r="L3" s="254"/>
      <c r="M3" s="254"/>
      <c r="N3" s="274"/>
      <c r="O3" s="265"/>
      <c r="P3" s="271"/>
      <c r="Q3" s="265"/>
      <c r="R3" s="266"/>
      <c r="S3" s="266"/>
      <c r="T3" s="276"/>
      <c r="U3" s="268"/>
    </row>
    <row r="4" spans="1:21" ht="19.5" x14ac:dyDescent="0.25">
      <c r="A4" s="28"/>
      <c r="B4" s="37"/>
      <c r="C4" s="45" t="s">
        <v>432</v>
      </c>
      <c r="D4" s="45" t="s">
        <v>433</v>
      </c>
      <c r="E4" s="45" t="s">
        <v>436</v>
      </c>
      <c r="F4" s="45" t="s">
        <v>437</v>
      </c>
      <c r="G4" s="15" t="s">
        <v>88</v>
      </c>
      <c r="H4" s="16" t="s">
        <v>89</v>
      </c>
      <c r="I4" s="17" t="s">
        <v>90</v>
      </c>
      <c r="J4" s="14" t="s">
        <v>91</v>
      </c>
      <c r="K4" s="14" t="s">
        <v>92</v>
      </c>
      <c r="L4" s="14" t="s">
        <v>93</v>
      </c>
      <c r="M4" s="14" t="s">
        <v>94</v>
      </c>
      <c r="N4" s="55">
        <v>3</v>
      </c>
      <c r="O4" s="56">
        <v>4</v>
      </c>
      <c r="P4" s="57">
        <v>5</v>
      </c>
      <c r="Q4" s="56">
        <v>6</v>
      </c>
      <c r="R4" s="56">
        <v>7</v>
      </c>
      <c r="S4" s="56">
        <v>8</v>
      </c>
      <c r="T4" s="276"/>
      <c r="U4" s="268"/>
    </row>
    <row r="5" spans="1:21" ht="19.5" x14ac:dyDescent="0.25">
      <c r="A5" s="51" t="s">
        <v>440</v>
      </c>
      <c r="B5" s="49"/>
      <c r="C5" s="50" t="s">
        <v>447</v>
      </c>
      <c r="D5" s="50" t="s">
        <v>441</v>
      </c>
      <c r="E5" s="50" t="s">
        <v>121</v>
      </c>
      <c r="F5" s="50" t="s">
        <v>121</v>
      </c>
      <c r="G5" s="52" t="s">
        <v>442</v>
      </c>
      <c r="H5" s="52" t="s">
        <v>442</v>
      </c>
      <c r="I5" s="52" t="s">
        <v>442</v>
      </c>
      <c r="J5" s="53" t="s">
        <v>449</v>
      </c>
      <c r="K5" s="53" t="s">
        <v>449</v>
      </c>
      <c r="L5" s="53" t="s">
        <v>442</v>
      </c>
      <c r="M5" s="53" t="s">
        <v>442</v>
      </c>
      <c r="N5" s="58" t="s">
        <v>121</v>
      </c>
      <c r="O5" s="58" t="s">
        <v>121</v>
      </c>
      <c r="P5" s="59" t="s">
        <v>443</v>
      </c>
      <c r="Q5" s="58" t="s">
        <v>121</v>
      </c>
      <c r="R5" s="59" t="s">
        <v>444</v>
      </c>
      <c r="S5" s="59" t="s">
        <v>445</v>
      </c>
      <c r="T5" s="276"/>
      <c r="U5" s="40"/>
    </row>
    <row r="6" spans="1:21" ht="58.5" x14ac:dyDescent="0.25">
      <c r="A6" s="28" t="s">
        <v>95</v>
      </c>
      <c r="B6" s="37"/>
      <c r="C6" s="19" t="s">
        <v>434</v>
      </c>
      <c r="D6" s="19" t="s">
        <v>435</v>
      </c>
      <c r="E6" s="46" t="s">
        <v>740</v>
      </c>
      <c r="F6" s="47" t="s">
        <v>438</v>
      </c>
      <c r="G6" s="15"/>
      <c r="H6" s="16"/>
      <c r="I6" s="17"/>
      <c r="J6" s="14"/>
      <c r="K6" s="14"/>
      <c r="L6" s="14"/>
      <c r="M6" s="14"/>
      <c r="N6" s="60" t="s">
        <v>97</v>
      </c>
      <c r="O6" s="61" t="s">
        <v>96</v>
      </c>
      <c r="P6" s="61" t="s">
        <v>98</v>
      </c>
      <c r="Q6" s="61" t="s">
        <v>720</v>
      </c>
      <c r="R6" s="61" t="s">
        <v>743</v>
      </c>
      <c r="S6" s="61" t="s">
        <v>741</v>
      </c>
      <c r="T6" s="277"/>
      <c r="U6" s="49" t="s">
        <v>721</v>
      </c>
    </row>
    <row r="7" spans="1:21" s="171" customFormat="1" ht="19.5" x14ac:dyDescent="0.25">
      <c r="A7" s="180" t="str">
        <f>基金來源明細表!A2</f>
        <v>604明恥國小</v>
      </c>
      <c r="B7" s="172">
        <f>VLOOKUP($A$7,縣庫撥款收入明細!$A:$U,2,FALSE)</f>
        <v>58523000</v>
      </c>
      <c r="C7" s="172">
        <f>VLOOKUP($A$7,縣庫撥款收入明細!$A:$U,3,FALSE)</f>
        <v>0</v>
      </c>
      <c r="D7" s="172">
        <f>VLOOKUP($A$7,縣庫撥款收入明細!$A:$U,4,FALSE)</f>
        <v>0</v>
      </c>
      <c r="E7" s="172">
        <f>VLOOKUP($A$7,縣庫撥款收入明細!$A:$U,5,FALSE)</f>
        <v>3100000</v>
      </c>
      <c r="F7" s="172">
        <f>VLOOKUP($A$7,縣庫撥款收入明細!$A:$U,6,FALSE)</f>
        <v>0</v>
      </c>
      <c r="G7" s="172">
        <f>VLOOKUP($A$7,縣庫撥款收入明細!$A:$U,7,FALSE)</f>
        <v>563000</v>
      </c>
      <c r="H7" s="172">
        <f>VLOOKUP($A$7,縣庫撥款收入明細!$A:$U,8,FALSE)</f>
        <v>320000</v>
      </c>
      <c r="I7" s="172">
        <f>VLOOKUP($A$7,縣庫撥款收入明細!$A:$U,9,FALSE)</f>
        <v>43000</v>
      </c>
      <c r="J7" s="172">
        <f>VLOOKUP($A$7,縣庫撥款收入明細!$A:$U,10,FALSE)</f>
        <v>168000</v>
      </c>
      <c r="K7" s="172">
        <f>VLOOKUP($A$7,縣庫撥款收入明細!$A:$U,11,FALSE)</f>
        <v>96000</v>
      </c>
      <c r="L7" s="172">
        <f>VLOOKUP($A$7,縣庫撥款收入明細!$A:$U,12,FALSE)</f>
        <v>24000</v>
      </c>
      <c r="M7" s="172">
        <f>VLOOKUP($A$7,縣庫撥款收入明細!$A:$U,13,FALSE)</f>
        <v>23000</v>
      </c>
      <c r="N7" s="172">
        <f>VLOOKUP($A$7,縣庫撥款收入明細!$A:$U,14,FALSE)</f>
        <v>926000</v>
      </c>
      <c r="O7" s="172">
        <f>VLOOKUP($A$7,縣庫撥款收入明細!$A:$U,15,FALSE)</f>
        <v>311000</v>
      </c>
      <c r="P7" s="172">
        <f>VLOOKUP($A$7,縣庫撥款收入明細!$A:$U,16,FALSE)</f>
        <v>0</v>
      </c>
      <c r="Q7" s="172">
        <f>VLOOKUP($A$7,縣庫撥款收入明細!$A:$U,17,FALSE)</f>
        <v>826000</v>
      </c>
      <c r="R7" s="172">
        <f>VLOOKUP($A$7,縣庫撥款收入明細!$A:$U,18,FALSE)</f>
        <v>0</v>
      </c>
      <c r="S7" s="172">
        <f>VLOOKUP($A$7,縣庫撥款收入明細!$A:$U,19,FALSE)</f>
        <v>17000</v>
      </c>
      <c r="T7" s="172">
        <f>VLOOKUP($A$7,縣庫撥款收入明細!$A:$U,20,FALSE)</f>
        <v>5180000</v>
      </c>
      <c r="U7" s="172">
        <f>VLOOKUP($A$7,縣庫撥款收入明細!$A:$U,21,FALSE)</f>
        <v>53343000</v>
      </c>
    </row>
    <row r="8" spans="1:21" s="170" customFormat="1" ht="131.25" customHeight="1" x14ac:dyDescent="0.25">
      <c r="C8" s="173" t="str">
        <f>IF(C7=0,"","教育部補助營養師"&amp;C7/1000&amp;"千元。")</f>
        <v/>
      </c>
      <c r="D8" s="173" t="str">
        <f>IF(D7=0,"","教育部補助專任輔導師"&amp;D7/1000&amp;"千元。")</f>
        <v/>
      </c>
      <c r="E8" s="173" t="str">
        <f>IF(E7=0,"","一般性補助國幼班教師"&amp;E7/1000&amp;"千元。")</f>
        <v>一般性補助國幼班教師3100千元。</v>
      </c>
      <c r="F8" s="173" t="str">
        <f>IF(F7=0,"","一般性補助營養師"&amp;F7/1000&amp;"千元。")</f>
        <v/>
      </c>
      <c r="G8" s="174" t="str">
        <f>IF(G7=0,"","教保員"&amp;G7/1000&amp;"千元、")</f>
        <v>教保員563千元、</v>
      </c>
      <c r="H8" s="174" t="str">
        <f>IF(H7=0,"","廚工"&amp;H7/1000&amp;"千元、")</f>
        <v>廚工320千元、</v>
      </c>
      <c r="I8" s="174" t="str">
        <f>IF(I7=0,"","教保費"&amp;I7/1000&amp;"千元。")</f>
        <v>教保費43千元。</v>
      </c>
      <c r="J8" s="174"/>
      <c r="K8" s="174"/>
      <c r="L8" s="174"/>
      <c r="M8" s="174"/>
      <c r="N8" s="173" t="str">
        <f>"教育部補助"&amp;G8&amp;H8&amp;I8</f>
        <v>教育部補助教保員563千元、廚工320千元、教保費43千元。</v>
      </c>
      <c r="O8" s="173" t="str">
        <f>IF(O7=0,"","教育部補助導師費"&amp;O7/1000&amp;"千元。")</f>
        <v>教育部補助導師費311千元。</v>
      </c>
      <c r="P8" s="173" t="str">
        <f>IF(P7=0,"","教育部補助增置員額"&amp;P7/1000&amp;"千元。")</f>
        <v/>
      </c>
      <c r="Q8" s="173" t="str">
        <f>IF(Q7=0,"","教育部補助幼兒學費收入"&amp;Q7/1000&amp;"千元。")</f>
        <v>教育部補助幼兒學費收入826千元。</v>
      </c>
      <c r="R8" s="173" t="str">
        <f>IF(R7=0,"","教育部補助偏遠地區合理教師員額"&amp;R7/1000&amp;"千元。")</f>
        <v/>
      </c>
      <c r="S8" s="173" t="str">
        <f>IF(S7=0,"","教育部補助調增代課鐘點費差額"&amp;S7/1000&amp;"千元。")</f>
        <v>教育部補助調增代課鐘點費差額17千元。</v>
      </c>
      <c r="T8" s="174"/>
      <c r="U8" s="173" t="str">
        <f>"縣庫撥款收入"&amp;TEXT(U7/1000,"00,000")&amp;"千元。"</f>
        <v>縣庫撥款收入53,343千元。</v>
      </c>
    </row>
    <row r="9" spans="1:21" ht="39.75" customHeight="1" x14ac:dyDescent="0.25">
      <c r="A9" s="3" t="str">
        <f>A7</f>
        <v>604明恥國小</v>
      </c>
      <c r="B9" s="187" t="str">
        <f>D8&amp;E8&amp;F8&amp;N8&amp;O8&amp;P8&amp;Q8&amp;R8&amp;S8&amp;U8</f>
        <v>一般性補助國幼班教師3100千元。教育部補助教保員563千元、廚工320千元、教保費43千元。教育部補助導師費311千元。教育部補助幼兒學費收入826千元。教育部補助調增代課鐘點費差額17千元。縣庫撥款收入53,343千元。</v>
      </c>
      <c r="C9" s="170"/>
      <c r="D9" s="170"/>
      <c r="E9" s="170"/>
      <c r="F9" s="170"/>
      <c r="G9" s="170"/>
      <c r="H9" s="170"/>
      <c r="I9" s="170"/>
      <c r="J9" s="170"/>
      <c r="K9" s="170"/>
      <c r="L9" s="170"/>
      <c r="M9" s="170"/>
      <c r="N9" s="170"/>
      <c r="O9" s="170"/>
      <c r="P9" s="170"/>
      <c r="Q9" s="170"/>
      <c r="R9" s="170"/>
      <c r="S9" s="170"/>
      <c r="T9" s="170"/>
      <c r="U9" s="170"/>
    </row>
  </sheetData>
  <mergeCells count="21">
    <mergeCell ref="S1:S3"/>
    <mergeCell ref="T1:T6"/>
    <mergeCell ref="U2:U4"/>
    <mergeCell ref="L1:L3"/>
    <mergeCell ref="A1:A3"/>
    <mergeCell ref="B1:B3"/>
    <mergeCell ref="C1:C3"/>
    <mergeCell ref="D1:D3"/>
    <mergeCell ref="E1:E3"/>
    <mergeCell ref="F1:F3"/>
    <mergeCell ref="G1:G3"/>
    <mergeCell ref="H1:H3"/>
    <mergeCell ref="I1:I3"/>
    <mergeCell ref="J1:J3"/>
    <mergeCell ref="K1:K3"/>
    <mergeCell ref="R1:R3"/>
    <mergeCell ref="M1:M3"/>
    <mergeCell ref="N1:N3"/>
    <mergeCell ref="O1:O3"/>
    <mergeCell ref="P1:P3"/>
    <mergeCell ref="Q1:Q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vt:i4>
      </vt:variant>
    </vt:vector>
  </HeadingPairs>
  <TitlesOfParts>
    <vt:vector size="8" baseType="lpstr">
      <vt:lpstr>基金來源明細表</vt:lpstr>
      <vt:lpstr>收支彙整</vt:lpstr>
      <vt:lpstr>縣庫撥款收入明細</vt:lpstr>
      <vt:lpstr>學校編號</vt:lpstr>
      <vt:lpstr>縣庫撥款收入說明欄</vt:lpstr>
      <vt:lpstr>收支彙整!_FilterDatabase</vt:lpstr>
      <vt:lpstr>縣庫撥款收入明細!Print_Area</vt:lpstr>
      <vt:lpstr>縣庫撥款收入明細!Print_Titles</vt:lpstr>
    </vt:vector>
  </TitlesOfParts>
  <Company>hlc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hlc</dc:creator>
  <cp:lastModifiedBy>廖尉辰</cp:lastModifiedBy>
  <cp:lastPrinted>2019-07-29T02:04:37Z</cp:lastPrinted>
  <dcterms:created xsi:type="dcterms:W3CDTF">2012-08-25T03:56:14Z</dcterms:created>
  <dcterms:modified xsi:type="dcterms:W3CDTF">2019-08-21T02:29:13Z</dcterms:modified>
</cp:coreProperties>
</file>