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48" windowWidth="21768" windowHeight="9120"/>
  </bookViews>
  <sheets>
    <sheet name="107-1國中經費核定表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26" i="1" l="1"/>
  <c r="L7" i="1"/>
  <c r="L24" i="1" l="1"/>
  <c r="G24" i="1"/>
  <c r="F24" i="1"/>
  <c r="D24" i="1"/>
  <c r="J23" i="1"/>
  <c r="I23" i="1"/>
  <c r="H23" i="1"/>
  <c r="G23" i="1"/>
  <c r="L23" i="1" s="1"/>
  <c r="L25" i="1" s="1"/>
  <c r="F23" i="1"/>
  <c r="L21" i="1"/>
  <c r="G21" i="1"/>
  <c r="F21" i="1"/>
  <c r="G20" i="1"/>
  <c r="L20" i="1" s="1"/>
  <c r="F20" i="1"/>
  <c r="J19" i="1"/>
  <c r="I19" i="1"/>
  <c r="H19" i="1"/>
  <c r="G19" i="1"/>
  <c r="F19" i="1"/>
  <c r="L19" i="1" s="1"/>
  <c r="J18" i="1"/>
  <c r="I18" i="1"/>
  <c r="H18" i="1"/>
  <c r="G18" i="1"/>
  <c r="F18" i="1"/>
  <c r="L18" i="1" s="1"/>
  <c r="D18" i="1"/>
  <c r="J17" i="1"/>
  <c r="I17" i="1"/>
  <c r="H17" i="1"/>
  <c r="G17" i="1"/>
  <c r="F17" i="1"/>
  <c r="L17" i="1" s="1"/>
  <c r="J16" i="1"/>
  <c r="I16" i="1"/>
  <c r="H16" i="1"/>
  <c r="G16" i="1"/>
  <c r="F16" i="1"/>
  <c r="L16" i="1" s="1"/>
  <c r="J15" i="1"/>
  <c r="I15" i="1"/>
  <c r="H15" i="1"/>
  <c r="G15" i="1"/>
  <c r="F15" i="1"/>
  <c r="L15" i="1" s="1"/>
  <c r="D15" i="1"/>
  <c r="J14" i="1"/>
  <c r="I14" i="1"/>
  <c r="H14" i="1"/>
  <c r="G14" i="1"/>
  <c r="L14" i="1" s="1"/>
  <c r="F14" i="1"/>
  <c r="J13" i="1"/>
  <c r="I13" i="1"/>
  <c r="H13" i="1"/>
  <c r="G13" i="1"/>
  <c r="F13" i="1"/>
  <c r="L13" i="1" s="1"/>
  <c r="J12" i="1"/>
  <c r="I12" i="1"/>
  <c r="H12" i="1"/>
  <c r="G12" i="1"/>
  <c r="F12" i="1"/>
  <c r="L12" i="1" s="1"/>
  <c r="D12" i="1"/>
  <c r="J11" i="1"/>
  <c r="I11" i="1"/>
  <c r="H11" i="1"/>
  <c r="G11" i="1"/>
  <c r="L11" i="1" s="1"/>
  <c r="F11" i="1"/>
  <c r="D11" i="1"/>
  <c r="C11" i="1"/>
  <c r="J10" i="1"/>
  <c r="I10" i="1"/>
  <c r="H10" i="1"/>
  <c r="G10" i="1"/>
  <c r="L10" i="1" s="1"/>
  <c r="F10" i="1"/>
  <c r="J9" i="1"/>
  <c r="I9" i="1"/>
  <c r="H9" i="1"/>
  <c r="G9" i="1"/>
  <c r="F9" i="1"/>
  <c r="L9" i="1" s="1"/>
  <c r="J8" i="1"/>
  <c r="I8" i="1"/>
  <c r="H8" i="1"/>
  <c r="G8" i="1"/>
  <c r="F8" i="1"/>
  <c r="L8" i="1" s="1"/>
  <c r="J7" i="1"/>
  <c r="I7" i="1"/>
  <c r="H7" i="1"/>
  <c r="G7" i="1"/>
  <c r="F7" i="1"/>
  <c r="J6" i="1"/>
  <c r="I6" i="1"/>
  <c r="H6" i="1"/>
  <c r="G6" i="1"/>
  <c r="F6" i="1"/>
  <c r="L6" i="1" s="1"/>
  <c r="J5" i="1"/>
  <c r="I5" i="1"/>
  <c r="H5" i="1"/>
  <c r="G5" i="1"/>
  <c r="F5" i="1"/>
  <c r="L5" i="1" s="1"/>
  <c r="L22" i="1" s="1"/>
</calcChain>
</file>

<file path=xl/sharedStrings.xml><?xml version="1.0" encoding="utf-8"?>
<sst xmlns="http://schemas.openxmlformats.org/spreadsheetml/2006/main" count="36" uniqueCount="36">
  <si>
    <t>107學年第1學期國中學生課後學習輔導申請經費一覽表</t>
    <phoneticPr fontId="4" type="noConversion"/>
  </si>
  <si>
    <t>序號</t>
    <phoneticPr fontId="7" type="noConversion"/>
  </si>
  <si>
    <t>學校名稱</t>
    <phoneticPr fontId="7" type="noConversion"/>
  </si>
  <si>
    <t>輔導
學生數</t>
    <phoneticPr fontId="7" type="noConversion"/>
  </si>
  <si>
    <t>開班數</t>
  </si>
  <si>
    <t>總節數</t>
    <phoneticPr fontId="7" type="noConversion"/>
  </si>
  <si>
    <t>行政業務費
金額</t>
    <phoneticPr fontId="7" type="noConversion"/>
  </si>
  <si>
    <t>鐘點費
金額</t>
    <phoneticPr fontId="7" type="noConversion"/>
  </si>
  <si>
    <t>外聘教師</t>
  </si>
  <si>
    <t>健保費</t>
  </si>
  <si>
    <t>勞保費</t>
  </si>
  <si>
    <t>勞退金</t>
  </si>
  <si>
    <t>美崙國中</t>
  </si>
  <si>
    <t>花崗國中</t>
  </si>
  <si>
    <t>國風國中</t>
  </si>
  <si>
    <t>自強國中</t>
  </si>
  <si>
    <t>新城國中</t>
    <phoneticPr fontId="4" type="noConversion"/>
  </si>
  <si>
    <t>宜昌國中</t>
    <phoneticPr fontId="7" type="noConversion"/>
  </si>
  <si>
    <t>化仁國中</t>
  </si>
  <si>
    <t>平和國中</t>
    <phoneticPr fontId="4" type="noConversion"/>
  </si>
  <si>
    <t>鳳林國中</t>
  </si>
  <si>
    <t>萬榮國中</t>
  </si>
  <si>
    <t>光復國中</t>
  </si>
  <si>
    <t>瑞穗國中</t>
  </si>
  <si>
    <t>玉里國中</t>
  </si>
  <si>
    <t>富里國中</t>
  </si>
  <si>
    <t>豐濱國中</t>
  </si>
  <si>
    <t>富北國中</t>
    <phoneticPr fontId="13" type="noConversion"/>
  </si>
  <si>
    <t>秀林國中</t>
    <phoneticPr fontId="13" type="noConversion"/>
  </si>
  <si>
    <t>公立國中合計</t>
    <phoneticPr fontId="7" type="noConversion"/>
  </si>
  <si>
    <t>海星國中</t>
    <phoneticPr fontId="4" type="noConversion"/>
  </si>
  <si>
    <t>慈濟附中</t>
    <phoneticPr fontId="4" type="noConversion"/>
  </si>
  <si>
    <t>合計19校</t>
    <phoneticPr fontId="7" type="noConversion"/>
  </si>
  <si>
    <t>私立國中合計</t>
    <phoneticPr fontId="7" type="noConversion"/>
  </si>
  <si>
    <t>總  計</t>
    <phoneticPr fontId="7" type="noConversion"/>
  </si>
  <si>
    <t>107學年度第1學期   核定經費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</si>
</sst>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);[Red]\(#,##0\)"/>
    <numFmt numFmtId="177" formatCode="0_);[Red]\(0\)"/>
  </numFmts>
  <fonts count="50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4"/>
      <color indexed="8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Arial"/>
      <family val="2"/>
    </font>
    <font>
      <b/>
      <sz val="10"/>
      <color indexed="8"/>
      <name val="細明體"/>
      <family val="3"/>
      <charset val="136"/>
    </font>
    <font>
      <sz val="9"/>
      <name val="標楷體"/>
      <family val="4"/>
      <charset val="136"/>
    </font>
    <font>
      <b/>
      <sz val="9"/>
      <color indexed="8"/>
      <name val="細明體"/>
      <family val="3"/>
      <charset val="136"/>
    </font>
    <font>
      <sz val="12"/>
      <color indexed="8"/>
      <name val="細明體"/>
      <family val="3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細明體"/>
      <family val="3"/>
      <charset val="136"/>
    </font>
    <font>
      <sz val="9"/>
      <name val="細明體"/>
      <family val="3"/>
      <charset val="136"/>
    </font>
    <font>
      <b/>
      <sz val="10"/>
      <name val="細明體"/>
      <family val="3"/>
      <charset val="136"/>
    </font>
    <font>
      <b/>
      <sz val="12"/>
      <name val="細明體"/>
      <family val="3"/>
      <charset val="136"/>
    </font>
    <font>
      <sz val="10"/>
      <color indexed="8"/>
      <name val="細明體"/>
      <family val="3"/>
      <charset val="136"/>
    </font>
    <font>
      <b/>
      <sz val="12"/>
      <color indexed="8"/>
      <name val="細明體"/>
      <family val="3"/>
      <charset val="136"/>
    </font>
    <font>
      <sz val="10"/>
      <color indexed="8"/>
      <name val="ARIAL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9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7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0" fillId="25" borderId="13" applyNumberFormat="0" applyFont="0" applyAlignment="0" applyProtection="0">
      <alignment vertical="center"/>
    </xf>
    <xf numFmtId="0" fontId="33" fillId="22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22" borderId="7" applyNumberFormat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10" fillId="25" borderId="13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9" borderId="7" applyNumberFormat="0" applyAlignment="0" applyProtection="0">
      <alignment vertical="center"/>
    </xf>
    <xf numFmtId="0" fontId="46" fillId="22" borderId="14" applyNumberFormat="0" applyAlignment="0" applyProtection="0">
      <alignment vertical="center"/>
    </xf>
    <xf numFmtId="0" fontId="47" fillId="23" borderId="8" applyNumberFormat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5" fillId="0" borderId="0" xfId="2"/>
    <xf numFmtId="176" fontId="6" fillId="0" borderId="2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176" fontId="11" fillId="2" borderId="3" xfId="3" applyNumberFormat="1" applyFont="1" applyFill="1" applyBorder="1" applyAlignment="1">
      <alignment horizontal="center" vertical="center" wrapText="1"/>
    </xf>
    <xf numFmtId="177" fontId="11" fillId="2" borderId="3" xfId="3" applyNumberFormat="1" applyFont="1" applyFill="1" applyBorder="1" applyAlignment="1">
      <alignment horizontal="center" vertical="center" wrapText="1"/>
    </xf>
    <xf numFmtId="176" fontId="11" fillId="0" borderId="3" xfId="3" applyNumberFormat="1" applyFont="1" applyBorder="1" applyAlignment="1">
      <alignment horizontal="center" vertical="center" wrapText="1"/>
    </xf>
    <xf numFmtId="176" fontId="12" fillId="2" borderId="3" xfId="3" applyNumberFormat="1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176" fontId="14" fillId="2" borderId="3" xfId="3" applyNumberFormat="1" applyFont="1" applyFill="1" applyBorder="1" applyAlignment="1">
      <alignment horizontal="center" vertical="center" wrapText="1"/>
    </xf>
    <xf numFmtId="176" fontId="15" fillId="2" borderId="3" xfId="3" applyNumberFormat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/>
    </xf>
    <xf numFmtId="176" fontId="12" fillId="0" borderId="3" xfId="3" applyNumberFormat="1" applyFont="1" applyFill="1" applyBorder="1" applyAlignment="1">
      <alignment horizontal="center" vertical="center" wrapText="1"/>
    </xf>
    <xf numFmtId="176" fontId="12" fillId="0" borderId="3" xfId="3" applyNumberFormat="1" applyFont="1" applyBorder="1" applyAlignment="1">
      <alignment horizontal="center" vertical="center" wrapText="1"/>
    </xf>
    <xf numFmtId="176" fontId="12" fillId="3" borderId="3" xfId="3" applyNumberFormat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76" fontId="17" fillId="0" borderId="3" xfId="4" applyNumberFormat="1" applyFont="1" applyBorder="1" applyAlignment="1">
      <alignment horizontal="center" vertical="center"/>
    </xf>
    <xf numFmtId="176" fontId="6" fillId="0" borderId="3" xfId="4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176" fontId="18" fillId="0" borderId="0" xfId="1" applyNumberFormat="1" applyFo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176" fontId="6" fillId="0" borderId="4" xfId="1" applyNumberFormat="1" applyFont="1" applyFill="1" applyBorder="1" applyAlignment="1">
      <alignment horizontal="center"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176" fontId="8" fillId="0" borderId="4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</cellXfs>
  <cellStyles count="229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輔色1 2" xfId="11"/>
    <cellStyle name="20% - 輔色2 2" xfId="12"/>
    <cellStyle name="20% - 輔色3 2" xfId="13"/>
    <cellStyle name="20% - 輔色4 2" xfId="14"/>
    <cellStyle name="20% - 輔色5 2" xfId="15"/>
    <cellStyle name="20% - 輔色6 2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 - 輔色1 2" xfId="23"/>
    <cellStyle name="40% - 輔色2 2" xfId="24"/>
    <cellStyle name="40% - 輔色3 2" xfId="25"/>
    <cellStyle name="40% - 輔色4 2" xfId="26"/>
    <cellStyle name="40% - 輔色5 2" xfId="27"/>
    <cellStyle name="40% - 輔色6 2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 - 輔色1 2" xfId="35"/>
    <cellStyle name="60% - 輔色2 2" xfId="36"/>
    <cellStyle name="60% - 輔色3 2" xfId="37"/>
    <cellStyle name="60% - 輔色4 2" xfId="38"/>
    <cellStyle name="60% - 輔色5 2" xfId="39"/>
    <cellStyle name="60% - 輔色6 2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Explanatory Text" xfId="50"/>
    <cellStyle name="Good" xfId="51"/>
    <cellStyle name="Heading 1" xfId="52"/>
    <cellStyle name="Heading 2" xfId="53"/>
    <cellStyle name="Heading 3" xfId="54"/>
    <cellStyle name="Heading 4" xfId="55"/>
    <cellStyle name="Input" xfId="56"/>
    <cellStyle name="Linked Cell" xfId="57"/>
    <cellStyle name="Neutral" xfId="58"/>
    <cellStyle name="Note" xfId="59"/>
    <cellStyle name="Output" xfId="60"/>
    <cellStyle name="Title" xfId="61"/>
    <cellStyle name="Total" xfId="62"/>
    <cellStyle name="Warning Text" xfId="63"/>
    <cellStyle name="一般" xfId="0" builtinId="0"/>
    <cellStyle name="一般 10 2" xfId="2"/>
    <cellStyle name="一般 10 3" xfId="64"/>
    <cellStyle name="一般 10 4" xfId="65"/>
    <cellStyle name="一般 10 5" xfId="66"/>
    <cellStyle name="一般 11 2" xfId="67"/>
    <cellStyle name="一般 11 3" xfId="68"/>
    <cellStyle name="一般 11 4" xfId="69"/>
    <cellStyle name="一般 12 2" xfId="70"/>
    <cellStyle name="一般 12 3" xfId="71"/>
    <cellStyle name="一般 15 2" xfId="72"/>
    <cellStyle name="一般 2" xfId="73"/>
    <cellStyle name="一般 2 10" xfId="74"/>
    <cellStyle name="一般 2 11" xfId="75"/>
    <cellStyle name="一般 2 12" xfId="76"/>
    <cellStyle name="一般 2 13" xfId="77"/>
    <cellStyle name="一般 2 14" xfId="78"/>
    <cellStyle name="一般 2 15" xfId="79"/>
    <cellStyle name="一般 2 16" xfId="80"/>
    <cellStyle name="一般 2 17" xfId="81"/>
    <cellStyle name="一般 2 18" xfId="82"/>
    <cellStyle name="一般 2 19" xfId="83"/>
    <cellStyle name="一般 2 2" xfId="84"/>
    <cellStyle name="一般 2 20" xfId="85"/>
    <cellStyle name="一般 2 21" xfId="86"/>
    <cellStyle name="一般 2 22" xfId="87"/>
    <cellStyle name="一般 2 23" xfId="88"/>
    <cellStyle name="一般 2 24" xfId="89"/>
    <cellStyle name="一般 2 25" xfId="90"/>
    <cellStyle name="一般 2 26" xfId="91"/>
    <cellStyle name="一般 2 27" xfId="92"/>
    <cellStyle name="一般 2 28" xfId="93"/>
    <cellStyle name="一般 2 29" xfId="94"/>
    <cellStyle name="一般 2 3" xfId="95"/>
    <cellStyle name="一般 2 30" xfId="96"/>
    <cellStyle name="一般 2 31" xfId="97"/>
    <cellStyle name="一般 2 4" xfId="98"/>
    <cellStyle name="一般 2 5" xfId="99"/>
    <cellStyle name="一般 2 6" xfId="100"/>
    <cellStyle name="一般 2 7" xfId="101"/>
    <cellStyle name="一般 2 8" xfId="102"/>
    <cellStyle name="一般 2 9" xfId="103"/>
    <cellStyle name="一般 2_103--黏貼-登記簿" xfId="1"/>
    <cellStyle name="一般 3 10" xfId="104"/>
    <cellStyle name="一般 3 11" xfId="105"/>
    <cellStyle name="一般 3 12" xfId="106"/>
    <cellStyle name="一般 3 13" xfId="107"/>
    <cellStyle name="一般 3 14" xfId="108"/>
    <cellStyle name="一般 3 15" xfId="109"/>
    <cellStyle name="一般 3 16" xfId="110"/>
    <cellStyle name="一般 3 17" xfId="111"/>
    <cellStyle name="一般 3 18" xfId="112"/>
    <cellStyle name="一般 3 19" xfId="113"/>
    <cellStyle name="一般 3 2" xfId="114"/>
    <cellStyle name="一般 3 20" xfId="115"/>
    <cellStyle name="一般 3 21" xfId="116"/>
    <cellStyle name="一般 3 22" xfId="117"/>
    <cellStyle name="一般 3 23" xfId="118"/>
    <cellStyle name="一般 3 24" xfId="119"/>
    <cellStyle name="一般 3 25" xfId="120"/>
    <cellStyle name="一般 3 26" xfId="121"/>
    <cellStyle name="一般 3 3" xfId="122"/>
    <cellStyle name="一般 3 4" xfId="123"/>
    <cellStyle name="一般 3 5" xfId="124"/>
    <cellStyle name="一般 3 6" xfId="125"/>
    <cellStyle name="一般 3 7" xfId="126"/>
    <cellStyle name="一般 3 8" xfId="127"/>
    <cellStyle name="一般 3 9" xfId="128"/>
    <cellStyle name="一般 4 10" xfId="129"/>
    <cellStyle name="一般 4 11" xfId="130"/>
    <cellStyle name="一般 4 12" xfId="131"/>
    <cellStyle name="一般 4 13" xfId="132"/>
    <cellStyle name="一般 4 14" xfId="133"/>
    <cellStyle name="一般 4 15" xfId="134"/>
    <cellStyle name="一般 4 16" xfId="135"/>
    <cellStyle name="一般 4 17" xfId="136"/>
    <cellStyle name="一般 4 18" xfId="137"/>
    <cellStyle name="一般 4 19" xfId="138"/>
    <cellStyle name="一般 4 2" xfId="139"/>
    <cellStyle name="一般 4 20" xfId="140"/>
    <cellStyle name="一般 4 21" xfId="141"/>
    <cellStyle name="一般 4 22" xfId="142"/>
    <cellStyle name="一般 4 23" xfId="143"/>
    <cellStyle name="一般 4 24" xfId="144"/>
    <cellStyle name="一般 4 3" xfId="145"/>
    <cellStyle name="一般 4 4" xfId="146"/>
    <cellStyle name="一般 4 5" xfId="147"/>
    <cellStyle name="一般 4 6" xfId="148"/>
    <cellStyle name="一般 4 7" xfId="149"/>
    <cellStyle name="一般 4 8" xfId="150"/>
    <cellStyle name="一般 4 9" xfId="151"/>
    <cellStyle name="一般 5 10" xfId="152"/>
    <cellStyle name="一般 5 11" xfId="153"/>
    <cellStyle name="一般 5 12" xfId="154"/>
    <cellStyle name="一般 5 13" xfId="155"/>
    <cellStyle name="一般 5 14" xfId="156"/>
    <cellStyle name="一般 5 15" xfId="157"/>
    <cellStyle name="一般 5 16" xfId="158"/>
    <cellStyle name="一般 5 17" xfId="159"/>
    <cellStyle name="一般 5 18" xfId="160"/>
    <cellStyle name="一般 5 19" xfId="161"/>
    <cellStyle name="一般 5 2" xfId="162"/>
    <cellStyle name="一般 5 20" xfId="163"/>
    <cellStyle name="一般 5 21" xfId="164"/>
    <cellStyle name="一般 5 3" xfId="165"/>
    <cellStyle name="一般 5 4" xfId="166"/>
    <cellStyle name="一般 5 5" xfId="167"/>
    <cellStyle name="一般 5 6" xfId="168"/>
    <cellStyle name="一般 5 7" xfId="169"/>
    <cellStyle name="一般 5 8" xfId="170"/>
    <cellStyle name="一般 5 9" xfId="171"/>
    <cellStyle name="一般 6 10" xfId="172"/>
    <cellStyle name="一般 6 11" xfId="173"/>
    <cellStyle name="一般 6 12" xfId="174"/>
    <cellStyle name="一般 6 2" xfId="175"/>
    <cellStyle name="一般 6 3" xfId="176"/>
    <cellStyle name="一般 6 4" xfId="177"/>
    <cellStyle name="一般 6 5" xfId="178"/>
    <cellStyle name="一般 6 6" xfId="179"/>
    <cellStyle name="一般 6 7" xfId="180"/>
    <cellStyle name="一般 6 8" xfId="181"/>
    <cellStyle name="一般 6 9" xfId="182"/>
    <cellStyle name="一般 7 10" xfId="183"/>
    <cellStyle name="一般 7 2" xfId="184"/>
    <cellStyle name="一般 7 3" xfId="185"/>
    <cellStyle name="一般 7 4" xfId="186"/>
    <cellStyle name="一般 7 5" xfId="187"/>
    <cellStyle name="一般 7 6" xfId="188"/>
    <cellStyle name="一般 7 7" xfId="189"/>
    <cellStyle name="一般 7 8" xfId="190"/>
    <cellStyle name="一般 7 9" xfId="191"/>
    <cellStyle name="一般 8 2" xfId="192"/>
    <cellStyle name="一般 8 3" xfId="193"/>
    <cellStyle name="一般 8 4" xfId="194"/>
    <cellStyle name="一般 8 5" xfId="195"/>
    <cellStyle name="一般 8 6" xfId="196"/>
    <cellStyle name="一般 8 7" xfId="197"/>
    <cellStyle name="一般 8 8" xfId="198"/>
    <cellStyle name="一般 9 2" xfId="199"/>
    <cellStyle name="一般 9 3" xfId="200"/>
    <cellStyle name="一般 9 4" xfId="201"/>
    <cellStyle name="一般 9 5" xfId="202"/>
    <cellStyle name="一般 9 6" xfId="203"/>
    <cellStyle name="一般_1030916本縣103學年度第1學期國民中小學學生課後學習輔導實施經費申請" xfId="3"/>
    <cellStyle name="千分位 2" xfId="204"/>
    <cellStyle name="千分位 3" xfId="205"/>
    <cellStyle name="千分位 3 2" xfId="4"/>
    <cellStyle name="中等 2" xfId="206"/>
    <cellStyle name="合計 2" xfId="207"/>
    <cellStyle name="好 2" xfId="208"/>
    <cellStyle name="計算方式 2" xfId="209"/>
    <cellStyle name="連結的儲存格 2" xfId="210"/>
    <cellStyle name="備註 2" xfId="211"/>
    <cellStyle name="說明文字 2" xfId="212"/>
    <cellStyle name="輔色1 2" xfId="213"/>
    <cellStyle name="輔色2 2" xfId="214"/>
    <cellStyle name="輔色3 2" xfId="215"/>
    <cellStyle name="輔色4 2" xfId="216"/>
    <cellStyle name="輔色5 2" xfId="217"/>
    <cellStyle name="輔色6 2" xfId="218"/>
    <cellStyle name="標題 1 2" xfId="219"/>
    <cellStyle name="標題 2 2" xfId="220"/>
    <cellStyle name="標題 3 2" xfId="221"/>
    <cellStyle name="標題 4 2" xfId="222"/>
    <cellStyle name="標題 5" xfId="223"/>
    <cellStyle name="輸入 2" xfId="224"/>
    <cellStyle name="輸出 2" xfId="225"/>
    <cellStyle name="檢查儲存格 2" xfId="226"/>
    <cellStyle name="壞 2" xfId="227"/>
    <cellStyle name="警告文字 2" xfId="2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609;&#22914;&#26989;&#21209;&#36039;&#26009;\2018\&#35506;&#24460;&#36628;&#23566;\106&#23416;&#24180;&#24230;&#31532;2&#23416;&#26399;\&#32147;&#36027;&#26680;&#23450;&#34920;\106-2\&#20316;&#26989;&#29992;\106-2&#22283;&#20013;&#35506;&#24460;&#36628;&#23566;&#32147;&#36027;&#19968;&#3526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報資料"/>
      <sheetName val="經費一覽表"/>
    </sheetNames>
    <sheetDataSet>
      <sheetData sheetId="0">
        <row r="2">
          <cell r="C2" t="str">
            <v>海星國中</v>
          </cell>
          <cell r="D2" t="str">
            <v>344</v>
          </cell>
          <cell r="E2" t="str">
            <v>12</v>
          </cell>
          <cell r="F2" t="str">
            <v>993</v>
          </cell>
          <cell r="G2" t="str">
            <v>0</v>
          </cell>
          <cell r="H2" t="str">
            <v>0</v>
          </cell>
          <cell r="I2" t="str">
            <v>0</v>
          </cell>
        </row>
        <row r="3">
          <cell r="C3" t="str">
            <v>慈濟附中</v>
          </cell>
          <cell r="D3" t="str">
            <v>657</v>
          </cell>
          <cell r="E3" t="str">
            <v>21</v>
          </cell>
          <cell r="F3" t="str">
            <v>1157</v>
          </cell>
          <cell r="G3" t="str">
            <v>0</v>
          </cell>
          <cell r="H3" t="str">
            <v>0</v>
          </cell>
          <cell r="I3" t="str">
            <v>0</v>
          </cell>
        </row>
        <row r="4">
          <cell r="C4" t="str">
            <v>玉里國中</v>
          </cell>
          <cell r="D4" t="str">
            <v>618</v>
          </cell>
          <cell r="E4" t="str">
            <v>24</v>
          </cell>
          <cell r="F4" t="str">
            <v>1117</v>
          </cell>
          <cell r="G4" t="str">
            <v>0</v>
          </cell>
          <cell r="H4" t="str">
            <v>0</v>
          </cell>
          <cell r="I4" t="str">
            <v>0</v>
          </cell>
        </row>
        <row r="5">
          <cell r="C5" t="str">
            <v>玉東國中</v>
          </cell>
          <cell r="D5" t="str">
            <v>14</v>
          </cell>
          <cell r="E5" t="str">
            <v>1</v>
          </cell>
          <cell r="F5" t="str">
            <v>68</v>
          </cell>
          <cell r="G5" t="str">
            <v>0</v>
          </cell>
          <cell r="H5" t="str">
            <v>0</v>
          </cell>
          <cell r="I5" t="str">
            <v>0</v>
          </cell>
        </row>
        <row r="6">
          <cell r="C6" t="str">
            <v>三民國中</v>
          </cell>
          <cell r="D6" t="str">
            <v>0</v>
          </cell>
          <cell r="E6" t="str">
            <v>0</v>
          </cell>
          <cell r="F6" t="str">
            <v>0</v>
          </cell>
          <cell r="G6" t="str">
            <v>0</v>
          </cell>
          <cell r="H6" t="str">
            <v>0</v>
          </cell>
          <cell r="I6" t="str">
            <v>0</v>
          </cell>
        </row>
        <row r="7">
          <cell r="C7" t="str">
            <v>美崙國中</v>
          </cell>
          <cell r="D7" t="str">
            <v>318</v>
          </cell>
          <cell r="E7" t="str">
            <v>17</v>
          </cell>
          <cell r="F7" t="str">
            <v>455</v>
          </cell>
          <cell r="G7" t="str">
            <v>0</v>
          </cell>
          <cell r="H7" t="str">
            <v>0</v>
          </cell>
          <cell r="I7" t="str">
            <v>0</v>
          </cell>
        </row>
        <row r="8">
          <cell r="C8" t="str">
            <v>花崗國中</v>
          </cell>
          <cell r="D8" t="str">
            <v>1192</v>
          </cell>
          <cell r="E8" t="str">
            <v>44</v>
          </cell>
          <cell r="F8" t="str">
            <v>2995</v>
          </cell>
          <cell r="G8" t="str">
            <v>0</v>
          </cell>
          <cell r="H8" t="str">
            <v>0</v>
          </cell>
          <cell r="I8" t="str">
            <v>0</v>
          </cell>
        </row>
        <row r="9">
          <cell r="C9" t="str">
            <v>國風國中</v>
          </cell>
          <cell r="D9" t="str">
            <v>1583</v>
          </cell>
          <cell r="E9" t="str">
            <v>57</v>
          </cell>
          <cell r="F9" t="str">
            <v>3160</v>
          </cell>
          <cell r="G9" t="str">
            <v>0</v>
          </cell>
          <cell r="H9" t="str">
            <v>15760</v>
          </cell>
          <cell r="I9" t="str">
            <v>3600</v>
          </cell>
        </row>
        <row r="10">
          <cell r="C10" t="str">
            <v>秀林國中</v>
          </cell>
          <cell r="D10" t="str">
            <v>219</v>
          </cell>
          <cell r="E10" t="str">
            <v>11</v>
          </cell>
          <cell r="F10" t="str">
            <v>633</v>
          </cell>
          <cell r="G10" t="str">
            <v>0</v>
          </cell>
          <cell r="H10" t="str">
            <v>0</v>
          </cell>
          <cell r="I10" t="str">
            <v>0</v>
          </cell>
        </row>
        <row r="11">
          <cell r="C11" t="str">
            <v>新城國中</v>
          </cell>
          <cell r="D11" t="str">
            <v>278</v>
          </cell>
          <cell r="E11" t="str">
            <v>14</v>
          </cell>
          <cell r="F11" t="str">
            <v>689</v>
          </cell>
          <cell r="G11" t="str">
            <v>0</v>
          </cell>
          <cell r="H11" t="str">
            <v>0</v>
          </cell>
          <cell r="I11" t="str">
            <v>0</v>
          </cell>
        </row>
        <row r="12">
          <cell r="C12" t="str">
            <v>吉安國中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</row>
        <row r="13">
          <cell r="C13" t="str">
            <v>宜昌國中</v>
          </cell>
          <cell r="D13" t="str">
            <v>822</v>
          </cell>
          <cell r="E13" t="str">
            <v>31</v>
          </cell>
          <cell r="F13" t="str">
            <v>1304</v>
          </cell>
          <cell r="G13" t="str">
            <v>0</v>
          </cell>
          <cell r="H13" t="str">
            <v>0</v>
          </cell>
          <cell r="I13" t="str">
            <v>0</v>
          </cell>
        </row>
        <row r="14">
          <cell r="C14" t="str">
            <v>壽豐國中</v>
          </cell>
          <cell r="D14" t="str">
            <v>0</v>
          </cell>
          <cell r="E14" t="str">
            <v>0</v>
          </cell>
          <cell r="F14" t="str">
            <v>0</v>
          </cell>
          <cell r="G14" t="str">
            <v>0</v>
          </cell>
          <cell r="H14" t="str">
            <v>0</v>
          </cell>
          <cell r="I14" t="str">
            <v>0</v>
          </cell>
        </row>
        <row r="15">
          <cell r="C15" t="str">
            <v>平和國中</v>
          </cell>
          <cell r="D15" t="str">
            <v>50</v>
          </cell>
          <cell r="E15" t="str">
            <v>3</v>
          </cell>
          <cell r="F15" t="str">
            <v>166</v>
          </cell>
          <cell r="G15" t="str">
            <v>0</v>
          </cell>
          <cell r="H15" t="str">
            <v>0</v>
          </cell>
          <cell r="I15" t="str">
            <v>0</v>
          </cell>
        </row>
        <row r="16">
          <cell r="C16" t="str">
            <v>光復國中</v>
          </cell>
          <cell r="D16" t="str">
            <v>88</v>
          </cell>
          <cell r="E16" t="str">
            <v>4</v>
          </cell>
          <cell r="F16" t="str">
            <v>194</v>
          </cell>
          <cell r="G16" t="str">
            <v>0</v>
          </cell>
          <cell r="H16" t="str">
            <v>0</v>
          </cell>
          <cell r="I16" t="str">
            <v>0</v>
          </cell>
        </row>
        <row r="17">
          <cell r="C17" t="str">
            <v>富源國中</v>
          </cell>
          <cell r="D17" t="str">
            <v>0</v>
          </cell>
          <cell r="E17" t="str">
            <v>0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</row>
        <row r="18">
          <cell r="C18" t="str">
            <v>鳳林國中</v>
          </cell>
          <cell r="D18" t="str">
            <v>225</v>
          </cell>
          <cell r="E18" t="str">
            <v>15</v>
          </cell>
          <cell r="F18" t="str">
            <v>926</v>
          </cell>
          <cell r="G18" t="str">
            <v>0</v>
          </cell>
          <cell r="H18" t="str">
            <v>0</v>
          </cell>
          <cell r="I18" t="str">
            <v>0</v>
          </cell>
        </row>
        <row r="19">
          <cell r="C19" t="str">
            <v>萬榮國中</v>
          </cell>
          <cell r="D19" t="str">
            <v>50</v>
          </cell>
          <cell r="E19" t="str">
            <v>3</v>
          </cell>
          <cell r="F19" t="str">
            <v>80</v>
          </cell>
          <cell r="G19" t="str">
            <v>0</v>
          </cell>
          <cell r="H19" t="str">
            <v>0</v>
          </cell>
          <cell r="I19" t="str">
            <v>0</v>
          </cell>
        </row>
        <row r="20">
          <cell r="C20" t="str">
            <v>富里國中</v>
          </cell>
          <cell r="D20" t="str">
            <v>87</v>
          </cell>
          <cell r="E20" t="str">
            <v>5</v>
          </cell>
          <cell r="F20" t="str">
            <v>308</v>
          </cell>
          <cell r="G20" t="str">
            <v>0</v>
          </cell>
          <cell r="H20" t="str">
            <v>0</v>
          </cell>
          <cell r="I20" t="str">
            <v>0</v>
          </cell>
        </row>
        <row r="21">
          <cell r="C21" t="str">
            <v>富北國中</v>
          </cell>
          <cell r="D21" t="str">
            <v>0</v>
          </cell>
          <cell r="E21" t="str">
            <v>0</v>
          </cell>
          <cell r="F21" t="str">
            <v>0</v>
          </cell>
          <cell r="G21" t="str">
            <v>0</v>
          </cell>
          <cell r="H21" t="str">
            <v>0</v>
          </cell>
          <cell r="I21" t="str">
            <v>0</v>
          </cell>
        </row>
        <row r="22">
          <cell r="C22" t="str">
            <v>豐濱國中</v>
          </cell>
          <cell r="D22" t="str">
            <v>31</v>
          </cell>
          <cell r="E22" t="str">
            <v>2</v>
          </cell>
          <cell r="F22" t="str">
            <v>74</v>
          </cell>
          <cell r="G22" t="str">
            <v>0</v>
          </cell>
          <cell r="H22" t="str">
            <v>0</v>
          </cell>
          <cell r="I22" t="str">
            <v>0</v>
          </cell>
        </row>
        <row r="23">
          <cell r="C23" t="str">
            <v>瑞穗國中</v>
          </cell>
          <cell r="D23" t="str">
            <v>193</v>
          </cell>
          <cell r="E23" t="str">
            <v>10</v>
          </cell>
          <cell r="F23" t="str">
            <v>522</v>
          </cell>
          <cell r="G23" t="str">
            <v>0</v>
          </cell>
          <cell r="H23" t="str">
            <v>0</v>
          </cell>
          <cell r="I23" t="str">
            <v>0</v>
          </cell>
        </row>
        <row r="24">
          <cell r="C24" t="str">
            <v>自強國中</v>
          </cell>
          <cell r="D24" t="str">
            <v>720</v>
          </cell>
          <cell r="E24" t="str">
            <v>27</v>
          </cell>
          <cell r="F24" t="str">
            <v>718</v>
          </cell>
          <cell r="G24" t="str">
            <v>0</v>
          </cell>
          <cell r="H24" t="str">
            <v>0</v>
          </cell>
          <cell r="I24" t="str">
            <v>0</v>
          </cell>
        </row>
        <row r="25">
          <cell r="C25" t="str">
            <v>化仁國中</v>
          </cell>
          <cell r="D25" t="str">
            <v>30</v>
          </cell>
          <cell r="E25" t="str">
            <v>2</v>
          </cell>
          <cell r="F25" t="str">
            <v>91</v>
          </cell>
          <cell r="G25" t="str">
            <v>0</v>
          </cell>
          <cell r="H25" t="str">
            <v>0</v>
          </cell>
          <cell r="I25" t="str">
            <v>0</v>
          </cell>
        </row>
        <row r="26">
          <cell r="C26" t="str">
            <v>南平國中</v>
          </cell>
          <cell r="D26" t="str">
            <v>0</v>
          </cell>
          <cell r="E26" t="str">
            <v>0</v>
          </cell>
          <cell r="F26" t="str">
            <v>0</v>
          </cell>
          <cell r="G26" t="str">
            <v>0</v>
          </cell>
          <cell r="H26" t="str">
            <v>0</v>
          </cell>
          <cell r="I26" t="str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0" zoomScaleNormal="100" workbookViewId="0">
      <selection activeCell="L27" sqref="L27"/>
    </sheetView>
  </sheetViews>
  <sheetFormatPr defaultRowHeight="13.2"/>
  <cols>
    <col min="1" max="1" width="5.88671875" style="1" customWidth="1"/>
    <col min="2" max="2" width="12.6640625" style="1" customWidth="1"/>
    <col min="3" max="3" width="10.88671875" style="1" customWidth="1"/>
    <col min="4" max="4" width="8.88671875" style="1"/>
    <col min="5" max="5" width="9.33203125" style="1" bestFit="1" customWidth="1"/>
    <col min="6" max="6" width="11" style="1" customWidth="1"/>
    <col min="7" max="7" width="13.109375" style="1" customWidth="1"/>
    <col min="8" max="8" width="7.5546875" style="1" customWidth="1"/>
    <col min="9" max="9" width="8.109375" style="1" customWidth="1"/>
    <col min="10" max="10" width="8.44140625" style="1" customWidth="1"/>
    <col min="11" max="11" width="15" style="1" customWidth="1"/>
    <col min="12" max="12" width="18.109375" style="1" customWidth="1"/>
    <col min="13" max="16384" width="8.88671875" style="1"/>
  </cols>
  <sheetData>
    <row r="1" spans="1:1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0.100000000000001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0.100000000000001" customHeight="1">
      <c r="A3" s="32" t="s">
        <v>1</v>
      </c>
      <c r="B3" s="32" t="s">
        <v>2</v>
      </c>
      <c r="C3" s="34" t="s">
        <v>3</v>
      </c>
      <c r="D3" s="35" t="s">
        <v>4</v>
      </c>
      <c r="E3" s="35" t="s">
        <v>5</v>
      </c>
      <c r="F3" s="37" t="s">
        <v>6</v>
      </c>
      <c r="G3" s="39" t="s">
        <v>7</v>
      </c>
      <c r="H3" s="41" t="s">
        <v>8</v>
      </c>
      <c r="I3" s="41"/>
      <c r="J3" s="41"/>
      <c r="K3" s="2"/>
      <c r="L3" s="39" t="s">
        <v>35</v>
      </c>
    </row>
    <row r="4" spans="1:12" ht="20.100000000000001" customHeight="1">
      <c r="A4" s="33"/>
      <c r="B4" s="33"/>
      <c r="C4" s="34"/>
      <c r="D4" s="36"/>
      <c r="E4" s="36"/>
      <c r="F4" s="38"/>
      <c r="G4" s="40"/>
      <c r="H4" s="3" t="s">
        <v>9</v>
      </c>
      <c r="I4" s="3" t="s">
        <v>10</v>
      </c>
      <c r="J4" s="3" t="s">
        <v>11</v>
      </c>
      <c r="K4" s="4"/>
      <c r="L4" s="40"/>
    </row>
    <row r="5" spans="1:12" ht="20.100000000000001" customHeight="1">
      <c r="A5" s="5">
        <v>1</v>
      </c>
      <c r="B5" s="6" t="s">
        <v>12</v>
      </c>
      <c r="C5" s="7">
        <v>252</v>
      </c>
      <c r="D5" s="8">
        <v>14</v>
      </c>
      <c r="E5" s="7">
        <v>539</v>
      </c>
      <c r="F5" s="9">
        <f>E5*10</f>
        <v>5390</v>
      </c>
      <c r="G5" s="9">
        <f>E5*360</f>
        <v>194040</v>
      </c>
      <c r="H5" s="7" t="str">
        <f>VLOOKUP(B5,[1]填報資料!$C$2:$I$26,5,FALSE)</f>
        <v>0</v>
      </c>
      <c r="I5" s="7" t="str">
        <f>VLOOKUP(B5,[1]填報資料!$C$2:$I$26,6,FALSE)</f>
        <v>0</v>
      </c>
      <c r="J5" s="7" t="str">
        <f>VLOOKUP(B5,[1]填報資料!$C$2:$I$26,7,FALSE)</f>
        <v>0</v>
      </c>
      <c r="K5" s="10"/>
      <c r="L5" s="7">
        <f t="shared" ref="L5:L21" si="0">SUM(F5:J5)</f>
        <v>199430</v>
      </c>
    </row>
    <row r="6" spans="1:12" ht="20.100000000000001" customHeight="1">
      <c r="A6" s="5">
        <v>2</v>
      </c>
      <c r="B6" s="6" t="s">
        <v>13</v>
      </c>
      <c r="C6" s="7">
        <v>1230</v>
      </c>
      <c r="D6" s="8">
        <v>45</v>
      </c>
      <c r="E6" s="7">
        <v>3720</v>
      </c>
      <c r="F6" s="9">
        <f t="shared" ref="F6:F24" si="1">E6*10</f>
        <v>37200</v>
      </c>
      <c r="G6" s="9">
        <f t="shared" ref="G6:G24" si="2">E6*360</f>
        <v>1339200</v>
      </c>
      <c r="H6" s="7" t="str">
        <f>VLOOKUP(B6,[1]填報資料!$C$2:$I$26,5,FALSE)</f>
        <v>0</v>
      </c>
      <c r="I6" s="7" t="str">
        <f>VLOOKUP(B6,[1]填報資料!$C$2:$I$26,6,FALSE)</f>
        <v>0</v>
      </c>
      <c r="J6" s="7" t="str">
        <f>VLOOKUP(B6,[1]填報資料!$C$2:$I$26,7,FALSE)</f>
        <v>0</v>
      </c>
      <c r="K6" s="10"/>
      <c r="L6" s="7">
        <f t="shared" si="0"/>
        <v>1376400</v>
      </c>
    </row>
    <row r="7" spans="1:12" ht="20.100000000000001" customHeight="1">
      <c r="A7" s="5">
        <v>3</v>
      </c>
      <c r="B7" s="6" t="s">
        <v>14</v>
      </c>
      <c r="C7" s="7">
        <v>1554</v>
      </c>
      <c r="D7" s="8">
        <v>56</v>
      </c>
      <c r="E7" s="7">
        <v>3747</v>
      </c>
      <c r="F7" s="9">
        <f t="shared" si="1"/>
        <v>37470</v>
      </c>
      <c r="G7" s="9">
        <f t="shared" si="2"/>
        <v>1348920</v>
      </c>
      <c r="H7" s="7" t="str">
        <f>VLOOKUP(B7,[1]填報資料!$C$2:$I$26,5,FALSE)</f>
        <v>0</v>
      </c>
      <c r="I7" s="7" t="str">
        <f>VLOOKUP(B7,[1]填報資料!$C$2:$I$26,6,FALSE)</f>
        <v>15760</v>
      </c>
      <c r="J7" s="7" t="str">
        <f>VLOOKUP(B7,[1]填報資料!$C$2:$I$26,7,FALSE)</f>
        <v>3600</v>
      </c>
      <c r="K7" s="10"/>
      <c r="L7" s="7">
        <f>1405750</f>
        <v>1405750</v>
      </c>
    </row>
    <row r="8" spans="1:12" ht="20.100000000000001" customHeight="1">
      <c r="A8" s="5">
        <v>4</v>
      </c>
      <c r="B8" s="6" t="s">
        <v>15</v>
      </c>
      <c r="C8" s="7">
        <v>700</v>
      </c>
      <c r="D8" s="8">
        <v>26</v>
      </c>
      <c r="E8" s="7">
        <v>874</v>
      </c>
      <c r="F8" s="9">
        <f t="shared" si="1"/>
        <v>8740</v>
      </c>
      <c r="G8" s="9">
        <f t="shared" si="2"/>
        <v>314640</v>
      </c>
      <c r="H8" s="7" t="str">
        <f>VLOOKUP(B8,[1]填報資料!$C$2:$I$26,5,FALSE)</f>
        <v>0</v>
      </c>
      <c r="I8" s="7" t="str">
        <f>VLOOKUP(B8,[1]填報資料!$C$2:$I$26,6,FALSE)</f>
        <v>0</v>
      </c>
      <c r="J8" s="7" t="str">
        <f>VLOOKUP(B8,[1]填報資料!$C$2:$I$26,7,FALSE)</f>
        <v>0</v>
      </c>
      <c r="K8" s="10"/>
      <c r="L8" s="7">
        <f t="shared" si="0"/>
        <v>323380</v>
      </c>
    </row>
    <row r="9" spans="1:12" ht="20.100000000000001" customHeight="1">
      <c r="A9" s="5">
        <v>5</v>
      </c>
      <c r="B9" s="6" t="s">
        <v>16</v>
      </c>
      <c r="C9" s="7">
        <v>273</v>
      </c>
      <c r="D9" s="8">
        <v>12</v>
      </c>
      <c r="E9" s="7">
        <v>780</v>
      </c>
      <c r="F9" s="9">
        <f t="shared" si="1"/>
        <v>7800</v>
      </c>
      <c r="G9" s="9">
        <f t="shared" si="2"/>
        <v>280800</v>
      </c>
      <c r="H9" s="7" t="str">
        <f>VLOOKUP(B9,[1]填報資料!$C$2:$I$26,5,FALSE)</f>
        <v>0</v>
      </c>
      <c r="I9" s="7" t="str">
        <f>VLOOKUP(B9,[1]填報資料!$C$2:$I$26,6,FALSE)</f>
        <v>0</v>
      </c>
      <c r="J9" s="7" t="str">
        <f>VLOOKUP(B9,[1]填報資料!$C$2:$I$26,7,FALSE)</f>
        <v>0</v>
      </c>
      <c r="K9" s="10"/>
      <c r="L9" s="7">
        <f t="shared" si="0"/>
        <v>288600</v>
      </c>
    </row>
    <row r="10" spans="1:12" ht="20.100000000000001" customHeight="1">
      <c r="A10" s="5">
        <v>6</v>
      </c>
      <c r="B10" s="11" t="s">
        <v>17</v>
      </c>
      <c r="C10" s="7">
        <v>753</v>
      </c>
      <c r="D10" s="8">
        <v>29</v>
      </c>
      <c r="E10" s="7">
        <v>1423</v>
      </c>
      <c r="F10" s="9">
        <f t="shared" si="1"/>
        <v>14230</v>
      </c>
      <c r="G10" s="9">
        <f t="shared" si="2"/>
        <v>512280</v>
      </c>
      <c r="H10" s="7" t="str">
        <f>VLOOKUP(B10,[1]填報資料!$C$2:$I$26,5,FALSE)</f>
        <v>0</v>
      </c>
      <c r="I10" s="7" t="str">
        <f>VLOOKUP(B10,[1]填報資料!$C$2:$I$26,6,FALSE)</f>
        <v>0</v>
      </c>
      <c r="J10" s="7" t="str">
        <f>VLOOKUP(B10,[1]填報資料!$C$2:$I$26,7,FALSE)</f>
        <v>0</v>
      </c>
      <c r="K10" s="10"/>
      <c r="L10" s="7">
        <f t="shared" si="0"/>
        <v>526510</v>
      </c>
    </row>
    <row r="11" spans="1:12" ht="20.100000000000001" customHeight="1">
      <c r="A11" s="5">
        <v>7</v>
      </c>
      <c r="B11" s="11" t="s">
        <v>18</v>
      </c>
      <c r="C11" s="7" t="str">
        <f>VLOOKUP(B11,[1]填報資料!$C$2:$I$26,2,FALSE)</f>
        <v>30</v>
      </c>
      <c r="D11" s="8" t="str">
        <f>VLOOKUP(B11,[1]填報資料!$C$2:$I$26,3,FALSE)</f>
        <v>2</v>
      </c>
      <c r="E11" s="7">
        <v>94</v>
      </c>
      <c r="F11" s="9">
        <f t="shared" si="1"/>
        <v>940</v>
      </c>
      <c r="G11" s="9">
        <f t="shared" si="2"/>
        <v>33840</v>
      </c>
      <c r="H11" s="7" t="str">
        <f>VLOOKUP(B11,[1]填報資料!$C$2:$I$26,5,FALSE)</f>
        <v>0</v>
      </c>
      <c r="I11" s="7" t="str">
        <f>VLOOKUP(B11,[1]填報資料!$C$2:$I$26,6,FALSE)</f>
        <v>0</v>
      </c>
      <c r="J11" s="7" t="str">
        <f>VLOOKUP(B11,[1]填報資料!$C$2:$I$26,7,FALSE)</f>
        <v>0</v>
      </c>
      <c r="K11" s="10"/>
      <c r="L11" s="7">
        <f t="shared" si="0"/>
        <v>34780</v>
      </c>
    </row>
    <row r="12" spans="1:12" ht="20.100000000000001" customHeight="1">
      <c r="A12" s="5">
        <v>8</v>
      </c>
      <c r="B12" s="11" t="s">
        <v>19</v>
      </c>
      <c r="C12" s="7">
        <v>37</v>
      </c>
      <c r="D12" s="8" t="str">
        <f>VLOOKUP(B12,[1]填報資料!$C$2:$I$26,3,FALSE)</f>
        <v>3</v>
      </c>
      <c r="E12" s="7">
        <v>180</v>
      </c>
      <c r="F12" s="9">
        <f t="shared" si="1"/>
        <v>1800</v>
      </c>
      <c r="G12" s="9">
        <f t="shared" si="2"/>
        <v>64800</v>
      </c>
      <c r="H12" s="7" t="str">
        <f>VLOOKUP(B12,[1]填報資料!$C$2:$I$26,5,FALSE)</f>
        <v>0</v>
      </c>
      <c r="I12" s="7" t="str">
        <f>VLOOKUP(B12,[1]填報資料!$C$2:$I$26,6,FALSE)</f>
        <v>0</v>
      </c>
      <c r="J12" s="7" t="str">
        <f>VLOOKUP(B12,[1]填報資料!$C$2:$I$26,7,FALSE)</f>
        <v>0</v>
      </c>
      <c r="K12" s="10"/>
      <c r="L12" s="7">
        <f t="shared" si="0"/>
        <v>66600</v>
      </c>
    </row>
    <row r="13" spans="1:12" ht="20.100000000000001" customHeight="1">
      <c r="A13" s="5">
        <v>9</v>
      </c>
      <c r="B13" s="11" t="s">
        <v>20</v>
      </c>
      <c r="C13" s="7">
        <v>240</v>
      </c>
      <c r="D13" s="8">
        <v>16</v>
      </c>
      <c r="E13" s="7">
        <v>722</v>
      </c>
      <c r="F13" s="9">
        <f t="shared" si="1"/>
        <v>7220</v>
      </c>
      <c r="G13" s="9">
        <f t="shared" si="2"/>
        <v>259920</v>
      </c>
      <c r="H13" s="7" t="str">
        <f>VLOOKUP(B13,[1]填報資料!$C$2:$I$26,5,FALSE)</f>
        <v>0</v>
      </c>
      <c r="I13" s="7" t="str">
        <f>VLOOKUP(B13,[1]填報資料!$C$2:$I$26,6,FALSE)</f>
        <v>0</v>
      </c>
      <c r="J13" s="7" t="str">
        <f>VLOOKUP(B13,[1]填報資料!$C$2:$I$26,7,FALSE)</f>
        <v>0</v>
      </c>
      <c r="K13" s="10"/>
      <c r="L13" s="7">
        <f t="shared" si="0"/>
        <v>267140</v>
      </c>
    </row>
    <row r="14" spans="1:12" ht="20.100000000000001" customHeight="1">
      <c r="A14" s="5">
        <v>10</v>
      </c>
      <c r="B14" s="11" t="s">
        <v>21</v>
      </c>
      <c r="C14" s="7">
        <v>53</v>
      </c>
      <c r="D14" s="8">
        <v>4</v>
      </c>
      <c r="E14" s="7">
        <v>120</v>
      </c>
      <c r="F14" s="9">
        <f t="shared" si="1"/>
        <v>1200</v>
      </c>
      <c r="G14" s="9">
        <f t="shared" si="2"/>
        <v>43200</v>
      </c>
      <c r="H14" s="7" t="str">
        <f>VLOOKUP(B14,[1]填報資料!$C$2:$I$26,5,FALSE)</f>
        <v>0</v>
      </c>
      <c r="I14" s="7" t="str">
        <f>VLOOKUP(B14,[1]填報資料!$C$2:$I$26,6,FALSE)</f>
        <v>0</v>
      </c>
      <c r="J14" s="7" t="str">
        <f>VLOOKUP(B14,[1]填報資料!$C$2:$I$26,7,FALSE)</f>
        <v>0</v>
      </c>
      <c r="K14" s="10"/>
      <c r="L14" s="7">
        <f t="shared" si="0"/>
        <v>44400</v>
      </c>
    </row>
    <row r="15" spans="1:12" ht="20.100000000000001" customHeight="1">
      <c r="A15" s="5">
        <v>11</v>
      </c>
      <c r="B15" s="11" t="s">
        <v>22</v>
      </c>
      <c r="C15" s="7">
        <v>74</v>
      </c>
      <c r="D15" s="8" t="str">
        <f>VLOOKUP(B15,[1]填報資料!$C$2:$I$26,3,FALSE)</f>
        <v>4</v>
      </c>
      <c r="E15" s="7">
        <v>198</v>
      </c>
      <c r="F15" s="9">
        <f t="shared" si="1"/>
        <v>1980</v>
      </c>
      <c r="G15" s="9">
        <f t="shared" si="2"/>
        <v>71280</v>
      </c>
      <c r="H15" s="7" t="str">
        <f>VLOOKUP(B15,[1]填報資料!$C$2:$I$26,5,FALSE)</f>
        <v>0</v>
      </c>
      <c r="I15" s="7" t="str">
        <f>VLOOKUP(B15,[1]填報資料!$C$2:$I$26,6,FALSE)</f>
        <v>0</v>
      </c>
      <c r="J15" s="7" t="str">
        <f>VLOOKUP(B15,[1]填報資料!$C$2:$I$26,7,FALSE)</f>
        <v>0</v>
      </c>
      <c r="K15" s="10"/>
      <c r="L15" s="7">
        <f t="shared" si="0"/>
        <v>73260</v>
      </c>
    </row>
    <row r="16" spans="1:12" ht="20.100000000000001" customHeight="1">
      <c r="A16" s="5">
        <v>12</v>
      </c>
      <c r="B16" s="11" t="s">
        <v>23</v>
      </c>
      <c r="C16" s="7">
        <v>232</v>
      </c>
      <c r="D16" s="8">
        <v>11</v>
      </c>
      <c r="E16" s="7">
        <v>557</v>
      </c>
      <c r="F16" s="9">
        <f t="shared" si="1"/>
        <v>5570</v>
      </c>
      <c r="G16" s="9">
        <f t="shared" si="2"/>
        <v>200520</v>
      </c>
      <c r="H16" s="7" t="str">
        <f>VLOOKUP(B16,[1]填報資料!$C$2:$I$26,5,FALSE)</f>
        <v>0</v>
      </c>
      <c r="I16" s="7" t="str">
        <f>VLOOKUP(B16,[1]填報資料!$C$2:$I$26,6,FALSE)</f>
        <v>0</v>
      </c>
      <c r="J16" s="7" t="str">
        <f>VLOOKUP(B16,[1]填報資料!$C$2:$I$26,7,FALSE)</f>
        <v>0</v>
      </c>
      <c r="K16" s="10"/>
      <c r="L16" s="7">
        <f t="shared" si="0"/>
        <v>206090</v>
      </c>
    </row>
    <row r="17" spans="1:12" ht="20.100000000000001" customHeight="1">
      <c r="A17" s="5">
        <v>13</v>
      </c>
      <c r="B17" s="11" t="s">
        <v>24</v>
      </c>
      <c r="C17" s="7">
        <v>573</v>
      </c>
      <c r="D17" s="8">
        <v>23</v>
      </c>
      <c r="E17" s="7">
        <v>1390</v>
      </c>
      <c r="F17" s="9">
        <f t="shared" si="1"/>
        <v>13900</v>
      </c>
      <c r="G17" s="9">
        <f t="shared" si="2"/>
        <v>500400</v>
      </c>
      <c r="H17" s="7" t="str">
        <f>VLOOKUP(B17,[1]填報資料!$C$2:$I$26,5,FALSE)</f>
        <v>0</v>
      </c>
      <c r="I17" s="7" t="str">
        <f>VLOOKUP(B17,[1]填報資料!$C$2:$I$26,6,FALSE)</f>
        <v>0</v>
      </c>
      <c r="J17" s="7" t="str">
        <f>VLOOKUP(B17,[1]填報資料!$C$2:$I$26,7,FALSE)</f>
        <v>0</v>
      </c>
      <c r="K17" s="10"/>
      <c r="L17" s="7">
        <f t="shared" si="0"/>
        <v>514300</v>
      </c>
    </row>
    <row r="18" spans="1:12" ht="20.100000000000001" customHeight="1">
      <c r="A18" s="5">
        <v>14</v>
      </c>
      <c r="B18" s="11" t="s">
        <v>25</v>
      </c>
      <c r="C18" s="7">
        <v>110</v>
      </c>
      <c r="D18" s="8" t="str">
        <f>VLOOKUP(B18,[1]填報資料!$C$2:$I$26,3,FALSE)</f>
        <v>5</v>
      </c>
      <c r="E18" s="7">
        <v>379</v>
      </c>
      <c r="F18" s="9">
        <f t="shared" si="1"/>
        <v>3790</v>
      </c>
      <c r="G18" s="9">
        <f t="shared" si="2"/>
        <v>136440</v>
      </c>
      <c r="H18" s="7" t="str">
        <f>VLOOKUP(B18,[1]填報資料!$C$2:$I$26,5,FALSE)</f>
        <v>0</v>
      </c>
      <c r="I18" s="7" t="str">
        <f>VLOOKUP(B18,[1]填報資料!$C$2:$I$26,6,FALSE)</f>
        <v>0</v>
      </c>
      <c r="J18" s="7" t="str">
        <f>VLOOKUP(B18,[1]填報資料!$C$2:$I$26,7,FALSE)</f>
        <v>0</v>
      </c>
      <c r="K18" s="10"/>
      <c r="L18" s="7">
        <f t="shared" si="0"/>
        <v>140230</v>
      </c>
    </row>
    <row r="19" spans="1:12" ht="20.100000000000001" customHeight="1">
      <c r="A19" s="5">
        <v>15</v>
      </c>
      <c r="B19" s="11" t="s">
        <v>26</v>
      </c>
      <c r="C19" s="7">
        <v>89</v>
      </c>
      <c r="D19" s="8">
        <v>8</v>
      </c>
      <c r="E19" s="7">
        <v>128</v>
      </c>
      <c r="F19" s="9">
        <f t="shared" si="1"/>
        <v>1280</v>
      </c>
      <c r="G19" s="9">
        <f t="shared" si="2"/>
        <v>46080</v>
      </c>
      <c r="H19" s="7" t="str">
        <f>VLOOKUP(B19,[1]填報資料!$C$2:$I$26,5,FALSE)</f>
        <v>0</v>
      </c>
      <c r="I19" s="7" t="str">
        <f>VLOOKUP(B19,[1]填報資料!$C$2:$I$26,6,FALSE)</f>
        <v>0</v>
      </c>
      <c r="J19" s="7" t="str">
        <f>VLOOKUP(B19,[1]填報資料!$C$2:$I$26,7,FALSE)</f>
        <v>0</v>
      </c>
      <c r="K19" s="10"/>
      <c r="L19" s="7">
        <f t="shared" si="0"/>
        <v>47360</v>
      </c>
    </row>
    <row r="20" spans="1:12" ht="20.100000000000001" customHeight="1">
      <c r="A20" s="5">
        <v>16</v>
      </c>
      <c r="B20" s="11" t="s">
        <v>27</v>
      </c>
      <c r="C20" s="7">
        <v>26</v>
      </c>
      <c r="D20" s="8">
        <v>1</v>
      </c>
      <c r="E20" s="7">
        <v>63</v>
      </c>
      <c r="F20" s="9">
        <f t="shared" si="1"/>
        <v>630</v>
      </c>
      <c r="G20" s="9">
        <f t="shared" si="2"/>
        <v>22680</v>
      </c>
      <c r="H20" s="7">
        <v>0</v>
      </c>
      <c r="I20" s="7">
        <v>0</v>
      </c>
      <c r="J20" s="7">
        <v>0</v>
      </c>
      <c r="K20" s="10"/>
      <c r="L20" s="7">
        <f t="shared" si="0"/>
        <v>23310</v>
      </c>
    </row>
    <row r="21" spans="1:12" ht="20.100000000000001" customHeight="1">
      <c r="A21" s="5">
        <v>17</v>
      </c>
      <c r="B21" s="11" t="s">
        <v>28</v>
      </c>
      <c r="C21" s="7">
        <v>165</v>
      </c>
      <c r="D21" s="8">
        <v>10</v>
      </c>
      <c r="E21" s="7">
        <v>608</v>
      </c>
      <c r="F21" s="9">
        <f t="shared" si="1"/>
        <v>6080</v>
      </c>
      <c r="G21" s="9">
        <f t="shared" si="2"/>
        <v>218880</v>
      </c>
      <c r="H21" s="7">
        <v>0</v>
      </c>
      <c r="I21" s="7">
        <v>0</v>
      </c>
      <c r="J21" s="7">
        <v>0</v>
      </c>
      <c r="K21" s="10"/>
      <c r="L21" s="7">
        <f t="shared" si="0"/>
        <v>224960</v>
      </c>
    </row>
    <row r="22" spans="1:12" ht="20.100000000000001" customHeight="1">
      <c r="A22" s="12"/>
      <c r="B22" s="13"/>
      <c r="C22" s="7"/>
      <c r="D22" s="8"/>
      <c r="E22" s="7"/>
      <c r="F22" s="9"/>
      <c r="G22" s="9"/>
      <c r="H22" s="7"/>
      <c r="I22" s="7"/>
      <c r="J22" s="7"/>
      <c r="K22" s="14" t="s">
        <v>29</v>
      </c>
      <c r="L22" s="15">
        <f>SUM(L5:L21)</f>
        <v>5762500</v>
      </c>
    </row>
    <row r="23" spans="1:12" ht="20.100000000000001" customHeight="1">
      <c r="A23" s="16">
        <v>18</v>
      </c>
      <c r="B23" s="17" t="s">
        <v>30</v>
      </c>
      <c r="C23" s="7">
        <v>281</v>
      </c>
      <c r="D23" s="8">
        <v>7</v>
      </c>
      <c r="E23" s="7">
        <v>614</v>
      </c>
      <c r="F23" s="9">
        <f t="shared" si="1"/>
        <v>6140</v>
      </c>
      <c r="G23" s="9">
        <f t="shared" si="2"/>
        <v>221040</v>
      </c>
      <c r="H23" s="7" t="str">
        <f>VLOOKUP(B23,[1]填報資料!$C$2:$I$26,5,FALSE)</f>
        <v>0</v>
      </c>
      <c r="I23" s="7" t="str">
        <f>VLOOKUP(B23,[1]填報資料!$C$2:$I$26,6,FALSE)</f>
        <v>0</v>
      </c>
      <c r="J23" s="7" t="str">
        <f>VLOOKUP(B23,[1]填報資料!$C$2:$I$26,7,FALSE)</f>
        <v>0</v>
      </c>
      <c r="K23" s="10"/>
      <c r="L23" s="7">
        <f>SUM(F23:J23)</f>
        <v>227180</v>
      </c>
    </row>
    <row r="24" spans="1:12" ht="20.100000000000001" customHeight="1">
      <c r="A24" s="12">
        <v>19</v>
      </c>
      <c r="B24" s="17" t="s">
        <v>31</v>
      </c>
      <c r="C24" s="7">
        <v>651</v>
      </c>
      <c r="D24" s="8" t="str">
        <f>VLOOKUP(B24,[1]填報資料!$C$2:$I$26,3,FALSE)</f>
        <v>21</v>
      </c>
      <c r="E24" s="7">
        <v>1356</v>
      </c>
      <c r="F24" s="9">
        <f t="shared" si="1"/>
        <v>13560</v>
      </c>
      <c r="G24" s="9">
        <f t="shared" si="2"/>
        <v>488160</v>
      </c>
      <c r="H24" s="7">
        <v>1687</v>
      </c>
      <c r="I24" s="7">
        <v>6507</v>
      </c>
      <c r="J24" s="7">
        <v>5424</v>
      </c>
      <c r="K24" s="10"/>
      <c r="L24" s="7">
        <f>SUM(F24:J24)</f>
        <v>515338</v>
      </c>
    </row>
    <row r="25" spans="1:12" ht="20.100000000000001" customHeight="1">
      <c r="A25" s="28" t="s">
        <v>32</v>
      </c>
      <c r="B25" s="18"/>
      <c r="C25" s="19"/>
      <c r="D25" s="19"/>
      <c r="E25" s="19"/>
      <c r="F25" s="20"/>
      <c r="G25" s="20"/>
      <c r="H25" s="21"/>
      <c r="I25" s="21"/>
      <c r="J25" s="21"/>
      <c r="K25" s="14" t="s">
        <v>33</v>
      </c>
      <c r="L25" s="15">
        <f>SUM(L23:L24)</f>
        <v>742518</v>
      </c>
    </row>
    <row r="26" spans="1:12" ht="20.100000000000001" customHeight="1">
      <c r="A26" s="29"/>
      <c r="B26" s="22"/>
      <c r="C26" s="23">
        <v>7158</v>
      </c>
      <c r="D26" s="23">
        <v>287</v>
      </c>
      <c r="E26" s="24">
        <v>16884</v>
      </c>
      <c r="F26" s="20"/>
      <c r="G26" s="20"/>
      <c r="H26" s="21"/>
      <c r="I26" s="21"/>
      <c r="J26" s="21"/>
      <c r="K26" s="15" t="s">
        <v>34</v>
      </c>
      <c r="L26" s="15">
        <f>L22+L25</f>
        <v>6505018</v>
      </c>
    </row>
    <row r="27" spans="1:12" ht="20.100000000000001" customHeight="1">
      <c r="A27" s="25"/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20.100000000000001" customHeight="1">
      <c r="A28" s="26"/>
    </row>
    <row r="29" spans="1:12" ht="20.100000000000001" customHeight="1"/>
    <row r="30" spans="1:12" ht="20.100000000000001" customHeight="1"/>
    <row r="31" spans="1:12" ht="20.100000000000001" customHeight="1"/>
    <row r="32" spans="1:12" ht="30" customHeight="1"/>
  </sheetData>
  <mergeCells count="11">
    <mergeCell ref="A25:A26"/>
    <mergeCell ref="A1:L2"/>
    <mergeCell ref="A3:A4"/>
    <mergeCell ref="B3:B4"/>
    <mergeCell ref="C3:C4"/>
    <mergeCell ref="D3:D4"/>
    <mergeCell ref="E3:E4"/>
    <mergeCell ref="F3:F4"/>
    <mergeCell ref="G3:G4"/>
    <mergeCell ref="H3:J3"/>
    <mergeCell ref="L3:L4"/>
  </mergeCells>
  <phoneticPr fontId="3" type="noConversion"/>
  <pageMargins left="0.78740157480314965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107-1國中經費核定表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2018-09-27T08:50:52Z</cp:lastPrinted>
  <dcterms:created xsi:type="dcterms:W3CDTF">2018-09-25T09:41:47Z</dcterms:created>
  <dcterms:modified xsi:type="dcterms:W3CDTF">2018-09-27T08:52:00Z</dcterms:modified>
</cp:coreProperties>
</file>