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717" activeTab="2"/>
  </bookViews>
  <sheets>
    <sheet name="109體中班級數學生數" sheetId="20" r:id="rId1"/>
    <sheet name="109國中班級數學生數" sheetId="21" r:id="rId2"/>
    <sheet name="彙總表" sheetId="2" r:id="rId3"/>
    <sheet name="共同性費用" sheetId="19" r:id="rId4"/>
    <sheet name="0-人事費" sheetId="23" r:id="rId5"/>
    <sheet name="1-兼代課鐘點費" sheetId="4" r:id="rId6"/>
    <sheet name="2-特教班補助經費" sheetId="6" r:id="rId7"/>
    <sheet name="3-特教班教材編輯費" sheetId="7" r:id="rId8"/>
    <sheet name="4-值勤(保全)費" sheetId="8" r:id="rId9"/>
    <sheet name="5-水電費" sheetId="9" r:id="rId10"/>
    <sheet name="6-車輛費用相關" sheetId="10" r:id="rId11"/>
    <sheet name="7-電梯費用" sheetId="11" r:id="rId12"/>
    <sheet name="8-無工友委外清潔" sheetId="12" r:id="rId13"/>
    <sheet name="9-場租收支對列" sheetId="14" r:id="rId14"/>
    <sheet name="10-移用賸餘" sheetId="13" r:id="rId15"/>
    <sheet name="11-退撫(三節及年終慰問金)" sheetId="15" r:id="rId16"/>
    <sheet name="12-退休撫卹相關" sheetId="16" r:id="rId17"/>
    <sheet name="13-健檢" sheetId="17" r:id="rId18"/>
    <sheet name="14-技工工友退休" sheetId="18" r:id="rId19"/>
    <sheet name="學校代碼及名稱" sheetId="5" r:id="rId20"/>
  </sheets>
  <externalReferences>
    <externalReference r:id="rId21"/>
  </externalReferences>
  <definedNames>
    <definedName name="_xlnm._FilterDatabase" localSheetId="1" hidden="1">'109國中班級數學生數'!$A$4:$N$28</definedName>
    <definedName name="_xlnm._FilterDatabase" localSheetId="14" hidden="1">'10-移用賸餘'!$A$5:$EF$133</definedName>
    <definedName name="_xlnm._FilterDatabase" localSheetId="15" hidden="1">'11-退撫(三節及年終慰問金)'!$A$1:$N$129</definedName>
    <definedName name="_xlnm._FilterDatabase" localSheetId="16" hidden="1">'12-退休撫卹相關'!$A$1:$S$129</definedName>
    <definedName name="_xlnm._FilterDatabase" localSheetId="17" hidden="1">'13-健檢'!$A$2:$IV$129</definedName>
    <definedName name="_xlnm._FilterDatabase" localSheetId="18" hidden="1">'14-技工工友退休'!#REF!</definedName>
    <definedName name="_xlnm._FilterDatabase" localSheetId="12" hidden="1">'8-無工友委外清潔'!$A$2:$E$64</definedName>
    <definedName name="_xlnm._FilterDatabase" localSheetId="13" hidden="1">'9-場租收支對列'!$A$1:$Q$27</definedName>
    <definedName name="Excel_BuiltIn__FilterDatabase" localSheetId="2">彙總表!$A$1:$AQ$31</definedName>
    <definedName name="_xlnm.Print_Area" localSheetId="4">'0-人事費'!$A$2:$M$106</definedName>
    <definedName name="_xlnm.Print_Area" localSheetId="1">'109國中班級數學生數'!$A$1:$AL$30</definedName>
    <definedName name="_xlnm.Print_Area" localSheetId="14">'10-移用賸餘'!$A$1:$S$133</definedName>
    <definedName name="_xlnm.Print_Area" localSheetId="18">'14-技工工友退休'!$A$1:$N$10</definedName>
    <definedName name="_xlnm.Print_Area" localSheetId="6">'2-特教班補助經費'!$A$1:$J$22</definedName>
    <definedName name="_xlnm.Print_Area" localSheetId="10">'6-車輛費用相關'!$A$1:$U$77</definedName>
    <definedName name="_xlnm.Print_Area" localSheetId="11">'7-電梯費用'!$A$1:$I$31</definedName>
    <definedName name="_xlnm.Print_Area" localSheetId="2">彙總表!$A$1:$AQ$31</definedName>
    <definedName name="_xlnm.Print_Titles" localSheetId="4">'0-人事費'!$2:$3</definedName>
    <definedName name="_xlnm.Print_Titles" localSheetId="1">'109國中班級數學生數'!$1:$4</definedName>
    <definedName name="_xlnm.Print_Titles" localSheetId="14">'10-移用賸餘'!$3:$5</definedName>
    <definedName name="_xlnm.Print_Titles" localSheetId="18">'14-技工工友退休'!$1:$2</definedName>
    <definedName name="_xlnm.Print_Titles" localSheetId="6">'2-特教班補助經費'!$B:$J,'2-特教班補助經費'!$2:$2</definedName>
    <definedName name="_xlnm.Print_Titles" localSheetId="7">'3-特教班教材編輯費'!$1:$2</definedName>
    <definedName name="_xlnm.Print_Titles" localSheetId="8">'4-值勤(保全)費'!$2:$2</definedName>
    <definedName name="_xlnm.Print_Titles" localSheetId="10">'6-車輛費用相關'!$1:$3</definedName>
    <definedName name="_xlnm.Print_Titles" localSheetId="11">'7-電梯費用'!$3:$4</definedName>
    <definedName name="_xlnm.Print_Titles" localSheetId="13">'9-場租收支對列'!$1:$1</definedName>
    <definedName name="_xlnm.Print_Titles" localSheetId="2">彙總表!$A:$E,彙總表!$1:$6</definedName>
    <definedName name="已屆年功頂">[1]資料庫!$S$2:$S$3</definedName>
    <definedName name="主管加給">[1]資料庫!$D$2:$D$6</definedName>
    <definedName name="教師本薪">[1]資料庫!$A$2:$A$32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1" i="2" l="1"/>
  <c r="T8" i="2"/>
  <c r="T9" i="2"/>
  <c r="T10" i="2"/>
  <c r="T11" i="2"/>
  <c r="T12" i="2"/>
  <c r="T13" i="2"/>
  <c r="T14" i="2"/>
  <c r="T15" i="2"/>
  <c r="T16" i="2"/>
  <c r="T17" i="2"/>
  <c r="T18" i="2"/>
  <c r="T19" i="2"/>
  <c r="T20" i="2"/>
  <c r="T21" i="2"/>
  <c r="T22" i="2"/>
  <c r="T23" i="2"/>
  <c r="T24" i="2"/>
  <c r="T25" i="2"/>
  <c r="T26" i="2"/>
  <c r="T27" i="2"/>
  <c r="T28" i="2"/>
  <c r="T29" i="2"/>
  <c r="T7" i="2"/>
  <c r="D5" i="23" l="1"/>
  <c r="E5" i="23"/>
  <c r="F5" i="23"/>
  <c r="G5" i="23"/>
  <c r="H5" i="23"/>
  <c r="I5" i="23"/>
  <c r="J5" i="23"/>
  <c r="K5" i="23"/>
  <c r="L5" i="23"/>
  <c r="C6" i="23"/>
  <c r="M6" i="23" s="1"/>
  <c r="M7" i="23"/>
  <c r="B7" i="23" s="1"/>
  <c r="M8" i="23"/>
  <c r="B8" i="23" s="1"/>
  <c r="M9" i="23"/>
  <c r="B9" i="23" s="1"/>
  <c r="B10" i="23"/>
  <c r="M10" i="23"/>
  <c r="M11" i="23"/>
  <c r="B11" i="23" s="1"/>
  <c r="M12" i="23"/>
  <c r="B12" i="23" s="1"/>
  <c r="M13" i="23"/>
  <c r="B13" i="23" s="1"/>
  <c r="M14" i="23"/>
  <c r="B14" i="23" s="1"/>
  <c r="M15" i="23"/>
  <c r="B15" i="23" s="1"/>
  <c r="M16" i="23"/>
  <c r="B16" i="23" s="1"/>
  <c r="M17" i="23"/>
  <c r="B17" i="23" s="1"/>
  <c r="M18" i="23"/>
  <c r="B18" i="23" s="1"/>
  <c r="M19" i="23"/>
  <c r="B19" i="23" s="1"/>
  <c r="M20" i="23"/>
  <c r="B20" i="23" s="1"/>
  <c r="M21" i="23"/>
  <c r="B21" i="23" s="1"/>
  <c r="M22" i="23"/>
  <c r="B22" i="23" s="1"/>
  <c r="M23" i="23"/>
  <c r="B23" i="23" s="1"/>
  <c r="M24" i="23"/>
  <c r="B24" i="23" s="1"/>
  <c r="M25" i="23"/>
  <c r="B25" i="23" s="1"/>
  <c r="M26" i="23"/>
  <c r="B26" i="23" s="1"/>
  <c r="M27" i="23"/>
  <c r="B27" i="23" s="1"/>
  <c r="M28" i="23"/>
  <c r="B28" i="23" s="1"/>
  <c r="M29" i="23"/>
  <c r="M30" i="23"/>
  <c r="B30" i="23" s="1"/>
  <c r="M31" i="23"/>
  <c r="B31" i="23" s="1"/>
  <c r="M32" i="23"/>
  <c r="B32" i="23" s="1"/>
  <c r="M33" i="23"/>
  <c r="B33" i="23" s="1"/>
  <c r="M34" i="23"/>
  <c r="B34" i="23" s="1"/>
  <c r="M35" i="23"/>
  <c r="B35" i="23" s="1"/>
  <c r="M36" i="23"/>
  <c r="B36" i="23" s="1"/>
  <c r="M37" i="23"/>
  <c r="B37" i="23" s="1"/>
  <c r="M38" i="23"/>
  <c r="B38" i="23" s="1"/>
  <c r="M39" i="23"/>
  <c r="B39" i="23" s="1"/>
  <c r="M40" i="23"/>
  <c r="B40" i="23" s="1"/>
  <c r="M41" i="23"/>
  <c r="B41" i="23" s="1"/>
  <c r="M42" i="23"/>
  <c r="B42" i="23" s="1"/>
  <c r="M43" i="23"/>
  <c r="B43" i="23" s="1"/>
  <c r="M44" i="23"/>
  <c r="B44" i="23" s="1"/>
  <c r="M45" i="23"/>
  <c r="B45" i="23" s="1"/>
  <c r="M46" i="23"/>
  <c r="B46" i="23" s="1"/>
  <c r="M47" i="23"/>
  <c r="B47" i="23" s="1"/>
  <c r="M48" i="23"/>
  <c r="B48" i="23" s="1"/>
  <c r="M49" i="23"/>
  <c r="B49" i="23" s="1"/>
  <c r="M50" i="23"/>
  <c r="B50" i="23" s="1"/>
  <c r="M51" i="23"/>
  <c r="B51" i="23" s="1"/>
  <c r="M52" i="23"/>
  <c r="B52" i="23" s="1"/>
  <c r="M53" i="23"/>
  <c r="B53" i="23" s="1"/>
  <c r="M54" i="23"/>
  <c r="B54" i="23" s="1"/>
  <c r="M55" i="23"/>
  <c r="B55" i="23" s="1"/>
  <c r="M56" i="23"/>
  <c r="B56" i="23" s="1"/>
  <c r="B57" i="23"/>
  <c r="M57" i="23"/>
  <c r="M58" i="23"/>
  <c r="B58" i="23" s="1"/>
  <c r="M59" i="23"/>
  <c r="B59" i="23" s="1"/>
  <c r="M60" i="23"/>
  <c r="B60" i="23" s="1"/>
  <c r="M61" i="23"/>
  <c r="B61" i="23" s="1"/>
  <c r="M62" i="23"/>
  <c r="B62" i="23" s="1"/>
  <c r="M63" i="23"/>
  <c r="B63" i="23" s="1"/>
  <c r="M64" i="23"/>
  <c r="B64" i="23" s="1"/>
  <c r="M65" i="23"/>
  <c r="B65" i="23" s="1"/>
  <c r="M66" i="23"/>
  <c r="B66" i="23" s="1"/>
  <c r="M67" i="23"/>
  <c r="B67" i="23" s="1"/>
  <c r="M68" i="23"/>
  <c r="B68" i="23" s="1"/>
  <c r="M69" i="23"/>
  <c r="B69" i="23" s="1"/>
  <c r="M70" i="23"/>
  <c r="B70" i="23" s="1"/>
  <c r="M71" i="23"/>
  <c r="B71" i="23" s="1"/>
  <c r="M72" i="23"/>
  <c r="B72" i="23" s="1"/>
  <c r="M73" i="23"/>
  <c r="B73" i="23" s="1"/>
  <c r="M74" i="23"/>
  <c r="B74" i="23" s="1"/>
  <c r="M75" i="23"/>
  <c r="B75" i="23" s="1"/>
  <c r="M76" i="23"/>
  <c r="B76" i="23" s="1"/>
  <c r="M77" i="23"/>
  <c r="B77" i="23" s="1"/>
  <c r="M78" i="23"/>
  <c r="B78" i="23" s="1"/>
  <c r="M79" i="23"/>
  <c r="B79" i="23" s="1"/>
  <c r="M80" i="23"/>
  <c r="B80" i="23" s="1"/>
  <c r="B81" i="23"/>
  <c r="M81" i="23"/>
  <c r="M82" i="23"/>
  <c r="B82" i="23" s="1"/>
  <c r="M83" i="23"/>
  <c r="B83" i="23" s="1"/>
  <c r="M84" i="23"/>
  <c r="B84" i="23" s="1"/>
  <c r="M85" i="23"/>
  <c r="B85" i="23" s="1"/>
  <c r="M86" i="23"/>
  <c r="B86" i="23" s="1"/>
  <c r="M87" i="23"/>
  <c r="B87" i="23" s="1"/>
  <c r="M88" i="23"/>
  <c r="B88" i="23" s="1"/>
  <c r="M89" i="23"/>
  <c r="B89" i="23" s="1"/>
  <c r="M90" i="23"/>
  <c r="B90" i="23" s="1"/>
  <c r="M91" i="23"/>
  <c r="B91" i="23" s="1"/>
  <c r="M92" i="23"/>
  <c r="B92" i="23" s="1"/>
  <c r="M93" i="23"/>
  <c r="B93" i="23" s="1"/>
  <c r="M94" i="23"/>
  <c r="B94" i="23" s="1"/>
  <c r="M95" i="23"/>
  <c r="B95" i="23" s="1"/>
  <c r="M96" i="23"/>
  <c r="B96" i="23" s="1"/>
  <c r="M97" i="23"/>
  <c r="B97" i="23" s="1"/>
  <c r="M98" i="23"/>
  <c r="B98" i="23" s="1"/>
  <c r="M99" i="23"/>
  <c r="B99" i="23" s="1"/>
  <c r="B100" i="23"/>
  <c r="M100" i="23"/>
  <c r="M101" i="23"/>
  <c r="B101" i="23" s="1"/>
  <c r="M102" i="23"/>
  <c r="B102" i="23" s="1"/>
  <c r="M103" i="23"/>
  <c r="B103" i="23" s="1"/>
  <c r="M104" i="23"/>
  <c r="B104" i="23" s="1"/>
  <c r="M105" i="23"/>
  <c r="B105" i="23" s="1"/>
  <c r="M106" i="23"/>
  <c r="B106" i="23" s="1"/>
  <c r="M5" i="23" l="1"/>
  <c r="B6" i="23"/>
  <c r="B5" i="23" s="1"/>
  <c r="C5" i="23"/>
  <c r="AD6" i="2" l="1"/>
  <c r="AJ8" i="2"/>
  <c r="AJ9" i="2"/>
  <c r="AJ10" i="2"/>
  <c r="AJ11" i="2"/>
  <c r="AJ12" i="2"/>
  <c r="AJ13" i="2"/>
  <c r="AJ14" i="2"/>
  <c r="AJ15" i="2"/>
  <c r="AJ16" i="2"/>
  <c r="AJ17" i="2"/>
  <c r="AJ18" i="2"/>
  <c r="AJ19" i="2"/>
  <c r="AJ20" i="2"/>
  <c r="AJ21" i="2"/>
  <c r="AJ22" i="2"/>
  <c r="AJ23" i="2"/>
  <c r="AJ24" i="2"/>
  <c r="AJ25" i="2"/>
  <c r="AJ26" i="2"/>
  <c r="AJ27" i="2"/>
  <c r="AJ28" i="2"/>
  <c r="AJ29" i="2"/>
  <c r="AJ31" i="2"/>
  <c r="AJ7" i="2"/>
  <c r="X8" i="2"/>
  <c r="X9" i="2"/>
  <c r="X10" i="2"/>
  <c r="X11" i="2"/>
  <c r="X12" i="2"/>
  <c r="X13" i="2"/>
  <c r="X14" i="2"/>
  <c r="X15" i="2"/>
  <c r="X16" i="2"/>
  <c r="X17" i="2"/>
  <c r="X18" i="2"/>
  <c r="X19" i="2"/>
  <c r="X20" i="2"/>
  <c r="X21" i="2"/>
  <c r="X22" i="2"/>
  <c r="X23" i="2"/>
  <c r="X24" i="2"/>
  <c r="X25" i="2"/>
  <c r="X26" i="2"/>
  <c r="X27" i="2"/>
  <c r="X28" i="2"/>
  <c r="X29" i="2"/>
  <c r="X7" i="2"/>
  <c r="U8" i="2"/>
  <c r="U9" i="2"/>
  <c r="U10" i="2"/>
  <c r="U11" i="2"/>
  <c r="U12" i="2"/>
  <c r="U13" i="2"/>
  <c r="U14" i="2"/>
  <c r="U15" i="2"/>
  <c r="U16" i="2"/>
  <c r="U17" i="2"/>
  <c r="U18" i="2"/>
  <c r="U19" i="2"/>
  <c r="U20" i="2"/>
  <c r="U21" i="2"/>
  <c r="U22" i="2"/>
  <c r="U23" i="2"/>
  <c r="U24" i="2"/>
  <c r="U25" i="2"/>
  <c r="U26" i="2"/>
  <c r="U27" i="2"/>
  <c r="U28" i="2"/>
  <c r="U29" i="2"/>
  <c r="U31" i="2"/>
  <c r="U7" i="2"/>
  <c r="D5" i="21" l="1"/>
  <c r="E5" i="21"/>
  <c r="F5" i="21"/>
  <c r="G5" i="21"/>
  <c r="I5" i="21"/>
  <c r="J5" i="21"/>
  <c r="K5" i="21"/>
  <c r="P5" i="21"/>
  <c r="Q5" i="21"/>
  <c r="R5" i="21"/>
  <c r="T5" i="21"/>
  <c r="U5" i="21"/>
  <c r="V5" i="21"/>
  <c r="X5" i="21"/>
  <c r="Y5" i="21"/>
  <c r="Z5" i="21"/>
  <c r="AA5" i="21"/>
  <c r="AB5" i="21"/>
  <c r="AE5" i="21"/>
  <c r="AF5" i="21"/>
  <c r="AG5" i="21"/>
  <c r="AH5" i="21"/>
  <c r="AI5" i="21"/>
  <c r="AJ5" i="21"/>
  <c r="AK5" i="21"/>
  <c r="H6" i="21"/>
  <c r="H5" i="21" s="1"/>
  <c r="L6" i="21"/>
  <c r="L5" i="21" s="1"/>
  <c r="S6" i="21"/>
  <c r="S5" i="21" s="1"/>
  <c r="H7" i="21"/>
  <c r="L7" i="21"/>
  <c r="M7" i="21" s="1"/>
  <c r="O7" i="21"/>
  <c r="S7" i="21"/>
  <c r="W7" i="21"/>
  <c r="AC7" i="21" s="1"/>
  <c r="H8" i="21"/>
  <c r="H29" i="21" s="1"/>
  <c r="L8" i="21"/>
  <c r="M8" i="21" s="1"/>
  <c r="S8" i="21"/>
  <c r="W8" i="21"/>
  <c r="H9" i="21"/>
  <c r="L9" i="21"/>
  <c r="M9" i="21" s="1"/>
  <c r="O9" i="21"/>
  <c r="AC9" i="21" s="1"/>
  <c r="S9" i="21"/>
  <c r="AD9" i="21"/>
  <c r="AL9" i="21"/>
  <c r="H10" i="21"/>
  <c r="L10" i="21"/>
  <c r="M10" i="21" s="1"/>
  <c r="O10" i="21"/>
  <c r="AC10" i="21" s="1"/>
  <c r="S10" i="21"/>
  <c r="AD10" i="21"/>
  <c r="AL10" i="21"/>
  <c r="H11" i="21"/>
  <c r="L11" i="21"/>
  <c r="M11" i="21" s="1"/>
  <c r="O11" i="21"/>
  <c r="AC11" i="21" s="1"/>
  <c r="S11" i="21"/>
  <c r="AD11" i="21"/>
  <c r="AL11" i="21"/>
  <c r="H12" i="21"/>
  <c r="L12" i="21"/>
  <c r="M12" i="21" s="1"/>
  <c r="O12" i="21"/>
  <c r="AC12" i="21" s="1"/>
  <c r="S12" i="21"/>
  <c r="AD12" i="21"/>
  <c r="AL12" i="21"/>
  <c r="H13" i="21"/>
  <c r="L13" i="21"/>
  <c r="M13" i="21" s="1"/>
  <c r="O13" i="21"/>
  <c r="AC13" i="21" s="1"/>
  <c r="S13" i="21"/>
  <c r="W13" i="21"/>
  <c r="AD13" i="21"/>
  <c r="AL13" i="21" s="1"/>
  <c r="H14" i="21"/>
  <c r="L14" i="21"/>
  <c r="M14" i="21"/>
  <c r="O14" i="21"/>
  <c r="AC14" i="21" s="1"/>
  <c r="S14" i="21"/>
  <c r="AD14" i="21"/>
  <c r="AL14" i="21" s="1"/>
  <c r="H15" i="21"/>
  <c r="L15" i="21"/>
  <c r="M15" i="21"/>
  <c r="O15" i="21"/>
  <c r="AC15" i="21" s="1"/>
  <c r="S15" i="21"/>
  <c r="AD15" i="21"/>
  <c r="AL15" i="21" s="1"/>
  <c r="H16" i="21"/>
  <c r="L16" i="21"/>
  <c r="M16" i="21"/>
  <c r="O16" i="21"/>
  <c r="S16" i="21"/>
  <c r="AC16" i="21"/>
  <c r="AD16" i="21"/>
  <c r="AL16" i="21" s="1"/>
  <c r="H17" i="21"/>
  <c r="L17" i="21"/>
  <c r="M17" i="21"/>
  <c r="O17" i="21"/>
  <c r="S17" i="21"/>
  <c r="AC17" i="21"/>
  <c r="AD17" i="21"/>
  <c r="AL17" i="21" s="1"/>
  <c r="H18" i="21"/>
  <c r="L18" i="21"/>
  <c r="M18" i="21"/>
  <c r="O18" i="21"/>
  <c r="S18" i="21"/>
  <c r="AC18" i="21"/>
  <c r="AD18" i="21"/>
  <c r="AL18" i="21" s="1"/>
  <c r="H19" i="21"/>
  <c r="L19" i="21"/>
  <c r="M19" i="21"/>
  <c r="O19" i="21"/>
  <c r="S19" i="21"/>
  <c r="AC19" i="21"/>
  <c r="AD19" i="21"/>
  <c r="AL19" i="21" s="1"/>
  <c r="H20" i="21"/>
  <c r="O20" i="21" s="1"/>
  <c r="AC20" i="21" s="1"/>
  <c r="L20" i="21"/>
  <c r="M20" i="21"/>
  <c r="S20" i="21"/>
  <c r="AD20" i="21"/>
  <c r="AL20" i="21" s="1"/>
  <c r="H21" i="21"/>
  <c r="O21" i="21" s="1"/>
  <c r="AC21" i="21" s="1"/>
  <c r="L21" i="21"/>
  <c r="M21" i="21"/>
  <c r="S21" i="21"/>
  <c r="AD21" i="21"/>
  <c r="AL21" i="21" s="1"/>
  <c r="H22" i="21"/>
  <c r="O22" i="21" s="1"/>
  <c r="AC22" i="21" s="1"/>
  <c r="L22" i="21"/>
  <c r="M22" i="21"/>
  <c r="S22" i="21"/>
  <c r="AD22" i="21"/>
  <c r="AL22" i="21" s="1"/>
  <c r="H23" i="21"/>
  <c r="O23" i="21" s="1"/>
  <c r="AC23" i="21" s="1"/>
  <c r="L23" i="21"/>
  <c r="M23" i="21"/>
  <c r="S23" i="21"/>
  <c r="AD23" i="21"/>
  <c r="AL23" i="21" s="1"/>
  <c r="H24" i="21"/>
  <c r="O24" i="21" s="1"/>
  <c r="AC24" i="21" s="1"/>
  <c r="L24" i="21"/>
  <c r="M24" i="21"/>
  <c r="S24" i="21"/>
  <c r="AD24" i="21"/>
  <c r="AL24" i="21" s="1"/>
  <c r="H25" i="21"/>
  <c r="O25" i="21" s="1"/>
  <c r="AC25" i="21" s="1"/>
  <c r="L25" i="21"/>
  <c r="M25" i="21"/>
  <c r="S25" i="21"/>
  <c r="AD25" i="21"/>
  <c r="AL25" i="21" s="1"/>
  <c r="H26" i="21"/>
  <c r="O26" i="21" s="1"/>
  <c r="AC26" i="21" s="1"/>
  <c r="L26" i="21"/>
  <c r="M26" i="21"/>
  <c r="S26" i="21"/>
  <c r="AD26" i="21"/>
  <c r="AL26" i="21" s="1"/>
  <c r="H27" i="21"/>
  <c r="O27" i="21" s="1"/>
  <c r="AC27" i="21" s="1"/>
  <c r="L27" i="21"/>
  <c r="M27" i="21"/>
  <c r="S27" i="21"/>
  <c r="AD27" i="21"/>
  <c r="AL27" i="21" s="1"/>
  <c r="H28" i="21"/>
  <c r="O28" i="21" s="1"/>
  <c r="AC28" i="21" s="1"/>
  <c r="L28" i="21"/>
  <c r="M28" i="21"/>
  <c r="S28" i="21"/>
  <c r="AD28" i="21"/>
  <c r="AL28" i="21" s="1"/>
  <c r="D29" i="21"/>
  <c r="E29" i="21"/>
  <c r="F29" i="21"/>
  <c r="G29" i="21"/>
  <c r="I29" i="21"/>
  <c r="L29" i="21" s="1"/>
  <c r="M29" i="21" s="1"/>
  <c r="J29" i="21"/>
  <c r="K29" i="21"/>
  <c r="P29" i="21"/>
  <c r="Q29" i="21"/>
  <c r="R29" i="21"/>
  <c r="S29" i="21"/>
  <c r="T29" i="21"/>
  <c r="U29" i="21"/>
  <c r="V29" i="21"/>
  <c r="W29" i="21"/>
  <c r="X29" i="21"/>
  <c r="Y29" i="21"/>
  <c r="Z29" i="21"/>
  <c r="AA29" i="21"/>
  <c r="AB29" i="21"/>
  <c r="AE29" i="21"/>
  <c r="AF29" i="21"/>
  <c r="AG29" i="21"/>
  <c r="AH29" i="21"/>
  <c r="AI29" i="21"/>
  <c r="AJ29" i="21"/>
  <c r="AK29" i="21"/>
  <c r="H32" i="21"/>
  <c r="H34" i="21" s="1"/>
  <c r="L32" i="21"/>
  <c r="M32" i="21"/>
  <c r="H33" i="21"/>
  <c r="L33" i="21"/>
  <c r="M33" i="21" s="1"/>
  <c r="E34" i="21"/>
  <c r="F34" i="21"/>
  <c r="G34" i="21"/>
  <c r="E36" i="21"/>
  <c r="F36" i="21"/>
  <c r="G36" i="21"/>
  <c r="G5" i="20"/>
  <c r="G6" i="20" s="1"/>
  <c r="K5" i="20"/>
  <c r="L5" i="20" s="1"/>
  <c r="L6" i="20" s="1"/>
  <c r="D6" i="20"/>
  <c r="E6" i="20"/>
  <c r="F6" i="20"/>
  <c r="H6" i="20"/>
  <c r="I6" i="20"/>
  <c r="J6" i="20"/>
  <c r="K32" i="4"/>
  <c r="J32" i="4"/>
  <c r="H32" i="4"/>
  <c r="L31" i="4"/>
  <c r="G31" i="4"/>
  <c r="M31" i="4" s="1"/>
  <c r="M30" i="4"/>
  <c r="L30" i="4"/>
  <c r="G30" i="4"/>
  <c r="M29" i="4"/>
  <c r="L29" i="4"/>
  <c r="G29" i="4"/>
  <c r="L28" i="4"/>
  <c r="G28" i="4"/>
  <c r="M28" i="4" s="1"/>
  <c r="L27" i="4"/>
  <c r="G27" i="4"/>
  <c r="M27" i="4" s="1"/>
  <c r="M26" i="4"/>
  <c r="L26" i="4"/>
  <c r="G26" i="4"/>
  <c r="M25" i="4"/>
  <c r="L25" i="4"/>
  <c r="G25" i="4"/>
  <c r="L24" i="4"/>
  <c r="G24" i="4"/>
  <c r="M24" i="4" s="1"/>
  <c r="L23" i="4"/>
  <c r="G23" i="4"/>
  <c r="M23" i="4" s="1"/>
  <c r="M22" i="4"/>
  <c r="L22" i="4"/>
  <c r="G22" i="4"/>
  <c r="M21" i="4"/>
  <c r="L21" i="4"/>
  <c r="G21" i="4"/>
  <c r="L20" i="4"/>
  <c r="G20" i="4"/>
  <c r="M20" i="4" s="1"/>
  <c r="L19" i="4"/>
  <c r="G19" i="4"/>
  <c r="M19" i="4" s="1"/>
  <c r="M18" i="4"/>
  <c r="L18" i="4"/>
  <c r="G18" i="4"/>
  <c r="M17" i="4"/>
  <c r="L17" i="4"/>
  <c r="G17" i="4"/>
  <c r="L16" i="4"/>
  <c r="G16" i="4"/>
  <c r="M16" i="4" s="1"/>
  <c r="L15" i="4"/>
  <c r="G15" i="4"/>
  <c r="M15" i="4" s="1"/>
  <c r="M14" i="4"/>
  <c r="L14" i="4"/>
  <c r="G14" i="4"/>
  <c r="M13" i="4"/>
  <c r="L13" i="4"/>
  <c r="G13" i="4"/>
  <c r="L12" i="4"/>
  <c r="G12" i="4"/>
  <c r="M12" i="4" s="1"/>
  <c r="L11" i="4"/>
  <c r="I11" i="4"/>
  <c r="I32" i="4" s="1"/>
  <c r="G11" i="4"/>
  <c r="M11" i="4" s="1"/>
  <c r="C11" i="4"/>
  <c r="L10" i="4"/>
  <c r="L6" i="4" s="1"/>
  <c r="G10" i="4"/>
  <c r="M10" i="4" s="1"/>
  <c r="L9" i="4"/>
  <c r="G9" i="4"/>
  <c r="M9" i="4" s="1"/>
  <c r="C9" i="4"/>
  <c r="C6" i="4" s="1"/>
  <c r="L8" i="4"/>
  <c r="G8" i="4"/>
  <c r="M8" i="4" s="1"/>
  <c r="M6" i="4" s="1"/>
  <c r="M7" i="4"/>
  <c r="L7" i="4"/>
  <c r="L32" i="4" s="1"/>
  <c r="G7" i="4"/>
  <c r="K6" i="4"/>
  <c r="J6" i="4"/>
  <c r="I6" i="4"/>
  <c r="H6" i="4"/>
  <c r="H36" i="21" l="1"/>
  <c r="AD8" i="21"/>
  <c r="AL8" i="21" s="1"/>
  <c r="O8" i="21"/>
  <c r="AC8" i="21" s="1"/>
  <c r="W5" i="21"/>
  <c r="AD7" i="21"/>
  <c r="AL7" i="21" s="1"/>
  <c r="O6" i="21"/>
  <c r="K6" i="20"/>
  <c r="AD6" i="21"/>
  <c r="M6" i="21"/>
  <c r="M5" i="21" s="1"/>
  <c r="M32" i="4"/>
  <c r="C32" i="4"/>
  <c r="G32" i="4"/>
  <c r="G6" i="4"/>
  <c r="V31" i="2"/>
  <c r="W8" i="2"/>
  <c r="W9" i="2"/>
  <c r="W10" i="2"/>
  <c r="W11" i="2"/>
  <c r="W12" i="2"/>
  <c r="W13" i="2"/>
  <c r="W14" i="2"/>
  <c r="W15" i="2"/>
  <c r="W16" i="2"/>
  <c r="W17" i="2"/>
  <c r="W18" i="2"/>
  <c r="W19" i="2"/>
  <c r="W20" i="2"/>
  <c r="W21" i="2"/>
  <c r="W22" i="2"/>
  <c r="W23" i="2"/>
  <c r="W24" i="2"/>
  <c r="W25" i="2"/>
  <c r="W26" i="2"/>
  <c r="W27" i="2"/>
  <c r="W28" i="2"/>
  <c r="W29" i="2"/>
  <c r="W30" i="2"/>
  <c r="W31" i="2"/>
  <c r="W7" i="2"/>
  <c r="V8" i="2"/>
  <c r="V9" i="2"/>
  <c r="V10" i="2"/>
  <c r="V11" i="2"/>
  <c r="V12" i="2"/>
  <c r="V13" i="2"/>
  <c r="V14" i="2"/>
  <c r="V15" i="2"/>
  <c r="V16" i="2"/>
  <c r="V17" i="2"/>
  <c r="V18" i="2"/>
  <c r="V19" i="2"/>
  <c r="V20" i="2"/>
  <c r="V21" i="2"/>
  <c r="V22" i="2"/>
  <c r="V23" i="2"/>
  <c r="V24" i="2"/>
  <c r="V25" i="2"/>
  <c r="V26" i="2"/>
  <c r="V27" i="2"/>
  <c r="V28" i="2"/>
  <c r="V29" i="2"/>
  <c r="V30" i="2"/>
  <c r="V7" i="2"/>
  <c r="O3" i="18"/>
  <c r="O4" i="18"/>
  <c r="O5" i="18"/>
  <c r="O6" i="18"/>
  <c r="O7" i="18"/>
  <c r="O8" i="18"/>
  <c r="O9" i="18"/>
  <c r="K10" i="18"/>
  <c r="L10" i="18"/>
  <c r="O10" i="18" s="1"/>
  <c r="M10" i="18"/>
  <c r="M11" i="18"/>
  <c r="AD5" i="21" l="1"/>
  <c r="AL6" i="21"/>
  <c r="AD29" i="21"/>
  <c r="AC6" i="21"/>
  <c r="O29" i="21"/>
  <c r="O5" i="21"/>
  <c r="E131" i="17"/>
  <c r="K23" i="2"/>
  <c r="E3" i="17"/>
  <c r="K31" i="2" s="1"/>
  <c r="E4" i="17"/>
  <c r="E5" i="17"/>
  <c r="E6" i="17"/>
  <c r="K16" i="2" s="1"/>
  <c r="E7" i="17"/>
  <c r="K24" i="2" s="1"/>
  <c r="E8" i="17"/>
  <c r="K25" i="2" s="1"/>
  <c r="E9" i="17"/>
  <c r="K20" i="2" s="1"/>
  <c r="E10" i="17"/>
  <c r="K15" i="2" s="1"/>
  <c r="E11" i="17"/>
  <c r="K10" i="2" s="1"/>
  <c r="E12" i="17"/>
  <c r="K11" i="2" s="1"/>
  <c r="E13" i="17"/>
  <c r="K13" i="2" s="1"/>
  <c r="E14" i="17"/>
  <c r="K29" i="2" s="1"/>
  <c r="E15" i="17"/>
  <c r="K8" i="2" s="1"/>
  <c r="E16" i="17"/>
  <c r="E17" i="17"/>
  <c r="K7" i="2" s="1"/>
  <c r="E18" i="17"/>
  <c r="K9" i="2" s="1"/>
  <c r="E19" i="17"/>
  <c r="K26" i="2" s="1"/>
  <c r="E20" i="17"/>
  <c r="K27" i="2" s="1"/>
  <c r="E21" i="17"/>
  <c r="K21" i="2" s="1"/>
  <c r="E22" i="17"/>
  <c r="K12" i="2" s="1"/>
  <c r="E23" i="17"/>
  <c r="K22" i="2" s="1"/>
  <c r="E24" i="17"/>
  <c r="K19" i="2" s="1"/>
  <c r="E25" i="17"/>
  <c r="K17" i="2" s="1"/>
  <c r="E26" i="17"/>
  <c r="K18" i="2" s="1"/>
  <c r="E27" i="17"/>
  <c r="K28" i="2" s="1"/>
  <c r="E28"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E93" i="17"/>
  <c r="E94" i="17"/>
  <c r="E95" i="17"/>
  <c r="E96" i="17"/>
  <c r="E97" i="17"/>
  <c r="E98" i="17"/>
  <c r="E99" i="17"/>
  <c r="E100"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B129" i="17"/>
  <c r="C129" i="17"/>
  <c r="D129" i="17"/>
  <c r="O131" i="16"/>
  <c r="L131" i="16"/>
  <c r="I131" i="16"/>
  <c r="H131" i="16"/>
  <c r="F2" i="16"/>
  <c r="H2" i="16" s="1"/>
  <c r="L2" i="16"/>
  <c r="O2" i="16"/>
  <c r="F3" i="16"/>
  <c r="H3" i="16" s="1"/>
  <c r="L3" i="16"/>
  <c r="O3" i="16"/>
  <c r="F4" i="16"/>
  <c r="H4" i="16" s="1"/>
  <c r="L4" i="16"/>
  <c r="O4" i="16"/>
  <c r="F5" i="16"/>
  <c r="H5" i="16" s="1"/>
  <c r="L5" i="16"/>
  <c r="O5" i="16"/>
  <c r="F6" i="16"/>
  <c r="H6" i="16" s="1"/>
  <c r="L6" i="16"/>
  <c r="O6" i="16"/>
  <c r="F7" i="16"/>
  <c r="H7" i="16" s="1"/>
  <c r="L7" i="16"/>
  <c r="O7" i="16"/>
  <c r="F8" i="16"/>
  <c r="H8" i="16" s="1"/>
  <c r="L8" i="16"/>
  <c r="O8" i="16"/>
  <c r="F9" i="16"/>
  <c r="H9" i="16" s="1"/>
  <c r="L9" i="16"/>
  <c r="O9" i="16"/>
  <c r="F10" i="16"/>
  <c r="H10" i="16" s="1"/>
  <c r="L10" i="16"/>
  <c r="O10" i="16"/>
  <c r="F11" i="16"/>
  <c r="H11" i="16" s="1"/>
  <c r="L11" i="16"/>
  <c r="O11" i="16"/>
  <c r="F12" i="16"/>
  <c r="H12" i="16" s="1"/>
  <c r="L12" i="16"/>
  <c r="O12" i="16"/>
  <c r="F13" i="16"/>
  <c r="H13" i="16" s="1"/>
  <c r="L13" i="16"/>
  <c r="O13" i="16"/>
  <c r="F14" i="16"/>
  <c r="H14" i="16" s="1"/>
  <c r="L23" i="2" s="1"/>
  <c r="L14" i="16"/>
  <c r="O23" i="2" s="1"/>
  <c r="O14" i="16"/>
  <c r="P23" i="2" s="1"/>
  <c r="F15" i="16"/>
  <c r="H15" i="16" s="1"/>
  <c r="L14" i="2" s="1"/>
  <c r="L15" i="16"/>
  <c r="O14" i="2" s="1"/>
  <c r="O15" i="16"/>
  <c r="P14" i="2" s="1"/>
  <c r="F16" i="16"/>
  <c r="H16" i="16" s="1"/>
  <c r="L16" i="2" s="1"/>
  <c r="L16" i="16"/>
  <c r="O16" i="2" s="1"/>
  <c r="O16" i="16"/>
  <c r="P16" i="2" s="1"/>
  <c r="F17" i="16"/>
  <c r="H17" i="16" s="1"/>
  <c r="L24" i="2" s="1"/>
  <c r="L17" i="16"/>
  <c r="O24" i="2" s="1"/>
  <c r="O17" i="16"/>
  <c r="P24" i="2" s="1"/>
  <c r="F18" i="16"/>
  <c r="H18" i="16" s="1"/>
  <c r="L25" i="2" s="1"/>
  <c r="L18" i="16"/>
  <c r="O25" i="2" s="1"/>
  <c r="O18" i="16"/>
  <c r="P25" i="2" s="1"/>
  <c r="F19" i="16"/>
  <c r="H19" i="16" s="1"/>
  <c r="L20" i="2" s="1"/>
  <c r="L19" i="16"/>
  <c r="O20" i="2" s="1"/>
  <c r="O19" i="16"/>
  <c r="P20" i="2" s="1"/>
  <c r="F20" i="16"/>
  <c r="H20" i="16" s="1"/>
  <c r="L15" i="2" s="1"/>
  <c r="L20" i="16"/>
  <c r="O15" i="2" s="1"/>
  <c r="O20" i="16"/>
  <c r="P15" i="2" s="1"/>
  <c r="E21" i="16"/>
  <c r="F21" i="16"/>
  <c r="H21" i="16" s="1"/>
  <c r="L10" i="2" s="1"/>
  <c r="L21" i="16"/>
  <c r="O10" i="2" s="1"/>
  <c r="O21" i="16"/>
  <c r="P10" i="2" s="1"/>
  <c r="F22" i="16"/>
  <c r="H22" i="16" s="1"/>
  <c r="L11" i="2" s="1"/>
  <c r="L22" i="16"/>
  <c r="O11" i="2" s="1"/>
  <c r="O22" i="16"/>
  <c r="P11" i="2" s="1"/>
  <c r="F23" i="16"/>
  <c r="H23" i="16" s="1"/>
  <c r="L13" i="2" s="1"/>
  <c r="L23" i="16"/>
  <c r="O13" i="2" s="1"/>
  <c r="O23" i="16"/>
  <c r="P13" i="2" s="1"/>
  <c r="F24" i="16"/>
  <c r="H24" i="16" s="1"/>
  <c r="L29" i="2" s="1"/>
  <c r="L24" i="16"/>
  <c r="O29" i="2" s="1"/>
  <c r="O24" i="16"/>
  <c r="P29" i="2" s="1"/>
  <c r="F25" i="16"/>
  <c r="H25" i="16" s="1"/>
  <c r="L8" i="2" s="1"/>
  <c r="L25" i="16"/>
  <c r="O8" i="2" s="1"/>
  <c r="O25" i="16"/>
  <c r="P8" i="2" s="1"/>
  <c r="F26" i="16"/>
  <c r="H26" i="16" s="1"/>
  <c r="L30" i="2" s="1"/>
  <c r="L26" i="16"/>
  <c r="O30" i="2" s="1"/>
  <c r="O26" i="16"/>
  <c r="P30" i="2" s="1"/>
  <c r="F27" i="16"/>
  <c r="H27" i="16" s="1"/>
  <c r="L7" i="2" s="1"/>
  <c r="L27" i="16"/>
  <c r="O7" i="2" s="1"/>
  <c r="O27" i="16"/>
  <c r="P7" i="2" s="1"/>
  <c r="F28" i="16"/>
  <c r="H28" i="16" s="1"/>
  <c r="L9" i="2" s="1"/>
  <c r="L28" i="16"/>
  <c r="O9" i="2" s="1"/>
  <c r="O28" i="16"/>
  <c r="P9" i="2" s="1"/>
  <c r="F29" i="16"/>
  <c r="H29" i="16" s="1"/>
  <c r="L26" i="2" s="1"/>
  <c r="L29" i="16"/>
  <c r="O26" i="2" s="1"/>
  <c r="O29" i="16"/>
  <c r="P26" i="2" s="1"/>
  <c r="F30" i="16"/>
  <c r="H30" i="16" s="1"/>
  <c r="L27" i="2" s="1"/>
  <c r="L30" i="16"/>
  <c r="O27" i="2" s="1"/>
  <c r="O30" i="16"/>
  <c r="P27" i="2" s="1"/>
  <c r="F31" i="16"/>
  <c r="H31" i="16" s="1"/>
  <c r="L21" i="2" s="1"/>
  <c r="L31" i="16"/>
  <c r="O21" i="2" s="1"/>
  <c r="O31" i="16"/>
  <c r="P21" i="2" s="1"/>
  <c r="E32" i="16"/>
  <c r="E129" i="16" s="1"/>
  <c r="F32" i="16"/>
  <c r="H32" i="16" s="1"/>
  <c r="L12" i="2" s="1"/>
  <c r="L32" i="16"/>
  <c r="O12" i="2" s="1"/>
  <c r="O32" i="16"/>
  <c r="P12" i="2" s="1"/>
  <c r="E33" i="16"/>
  <c r="F33" i="16"/>
  <c r="H33" i="16" s="1"/>
  <c r="L22" i="2" s="1"/>
  <c r="L33" i="16"/>
  <c r="O22" i="2" s="1"/>
  <c r="O33" i="16"/>
  <c r="P22" i="2" s="1"/>
  <c r="F34" i="16"/>
  <c r="H34" i="16" s="1"/>
  <c r="L19" i="2" s="1"/>
  <c r="L34" i="16"/>
  <c r="O19" i="2" s="1"/>
  <c r="O34" i="16"/>
  <c r="P19" i="2" s="1"/>
  <c r="F35" i="16"/>
  <c r="H35" i="16" s="1"/>
  <c r="L17" i="2" s="1"/>
  <c r="L35" i="16"/>
  <c r="O17" i="2" s="1"/>
  <c r="O35" i="16"/>
  <c r="P17" i="2" s="1"/>
  <c r="F36" i="16"/>
  <c r="H36" i="16" s="1"/>
  <c r="L18" i="2" s="1"/>
  <c r="L36" i="16"/>
  <c r="O18" i="2" s="1"/>
  <c r="O36" i="16"/>
  <c r="P18" i="2" s="1"/>
  <c r="F37" i="16"/>
  <c r="H37" i="16" s="1"/>
  <c r="L28" i="2" s="1"/>
  <c r="L37" i="16"/>
  <c r="O28" i="2" s="1"/>
  <c r="O37" i="16"/>
  <c r="P28" i="2" s="1"/>
  <c r="F38" i="16"/>
  <c r="H38" i="16" s="1"/>
  <c r="L38" i="16"/>
  <c r="O38" i="16"/>
  <c r="F39" i="16"/>
  <c r="H39" i="16" s="1"/>
  <c r="L31" i="2" s="1"/>
  <c r="L39" i="16"/>
  <c r="O31" i="2" s="1"/>
  <c r="O39" i="16"/>
  <c r="P31" i="2" s="1"/>
  <c r="F40" i="16"/>
  <c r="H40" i="16" s="1"/>
  <c r="L40" i="16"/>
  <c r="O40" i="16"/>
  <c r="F41" i="16"/>
  <c r="H41" i="16" s="1"/>
  <c r="L41" i="16"/>
  <c r="O41" i="16"/>
  <c r="E42" i="16"/>
  <c r="F42" i="16" s="1"/>
  <c r="H42" i="16" s="1"/>
  <c r="L42" i="16"/>
  <c r="O42" i="16"/>
  <c r="F43" i="16"/>
  <c r="H43" i="16" s="1"/>
  <c r="L43" i="16"/>
  <c r="O43" i="16"/>
  <c r="F44" i="16"/>
  <c r="H44" i="16" s="1"/>
  <c r="L44" i="16"/>
  <c r="O44" i="16"/>
  <c r="F45" i="16"/>
  <c r="H45" i="16" s="1"/>
  <c r="L45" i="16"/>
  <c r="O45" i="16"/>
  <c r="F46" i="16"/>
  <c r="H46" i="16" s="1"/>
  <c r="L46" i="16"/>
  <c r="O46" i="16"/>
  <c r="F47" i="16"/>
  <c r="H47" i="16" s="1"/>
  <c r="L47" i="16"/>
  <c r="O47" i="16"/>
  <c r="F48" i="16"/>
  <c r="H48" i="16" s="1"/>
  <c r="L48" i="16"/>
  <c r="O48" i="16"/>
  <c r="F49" i="16"/>
  <c r="H49" i="16" s="1"/>
  <c r="L49" i="16"/>
  <c r="O49" i="16"/>
  <c r="F50" i="16"/>
  <c r="H50" i="16" s="1"/>
  <c r="L50" i="16"/>
  <c r="O50" i="16"/>
  <c r="F51" i="16"/>
  <c r="H51" i="16" s="1"/>
  <c r="L51" i="16"/>
  <c r="O51" i="16"/>
  <c r="F52" i="16"/>
  <c r="H52" i="16" s="1"/>
  <c r="L52" i="16"/>
  <c r="O52" i="16"/>
  <c r="F53" i="16"/>
  <c r="H53" i="16" s="1"/>
  <c r="L53" i="16"/>
  <c r="O53" i="16"/>
  <c r="F54" i="16"/>
  <c r="H54" i="16" s="1"/>
  <c r="L54" i="16"/>
  <c r="O54" i="16"/>
  <c r="F55" i="16"/>
  <c r="H55" i="16" s="1"/>
  <c r="L55" i="16"/>
  <c r="O55" i="16"/>
  <c r="F56" i="16"/>
  <c r="H56" i="16" s="1"/>
  <c r="L56" i="16"/>
  <c r="O56" i="16"/>
  <c r="F57" i="16"/>
  <c r="H57" i="16" s="1"/>
  <c r="L57" i="16"/>
  <c r="O57" i="16"/>
  <c r="F58" i="16"/>
  <c r="H58" i="16" s="1"/>
  <c r="L58" i="16"/>
  <c r="O58" i="16"/>
  <c r="F59" i="16"/>
  <c r="H59" i="16" s="1"/>
  <c r="L59" i="16"/>
  <c r="O59" i="16"/>
  <c r="F60" i="16"/>
  <c r="H60" i="16" s="1"/>
  <c r="L60" i="16"/>
  <c r="O60" i="16"/>
  <c r="F61" i="16"/>
  <c r="H61" i="16" s="1"/>
  <c r="L61" i="16"/>
  <c r="O61" i="16"/>
  <c r="F62" i="16"/>
  <c r="H62" i="16" s="1"/>
  <c r="L62" i="16"/>
  <c r="O62" i="16"/>
  <c r="F63" i="16"/>
  <c r="H63" i="16" s="1"/>
  <c r="L63" i="16"/>
  <c r="O63" i="16"/>
  <c r="F64" i="16"/>
  <c r="H64" i="16" s="1"/>
  <c r="L64" i="16"/>
  <c r="O64" i="16"/>
  <c r="F65" i="16"/>
  <c r="H65" i="16" s="1"/>
  <c r="L65" i="16"/>
  <c r="O65" i="16"/>
  <c r="F66" i="16"/>
  <c r="H66" i="16" s="1"/>
  <c r="L66" i="16"/>
  <c r="O66" i="16"/>
  <c r="F67" i="16"/>
  <c r="H67" i="16" s="1"/>
  <c r="L67" i="16"/>
  <c r="O67" i="16"/>
  <c r="F68" i="16"/>
  <c r="H68" i="16" s="1"/>
  <c r="L68" i="16"/>
  <c r="O68" i="16"/>
  <c r="F69" i="16"/>
  <c r="H69" i="16" s="1"/>
  <c r="L69" i="16"/>
  <c r="O69" i="16"/>
  <c r="F70" i="16"/>
  <c r="H70" i="16" s="1"/>
  <c r="L70" i="16"/>
  <c r="O70" i="16"/>
  <c r="F71" i="16"/>
  <c r="H71" i="16" s="1"/>
  <c r="L71" i="16"/>
  <c r="O71" i="16"/>
  <c r="F72" i="16"/>
  <c r="H72" i="16" s="1"/>
  <c r="L72" i="16"/>
  <c r="O72" i="16"/>
  <c r="F73" i="16"/>
  <c r="H73" i="16" s="1"/>
  <c r="L73" i="16"/>
  <c r="O73" i="16"/>
  <c r="E74" i="16"/>
  <c r="F74" i="16"/>
  <c r="H74" i="16" s="1"/>
  <c r="L74" i="16"/>
  <c r="O74" i="16"/>
  <c r="F75" i="16"/>
  <c r="H75" i="16" s="1"/>
  <c r="L75" i="16"/>
  <c r="O75" i="16"/>
  <c r="F76" i="16"/>
  <c r="H76" i="16" s="1"/>
  <c r="L76" i="16"/>
  <c r="O76" i="16"/>
  <c r="F77" i="16"/>
  <c r="H77" i="16" s="1"/>
  <c r="L77" i="16"/>
  <c r="O77" i="16"/>
  <c r="E78" i="16"/>
  <c r="F78" i="16"/>
  <c r="H78" i="16" s="1"/>
  <c r="L78" i="16"/>
  <c r="O78" i="16"/>
  <c r="F79" i="16"/>
  <c r="H79" i="16" s="1"/>
  <c r="L79" i="16"/>
  <c r="O79" i="16"/>
  <c r="F80" i="16"/>
  <c r="H80" i="16" s="1"/>
  <c r="L80" i="16"/>
  <c r="O80" i="16"/>
  <c r="F81" i="16"/>
  <c r="H81" i="16" s="1"/>
  <c r="L81" i="16"/>
  <c r="O81" i="16"/>
  <c r="F82" i="16"/>
  <c r="H82" i="16" s="1"/>
  <c r="L82" i="16"/>
  <c r="O82" i="16"/>
  <c r="F83" i="16"/>
  <c r="H83" i="16" s="1"/>
  <c r="L83" i="16"/>
  <c r="O83" i="16"/>
  <c r="F84" i="16"/>
  <c r="H84" i="16" s="1"/>
  <c r="L84" i="16"/>
  <c r="O84" i="16"/>
  <c r="F85" i="16"/>
  <c r="H85" i="16" s="1"/>
  <c r="L85" i="16"/>
  <c r="O85" i="16"/>
  <c r="F86" i="16"/>
  <c r="H86" i="16" s="1"/>
  <c r="L86" i="16"/>
  <c r="O86" i="16"/>
  <c r="F87" i="16"/>
  <c r="H87" i="16" s="1"/>
  <c r="L87" i="16"/>
  <c r="O87" i="16"/>
  <c r="F88" i="16"/>
  <c r="H88" i="16" s="1"/>
  <c r="L88" i="16"/>
  <c r="O88" i="16"/>
  <c r="F89" i="16"/>
  <c r="H89" i="16" s="1"/>
  <c r="L89" i="16"/>
  <c r="O89" i="16"/>
  <c r="F90" i="16"/>
  <c r="H90" i="16" s="1"/>
  <c r="L90" i="16"/>
  <c r="O90" i="16"/>
  <c r="F91" i="16"/>
  <c r="H91" i="16" s="1"/>
  <c r="L91" i="16"/>
  <c r="O91" i="16"/>
  <c r="F92" i="16"/>
  <c r="H92" i="16" s="1"/>
  <c r="L92" i="16"/>
  <c r="O92" i="16"/>
  <c r="F93" i="16"/>
  <c r="H93" i="16" s="1"/>
  <c r="L93" i="16"/>
  <c r="O93" i="16"/>
  <c r="F94" i="16"/>
  <c r="H94" i="16" s="1"/>
  <c r="L94" i="16"/>
  <c r="O94" i="16"/>
  <c r="F95" i="16"/>
  <c r="H95" i="16" s="1"/>
  <c r="L95" i="16"/>
  <c r="O95" i="16"/>
  <c r="F96" i="16"/>
  <c r="H96" i="16" s="1"/>
  <c r="L96" i="16"/>
  <c r="O96" i="16"/>
  <c r="F97" i="16"/>
  <c r="H97" i="16" s="1"/>
  <c r="L97" i="16"/>
  <c r="O97" i="16"/>
  <c r="F98" i="16"/>
  <c r="H98" i="16" s="1"/>
  <c r="L98" i="16"/>
  <c r="O98" i="16"/>
  <c r="F99" i="16"/>
  <c r="H99" i="16" s="1"/>
  <c r="L99" i="16"/>
  <c r="O99" i="16"/>
  <c r="F100" i="16"/>
  <c r="H100" i="16" s="1"/>
  <c r="L100" i="16"/>
  <c r="O100" i="16"/>
  <c r="F101" i="16"/>
  <c r="H101" i="16" s="1"/>
  <c r="L101" i="16"/>
  <c r="O101" i="16"/>
  <c r="F102" i="16"/>
  <c r="H102" i="16" s="1"/>
  <c r="L102" i="16"/>
  <c r="O102" i="16"/>
  <c r="F103" i="16"/>
  <c r="H103" i="16" s="1"/>
  <c r="L103" i="16"/>
  <c r="O103" i="16"/>
  <c r="F104" i="16"/>
  <c r="H104" i="16" s="1"/>
  <c r="L104" i="16"/>
  <c r="O104" i="16"/>
  <c r="F105" i="16"/>
  <c r="H105" i="16" s="1"/>
  <c r="L105" i="16"/>
  <c r="O105" i="16"/>
  <c r="F106" i="16"/>
  <c r="H106" i="16" s="1"/>
  <c r="L106" i="16"/>
  <c r="O106" i="16"/>
  <c r="F107" i="16"/>
  <c r="H107" i="16" s="1"/>
  <c r="L107" i="16"/>
  <c r="O107" i="16"/>
  <c r="F108" i="16"/>
  <c r="H108" i="16" s="1"/>
  <c r="L108" i="16"/>
  <c r="O108" i="16"/>
  <c r="F109" i="16"/>
  <c r="H109" i="16" s="1"/>
  <c r="L109" i="16"/>
  <c r="O109" i="16"/>
  <c r="F110" i="16"/>
  <c r="H110" i="16" s="1"/>
  <c r="L110" i="16"/>
  <c r="O110" i="16"/>
  <c r="F111" i="16"/>
  <c r="H111" i="16" s="1"/>
  <c r="L111" i="16"/>
  <c r="O111" i="16"/>
  <c r="F112" i="16"/>
  <c r="H112" i="16" s="1"/>
  <c r="L112" i="16"/>
  <c r="O112" i="16"/>
  <c r="F113" i="16"/>
  <c r="H113" i="16" s="1"/>
  <c r="L113" i="16"/>
  <c r="O113" i="16"/>
  <c r="F114" i="16"/>
  <c r="H114" i="16" s="1"/>
  <c r="L114" i="16"/>
  <c r="O114" i="16"/>
  <c r="F115" i="16"/>
  <c r="H115" i="16" s="1"/>
  <c r="L115" i="16"/>
  <c r="O115" i="16"/>
  <c r="F116" i="16"/>
  <c r="H116" i="16" s="1"/>
  <c r="L116" i="16"/>
  <c r="O116" i="16"/>
  <c r="F117" i="16"/>
  <c r="H117" i="16" s="1"/>
  <c r="L117" i="16"/>
  <c r="O117" i="16"/>
  <c r="F118" i="16"/>
  <c r="H118" i="16" s="1"/>
  <c r="L118" i="16"/>
  <c r="O118" i="16"/>
  <c r="F119" i="16"/>
  <c r="H119" i="16" s="1"/>
  <c r="L119" i="16"/>
  <c r="O119" i="16"/>
  <c r="F120" i="16"/>
  <c r="H120" i="16" s="1"/>
  <c r="L120" i="16"/>
  <c r="O120" i="16"/>
  <c r="F121" i="16"/>
  <c r="H121" i="16" s="1"/>
  <c r="L121" i="16"/>
  <c r="O121" i="16"/>
  <c r="F122" i="16"/>
  <c r="H122" i="16" s="1"/>
  <c r="L122" i="16"/>
  <c r="O122" i="16"/>
  <c r="F123" i="16"/>
  <c r="H123" i="16" s="1"/>
  <c r="L123" i="16"/>
  <c r="O123" i="16"/>
  <c r="F124" i="16"/>
  <c r="H124" i="16" s="1"/>
  <c r="L124" i="16"/>
  <c r="O124" i="16"/>
  <c r="F125" i="16"/>
  <c r="H125" i="16" s="1"/>
  <c r="L125" i="16"/>
  <c r="O125" i="16"/>
  <c r="F126" i="16"/>
  <c r="H126" i="16" s="1"/>
  <c r="L126" i="16"/>
  <c r="O126" i="16"/>
  <c r="F127" i="16"/>
  <c r="H127" i="16" s="1"/>
  <c r="L127" i="16"/>
  <c r="O127" i="16"/>
  <c r="F128" i="16"/>
  <c r="H128" i="16" s="1"/>
  <c r="L128" i="16"/>
  <c r="O128" i="16"/>
  <c r="C129" i="16"/>
  <c r="D129" i="16"/>
  <c r="G129" i="16"/>
  <c r="I129" i="16"/>
  <c r="J129" i="16"/>
  <c r="K129" i="16"/>
  <c r="M129" i="16"/>
  <c r="N129" i="16"/>
  <c r="AC5" i="21" l="1"/>
  <c r="AC29" i="21"/>
  <c r="AC33" i="21" s="1"/>
  <c r="AL5" i="21"/>
  <c r="AL29" i="21"/>
  <c r="E129" i="17"/>
  <c r="K14" i="2"/>
  <c r="L129" i="16"/>
  <c r="O129" i="16"/>
  <c r="H129" i="16"/>
  <c r="F129" i="16"/>
  <c r="M8" i="2" l="1"/>
  <c r="M9" i="2"/>
  <c r="M10" i="2"/>
  <c r="M11" i="2"/>
  <c r="M12" i="2"/>
  <c r="M13" i="2"/>
  <c r="M14" i="2"/>
  <c r="M15" i="2"/>
  <c r="M16" i="2"/>
  <c r="M17" i="2"/>
  <c r="M18" i="2"/>
  <c r="M19" i="2"/>
  <c r="M20" i="2"/>
  <c r="M21" i="2"/>
  <c r="M22" i="2"/>
  <c r="M23" i="2"/>
  <c r="M24" i="2"/>
  <c r="M25" i="2"/>
  <c r="M26" i="2"/>
  <c r="M27" i="2"/>
  <c r="M28" i="2"/>
  <c r="M29" i="2"/>
  <c r="M30" i="2"/>
  <c r="M31" i="2"/>
  <c r="M7" i="2"/>
  <c r="E2" i="15"/>
  <c r="J2" i="15"/>
  <c r="E3" i="15"/>
  <c r="J3" i="15"/>
  <c r="E4" i="15"/>
  <c r="J4" i="15"/>
  <c r="E5" i="15"/>
  <c r="J5" i="15"/>
  <c r="E6" i="15"/>
  <c r="J6" i="15"/>
  <c r="E7" i="15"/>
  <c r="J7" i="15"/>
  <c r="E8" i="15"/>
  <c r="J8" i="15"/>
  <c r="E9" i="15"/>
  <c r="J9" i="15"/>
  <c r="E10" i="15"/>
  <c r="J10" i="15"/>
  <c r="E11" i="15"/>
  <c r="J11" i="15"/>
  <c r="E12" i="15"/>
  <c r="J12" i="15"/>
  <c r="E13" i="15"/>
  <c r="J13" i="15"/>
  <c r="E14" i="15"/>
  <c r="AI23" i="2" s="1"/>
  <c r="J14" i="15"/>
  <c r="E15" i="15"/>
  <c r="AI14" i="2" s="1"/>
  <c r="J15" i="15"/>
  <c r="E16" i="15"/>
  <c r="AI16" i="2" s="1"/>
  <c r="J16" i="15"/>
  <c r="E17" i="15"/>
  <c r="AI24" i="2" s="1"/>
  <c r="J17" i="15"/>
  <c r="E18" i="15"/>
  <c r="AI25" i="2" s="1"/>
  <c r="J18" i="15"/>
  <c r="E19" i="15"/>
  <c r="AI20" i="2" s="1"/>
  <c r="J19" i="15"/>
  <c r="E20" i="15"/>
  <c r="AI15" i="2" s="1"/>
  <c r="J20" i="15"/>
  <c r="E21" i="15"/>
  <c r="AI10" i="2" s="1"/>
  <c r="J21" i="15"/>
  <c r="E22" i="15"/>
  <c r="AI11" i="2" s="1"/>
  <c r="J22" i="15"/>
  <c r="E23" i="15"/>
  <c r="AI13" i="2" s="1"/>
  <c r="J23" i="15"/>
  <c r="E24" i="15"/>
  <c r="AI29" i="2" s="1"/>
  <c r="J24" i="15"/>
  <c r="E25" i="15"/>
  <c r="AI8" i="2" s="1"/>
  <c r="J25" i="15"/>
  <c r="E26" i="15"/>
  <c r="AI30" i="2" s="1"/>
  <c r="J26" i="15"/>
  <c r="E27" i="15"/>
  <c r="AI7" i="2" s="1"/>
  <c r="J27" i="15"/>
  <c r="E28" i="15"/>
  <c r="AI9" i="2" s="1"/>
  <c r="J28" i="15"/>
  <c r="E29" i="15"/>
  <c r="AI26" i="2" s="1"/>
  <c r="J29" i="15"/>
  <c r="E30" i="15"/>
  <c r="AI27" i="2" s="1"/>
  <c r="J30" i="15"/>
  <c r="E31" i="15"/>
  <c r="AI21" i="2" s="1"/>
  <c r="J31" i="15"/>
  <c r="E32" i="15"/>
  <c r="AI12" i="2" s="1"/>
  <c r="J32" i="15"/>
  <c r="E33" i="15"/>
  <c r="AI22" i="2" s="1"/>
  <c r="J33" i="15"/>
  <c r="E34" i="15"/>
  <c r="AI19" i="2" s="1"/>
  <c r="J34" i="15"/>
  <c r="E35" i="15"/>
  <c r="AI17" i="2" s="1"/>
  <c r="J35" i="15"/>
  <c r="E36" i="15"/>
  <c r="AI18" i="2" s="1"/>
  <c r="J36" i="15"/>
  <c r="E37" i="15"/>
  <c r="AI28" i="2" s="1"/>
  <c r="J37" i="15"/>
  <c r="E38" i="15"/>
  <c r="AI31" i="2" s="1"/>
  <c r="J38" i="15"/>
  <c r="E39" i="15"/>
  <c r="J39" i="15"/>
  <c r="E40" i="15"/>
  <c r="J40" i="15"/>
  <c r="E41" i="15"/>
  <c r="J41" i="15"/>
  <c r="E42" i="15"/>
  <c r="J42" i="15"/>
  <c r="E43" i="15"/>
  <c r="J43" i="15"/>
  <c r="E44" i="15"/>
  <c r="J44" i="15"/>
  <c r="E45" i="15"/>
  <c r="J45" i="15"/>
  <c r="E46" i="15"/>
  <c r="J46" i="15"/>
  <c r="E47" i="15"/>
  <c r="J47" i="15"/>
  <c r="E48" i="15"/>
  <c r="J48" i="15"/>
  <c r="E49" i="15"/>
  <c r="J49" i="15"/>
  <c r="E50" i="15"/>
  <c r="J50" i="15"/>
  <c r="E51" i="15"/>
  <c r="J51" i="15"/>
  <c r="E52" i="15"/>
  <c r="J52" i="15"/>
  <c r="E53" i="15"/>
  <c r="J53" i="15"/>
  <c r="E54" i="15"/>
  <c r="J54" i="15"/>
  <c r="E55" i="15"/>
  <c r="J55" i="15"/>
  <c r="E56" i="15"/>
  <c r="J56" i="15"/>
  <c r="E57" i="15"/>
  <c r="J57" i="15"/>
  <c r="E58" i="15"/>
  <c r="J58" i="15"/>
  <c r="E59" i="15"/>
  <c r="J59" i="15"/>
  <c r="E60" i="15"/>
  <c r="J60" i="15"/>
  <c r="E61" i="15"/>
  <c r="J61" i="15"/>
  <c r="E62" i="15"/>
  <c r="J62" i="15"/>
  <c r="E63" i="15"/>
  <c r="J63" i="15"/>
  <c r="E64" i="15"/>
  <c r="J64" i="15"/>
  <c r="E65" i="15"/>
  <c r="J65" i="15"/>
  <c r="E66" i="15"/>
  <c r="J66" i="15"/>
  <c r="E67" i="15"/>
  <c r="J67" i="15"/>
  <c r="E68" i="15"/>
  <c r="J68" i="15"/>
  <c r="E69" i="15"/>
  <c r="J69" i="15"/>
  <c r="E70" i="15"/>
  <c r="J70" i="15"/>
  <c r="E71" i="15"/>
  <c r="J71" i="15"/>
  <c r="E72" i="15"/>
  <c r="J72" i="15"/>
  <c r="E73" i="15"/>
  <c r="J73" i="15"/>
  <c r="E74" i="15"/>
  <c r="J74" i="15"/>
  <c r="E75" i="15"/>
  <c r="J75" i="15"/>
  <c r="E76" i="15"/>
  <c r="J76" i="15"/>
  <c r="E77" i="15"/>
  <c r="J77" i="15"/>
  <c r="E78" i="15"/>
  <c r="J78" i="15"/>
  <c r="E79" i="15"/>
  <c r="J79" i="15"/>
  <c r="E80" i="15"/>
  <c r="J80" i="15"/>
  <c r="E81" i="15"/>
  <c r="J81" i="15"/>
  <c r="E82" i="15"/>
  <c r="J82" i="15"/>
  <c r="E83" i="15"/>
  <c r="J83" i="15"/>
  <c r="E84" i="15"/>
  <c r="J84" i="15"/>
  <c r="E85" i="15"/>
  <c r="J85" i="15"/>
  <c r="E86" i="15"/>
  <c r="J86" i="15"/>
  <c r="E87" i="15"/>
  <c r="J87" i="15"/>
  <c r="E88" i="15"/>
  <c r="J88" i="15"/>
  <c r="E89" i="15"/>
  <c r="J89" i="15"/>
  <c r="E90" i="15"/>
  <c r="J90" i="15"/>
  <c r="E91" i="15"/>
  <c r="J91" i="15"/>
  <c r="E92" i="15"/>
  <c r="J92" i="15"/>
  <c r="E93" i="15"/>
  <c r="J93" i="15"/>
  <c r="E94" i="15"/>
  <c r="J94" i="15"/>
  <c r="E95" i="15"/>
  <c r="J95" i="15"/>
  <c r="E96" i="15"/>
  <c r="J96" i="15"/>
  <c r="E97" i="15"/>
  <c r="J97" i="15"/>
  <c r="E98" i="15"/>
  <c r="J98" i="15"/>
  <c r="E99" i="15"/>
  <c r="J99" i="15"/>
  <c r="E100" i="15"/>
  <c r="J100" i="15"/>
  <c r="E101" i="15"/>
  <c r="J101" i="15"/>
  <c r="E102" i="15"/>
  <c r="J102" i="15"/>
  <c r="E103" i="15"/>
  <c r="J103" i="15"/>
  <c r="E104" i="15"/>
  <c r="J104" i="15"/>
  <c r="E105" i="15"/>
  <c r="J105" i="15"/>
  <c r="E106" i="15"/>
  <c r="J106" i="15"/>
  <c r="E107" i="15"/>
  <c r="J107" i="15"/>
  <c r="E108" i="15"/>
  <c r="J108" i="15"/>
  <c r="E109" i="15"/>
  <c r="J109" i="15"/>
  <c r="E110" i="15"/>
  <c r="J110" i="15"/>
  <c r="E111" i="15"/>
  <c r="J111" i="15"/>
  <c r="E112" i="15"/>
  <c r="J112" i="15"/>
  <c r="E113" i="15"/>
  <c r="J113" i="15"/>
  <c r="E114" i="15"/>
  <c r="J114" i="15"/>
  <c r="E115" i="15"/>
  <c r="J115" i="15"/>
  <c r="E116" i="15"/>
  <c r="J116" i="15"/>
  <c r="E117" i="15"/>
  <c r="J117" i="15"/>
  <c r="E118" i="15"/>
  <c r="J118" i="15"/>
  <c r="E119" i="15"/>
  <c r="J119" i="15"/>
  <c r="E120" i="15"/>
  <c r="J120" i="15"/>
  <c r="E121" i="15"/>
  <c r="J121" i="15"/>
  <c r="E122" i="15"/>
  <c r="J122" i="15"/>
  <c r="E123" i="15"/>
  <c r="J123" i="15"/>
  <c r="E124" i="15"/>
  <c r="J124" i="15"/>
  <c r="E125" i="15"/>
  <c r="J125" i="15"/>
  <c r="E126" i="15"/>
  <c r="J126" i="15"/>
  <c r="E127" i="15"/>
  <c r="J127" i="15"/>
  <c r="E128" i="15"/>
  <c r="J128" i="15"/>
  <c r="C129" i="15"/>
  <c r="D129" i="15"/>
  <c r="F129" i="15"/>
  <c r="G129" i="15"/>
  <c r="H129" i="15"/>
  <c r="I129" i="15"/>
  <c r="E129" i="15" l="1"/>
  <c r="J129" i="15"/>
  <c r="Y8" i="2" l="1"/>
  <c r="Y9" i="2"/>
  <c r="Y10" i="2"/>
  <c r="Y11" i="2"/>
  <c r="Y12" i="2"/>
  <c r="Y13" i="2"/>
  <c r="Y14" i="2"/>
  <c r="Y15" i="2"/>
  <c r="Y16" i="2"/>
  <c r="Y17" i="2"/>
  <c r="Y18" i="2"/>
  <c r="Y19" i="2"/>
  <c r="Y20" i="2"/>
  <c r="Y21" i="2"/>
  <c r="Y22" i="2"/>
  <c r="Y23" i="2"/>
  <c r="Y24" i="2"/>
  <c r="Y25" i="2"/>
  <c r="Y26" i="2"/>
  <c r="Y27" i="2"/>
  <c r="Y28" i="2"/>
  <c r="Y29" i="2"/>
  <c r="Y30" i="2"/>
  <c r="Y31" i="2"/>
  <c r="Y7" i="2"/>
  <c r="C3" i="14"/>
  <c r="D3" i="14"/>
  <c r="AP8" i="2" s="1"/>
  <c r="C4" i="14"/>
  <c r="D4" i="14"/>
  <c r="AP9" i="2" s="1"/>
  <c r="C5" i="14"/>
  <c r="D5" i="14"/>
  <c r="AP10" i="2" s="1"/>
  <c r="C6" i="14"/>
  <c r="D6" i="14"/>
  <c r="AP11" i="2" s="1"/>
  <c r="C7" i="14"/>
  <c r="D7" i="14"/>
  <c r="AP12" i="2" s="1"/>
  <c r="C8" i="14"/>
  <c r="D8" i="14"/>
  <c r="AP13" i="2" s="1"/>
  <c r="C9" i="14"/>
  <c r="D9" i="14"/>
  <c r="AP14" i="2" s="1"/>
  <c r="C10" i="14"/>
  <c r="D10" i="14"/>
  <c r="AP15" i="2" s="1"/>
  <c r="C11" i="14"/>
  <c r="D11" i="14"/>
  <c r="AP16" i="2" s="1"/>
  <c r="C12" i="14"/>
  <c r="D12" i="14"/>
  <c r="AP17" i="2" s="1"/>
  <c r="C13" i="14"/>
  <c r="D13" i="14"/>
  <c r="AP18" i="2" s="1"/>
  <c r="C14" i="14"/>
  <c r="D14" i="14"/>
  <c r="AP19" i="2" s="1"/>
  <c r="C15" i="14"/>
  <c r="D15" i="14"/>
  <c r="AP20" i="2" s="1"/>
  <c r="C16" i="14"/>
  <c r="D16" i="14"/>
  <c r="AP21" i="2" s="1"/>
  <c r="C17" i="14"/>
  <c r="D17" i="14"/>
  <c r="AP22" i="2" s="1"/>
  <c r="C18" i="14"/>
  <c r="D18" i="14"/>
  <c r="AP23" i="2" s="1"/>
  <c r="C19" i="14"/>
  <c r="D19" i="14"/>
  <c r="AP24" i="2" s="1"/>
  <c r="C20" i="14"/>
  <c r="D20" i="14"/>
  <c r="AP25" i="2" s="1"/>
  <c r="C21" i="14"/>
  <c r="D21" i="14"/>
  <c r="AP26" i="2" s="1"/>
  <c r="C22" i="14"/>
  <c r="D22" i="14"/>
  <c r="AP27" i="2" s="1"/>
  <c r="C23" i="14"/>
  <c r="D23" i="14"/>
  <c r="AP28" i="2" s="1"/>
  <c r="C24" i="14"/>
  <c r="D24" i="14"/>
  <c r="AP29" i="2" s="1"/>
  <c r="C25" i="14"/>
  <c r="D25" i="14"/>
  <c r="AP30" i="2" s="1"/>
  <c r="C26" i="14"/>
  <c r="D26" i="14"/>
  <c r="AP31" i="2" s="1"/>
  <c r="D2" i="14"/>
  <c r="AP7" i="2" s="1"/>
  <c r="C2" i="14"/>
  <c r="C27" i="14" s="1"/>
  <c r="B3" i="14"/>
  <c r="I8" i="2" s="1"/>
  <c r="B4" i="14"/>
  <c r="I9" i="2" s="1"/>
  <c r="B5" i="14"/>
  <c r="B6" i="14"/>
  <c r="B7" i="14"/>
  <c r="I12" i="2" s="1"/>
  <c r="B8" i="14"/>
  <c r="I13" i="2" s="1"/>
  <c r="B9" i="14"/>
  <c r="B10" i="14"/>
  <c r="B11" i="14"/>
  <c r="I16" i="2" s="1"/>
  <c r="B12" i="14"/>
  <c r="I17" i="2" s="1"/>
  <c r="B13" i="14"/>
  <c r="B14" i="14"/>
  <c r="B15" i="14"/>
  <c r="I20" i="2" s="1"/>
  <c r="B16" i="14"/>
  <c r="I21" i="2" s="1"/>
  <c r="B17" i="14"/>
  <c r="B18" i="14"/>
  <c r="B19" i="14"/>
  <c r="I24" i="2" s="1"/>
  <c r="B20" i="14"/>
  <c r="I25" i="2" s="1"/>
  <c r="B21" i="14"/>
  <c r="B22" i="14"/>
  <c r="B23" i="14"/>
  <c r="I28" i="2" s="1"/>
  <c r="B24" i="14"/>
  <c r="I29" i="2" s="1"/>
  <c r="B25" i="14"/>
  <c r="B26" i="14"/>
  <c r="B2" i="14"/>
  <c r="F27" i="14"/>
  <c r="G27" i="14"/>
  <c r="H27" i="14"/>
  <c r="I27" i="14"/>
  <c r="J27" i="14"/>
  <c r="K27" i="14"/>
  <c r="L27" i="14"/>
  <c r="M27" i="14"/>
  <c r="AH7" i="2"/>
  <c r="AO8" i="2"/>
  <c r="AO9" i="2"/>
  <c r="AO10" i="2"/>
  <c r="AO11" i="2"/>
  <c r="AO12" i="2"/>
  <c r="AO13" i="2"/>
  <c r="AO14" i="2"/>
  <c r="AO15" i="2"/>
  <c r="AO16" i="2"/>
  <c r="AO17" i="2"/>
  <c r="AO18" i="2"/>
  <c r="AO19" i="2"/>
  <c r="AO20" i="2"/>
  <c r="AO21" i="2"/>
  <c r="AO22" i="2"/>
  <c r="AO23" i="2"/>
  <c r="AO24" i="2"/>
  <c r="AO25" i="2"/>
  <c r="AO26" i="2"/>
  <c r="AO27" i="2"/>
  <c r="AO28" i="2"/>
  <c r="AO29" i="2"/>
  <c r="AO30" i="2"/>
  <c r="AO31" i="2"/>
  <c r="AH31" i="2"/>
  <c r="AH8" i="2"/>
  <c r="AH9" i="2"/>
  <c r="AH10" i="2"/>
  <c r="AH11" i="2"/>
  <c r="AH12" i="2"/>
  <c r="AH13" i="2"/>
  <c r="AH14" i="2"/>
  <c r="AH15" i="2"/>
  <c r="AH16" i="2"/>
  <c r="AH17" i="2"/>
  <c r="AH18" i="2"/>
  <c r="AH19" i="2"/>
  <c r="AH20" i="2"/>
  <c r="AH21" i="2"/>
  <c r="AH22" i="2"/>
  <c r="AH23" i="2"/>
  <c r="AH24" i="2"/>
  <c r="AH25" i="2"/>
  <c r="AH26" i="2"/>
  <c r="AH27" i="2"/>
  <c r="AH28" i="2"/>
  <c r="AH29" i="2"/>
  <c r="AO7" i="2"/>
  <c r="D6" i="13"/>
  <c r="K6" i="13"/>
  <c r="P6" i="13"/>
  <c r="R6" i="13"/>
  <c r="T6" i="13" s="1"/>
  <c r="D7" i="13"/>
  <c r="K7" i="13"/>
  <c r="P7" i="13"/>
  <c r="R7" i="13" s="1"/>
  <c r="D8" i="13"/>
  <c r="K8" i="13"/>
  <c r="R8" i="13" s="1"/>
  <c r="T8" i="13" s="1"/>
  <c r="P8" i="13"/>
  <c r="D9" i="13"/>
  <c r="D30" i="13" s="1"/>
  <c r="K9" i="13"/>
  <c r="R9" i="13" s="1"/>
  <c r="T9" i="13" s="1"/>
  <c r="P9" i="13"/>
  <c r="D10" i="13"/>
  <c r="K10" i="13"/>
  <c r="P10" i="13"/>
  <c r="R10" i="13"/>
  <c r="T10" i="13" s="1"/>
  <c r="D11" i="13"/>
  <c r="K11" i="13"/>
  <c r="P11" i="13"/>
  <c r="R11" i="13" s="1"/>
  <c r="T11" i="13" s="1"/>
  <c r="D12" i="13"/>
  <c r="K12" i="13"/>
  <c r="R12" i="13" s="1"/>
  <c r="T12" i="13" s="1"/>
  <c r="P12" i="13"/>
  <c r="D13" i="13"/>
  <c r="K13" i="13"/>
  <c r="R13" i="13" s="1"/>
  <c r="T13" i="13" s="1"/>
  <c r="P13" i="13"/>
  <c r="D14" i="13"/>
  <c r="K14" i="13"/>
  <c r="P14" i="13"/>
  <c r="R14" i="13"/>
  <c r="T14" i="13" s="1"/>
  <c r="D15" i="13"/>
  <c r="K15" i="13"/>
  <c r="P15" i="13"/>
  <c r="R15" i="13" s="1"/>
  <c r="T15" i="13" s="1"/>
  <c r="D16" i="13"/>
  <c r="K16" i="13"/>
  <c r="R16" i="13" s="1"/>
  <c r="T16" i="13" s="1"/>
  <c r="P16" i="13"/>
  <c r="D17" i="13"/>
  <c r="T17" i="13" s="1"/>
  <c r="K17" i="13"/>
  <c r="R17" i="13" s="1"/>
  <c r="P17" i="13"/>
  <c r="D18" i="13"/>
  <c r="K18" i="13"/>
  <c r="P18" i="13"/>
  <c r="R18" i="13"/>
  <c r="T18" i="13" s="1"/>
  <c r="D19" i="13"/>
  <c r="K19" i="13"/>
  <c r="P19" i="13"/>
  <c r="R19" i="13" s="1"/>
  <c r="T19" i="13" s="1"/>
  <c r="D20" i="13"/>
  <c r="K20" i="13"/>
  <c r="R20" i="13" s="1"/>
  <c r="T20" i="13" s="1"/>
  <c r="P20" i="13"/>
  <c r="D21" i="13"/>
  <c r="K21" i="13"/>
  <c r="R21" i="13" s="1"/>
  <c r="T21" i="13" s="1"/>
  <c r="P21" i="13"/>
  <c r="D22" i="13"/>
  <c r="K22" i="13"/>
  <c r="P22" i="13"/>
  <c r="R22" i="13"/>
  <c r="T22" i="13" s="1"/>
  <c r="D23" i="13"/>
  <c r="K23" i="13"/>
  <c r="P23" i="13"/>
  <c r="R23" i="13" s="1"/>
  <c r="T23" i="13" s="1"/>
  <c r="D24" i="13"/>
  <c r="K24" i="13"/>
  <c r="R24" i="13" s="1"/>
  <c r="T24" i="13" s="1"/>
  <c r="P24" i="13"/>
  <c r="D25" i="13"/>
  <c r="K25" i="13"/>
  <c r="R25" i="13" s="1"/>
  <c r="P25" i="13"/>
  <c r="D26" i="13"/>
  <c r="K26" i="13"/>
  <c r="P26" i="13"/>
  <c r="R26" i="13"/>
  <c r="T26" i="13" s="1"/>
  <c r="D27" i="13"/>
  <c r="K27" i="13"/>
  <c r="P27" i="13"/>
  <c r="R27" i="13" s="1"/>
  <c r="T27" i="13" s="1"/>
  <c r="D28" i="13"/>
  <c r="K28" i="13"/>
  <c r="R28" i="13" s="1"/>
  <c r="T28" i="13" s="1"/>
  <c r="P28" i="13"/>
  <c r="D29" i="13"/>
  <c r="K29" i="13"/>
  <c r="R29" i="13" s="1"/>
  <c r="T29" i="13" s="1"/>
  <c r="P29" i="13"/>
  <c r="B30" i="13"/>
  <c r="C30" i="13"/>
  <c r="E30" i="13"/>
  <c r="E133" i="13" s="1"/>
  <c r="F30" i="13"/>
  <c r="G30" i="13"/>
  <c r="H30" i="13"/>
  <c r="I30" i="13"/>
  <c r="I133" i="13" s="1"/>
  <c r="J30" i="13"/>
  <c r="L30" i="13"/>
  <c r="M30" i="13"/>
  <c r="N30" i="13"/>
  <c r="O30" i="13"/>
  <c r="D31" i="13"/>
  <c r="K31" i="13"/>
  <c r="P31" i="13"/>
  <c r="R31" i="13" s="1"/>
  <c r="D32" i="13"/>
  <c r="K32" i="13"/>
  <c r="R32" i="13" s="1"/>
  <c r="P32" i="13"/>
  <c r="D33" i="13"/>
  <c r="K33" i="13"/>
  <c r="R33" i="13" s="1"/>
  <c r="P33" i="13"/>
  <c r="D34" i="13"/>
  <c r="K34" i="13"/>
  <c r="K132" i="13" s="1"/>
  <c r="P34" i="13"/>
  <c r="D35" i="13"/>
  <c r="K35" i="13"/>
  <c r="P35" i="13"/>
  <c r="D36" i="13"/>
  <c r="K36" i="13"/>
  <c r="P36" i="13"/>
  <c r="D37" i="13"/>
  <c r="K37" i="13"/>
  <c r="R37" i="13" s="1"/>
  <c r="P37" i="13"/>
  <c r="D38" i="13"/>
  <c r="K38" i="13"/>
  <c r="R38" i="13" s="1"/>
  <c r="T38" i="13" s="1"/>
  <c r="P38" i="13"/>
  <c r="D39" i="13"/>
  <c r="K39" i="13"/>
  <c r="P39" i="13"/>
  <c r="D40" i="13"/>
  <c r="K40" i="13"/>
  <c r="R40" i="13" s="1"/>
  <c r="T40" i="13" s="1"/>
  <c r="P40" i="13"/>
  <c r="D41" i="13"/>
  <c r="K41" i="13"/>
  <c r="P41" i="13"/>
  <c r="D42" i="13"/>
  <c r="K42" i="13"/>
  <c r="P42" i="13"/>
  <c r="R42" i="13"/>
  <c r="T42" i="13" s="1"/>
  <c r="D43" i="13"/>
  <c r="K43" i="13"/>
  <c r="P43" i="13"/>
  <c r="D44" i="13"/>
  <c r="K44" i="13"/>
  <c r="R44" i="13" s="1"/>
  <c r="P44" i="13"/>
  <c r="D45" i="13"/>
  <c r="K45" i="13"/>
  <c r="R45" i="13" s="1"/>
  <c r="T45" i="13" s="1"/>
  <c r="P45" i="13"/>
  <c r="D46" i="13"/>
  <c r="K46" i="13"/>
  <c r="P46" i="13"/>
  <c r="R46" i="13" s="1"/>
  <c r="T46" i="13" s="1"/>
  <c r="D47" i="13"/>
  <c r="K47" i="13"/>
  <c r="P47" i="13"/>
  <c r="D48" i="13"/>
  <c r="K48" i="13"/>
  <c r="R48" i="13" s="1"/>
  <c r="P48" i="13"/>
  <c r="D49" i="13"/>
  <c r="T49" i="13" s="1"/>
  <c r="K49" i="13"/>
  <c r="R49" i="13" s="1"/>
  <c r="P49" i="13"/>
  <c r="D50" i="13"/>
  <c r="K50" i="13"/>
  <c r="R50" i="13" s="1"/>
  <c r="T50" i="13" s="1"/>
  <c r="P50" i="13"/>
  <c r="D51" i="13"/>
  <c r="K51" i="13"/>
  <c r="R51" i="13" s="1"/>
  <c r="T51" i="13" s="1"/>
  <c r="P51" i="13"/>
  <c r="D52" i="13"/>
  <c r="K52" i="13"/>
  <c r="P52" i="13"/>
  <c r="D53" i="13"/>
  <c r="K53" i="13"/>
  <c r="P53" i="13"/>
  <c r="D54" i="13"/>
  <c r="K54" i="13"/>
  <c r="R54" i="13" s="1"/>
  <c r="T54" i="13" s="1"/>
  <c r="P54" i="13"/>
  <c r="D55" i="13"/>
  <c r="K55" i="13"/>
  <c r="P55" i="13"/>
  <c r="D56" i="13"/>
  <c r="K56" i="13"/>
  <c r="R56" i="13" s="1"/>
  <c r="T56" i="13" s="1"/>
  <c r="P56" i="13"/>
  <c r="D57" i="13"/>
  <c r="K57" i="13"/>
  <c r="P57" i="13"/>
  <c r="D58" i="13"/>
  <c r="K58" i="13"/>
  <c r="P58" i="13"/>
  <c r="R58" i="13"/>
  <c r="T58" i="13" s="1"/>
  <c r="D59" i="13"/>
  <c r="K59" i="13"/>
  <c r="P59" i="13"/>
  <c r="D60" i="13"/>
  <c r="K60" i="13"/>
  <c r="R60" i="13" s="1"/>
  <c r="P60" i="13"/>
  <c r="D61" i="13"/>
  <c r="K61" i="13"/>
  <c r="R61" i="13" s="1"/>
  <c r="P61" i="13"/>
  <c r="D62" i="13"/>
  <c r="K62" i="13"/>
  <c r="P62" i="13"/>
  <c r="R62" i="13" s="1"/>
  <c r="T62" i="13" s="1"/>
  <c r="D63" i="13"/>
  <c r="K63" i="13"/>
  <c r="P63" i="13"/>
  <c r="R63" i="13" s="1"/>
  <c r="T63" i="13" s="1"/>
  <c r="D64" i="13"/>
  <c r="K64" i="13"/>
  <c r="R64" i="13" s="1"/>
  <c r="P64" i="13"/>
  <c r="D65" i="13"/>
  <c r="K65" i="13"/>
  <c r="P65" i="13"/>
  <c r="D66" i="13"/>
  <c r="K66" i="13"/>
  <c r="R66" i="13" s="1"/>
  <c r="T66" i="13" s="1"/>
  <c r="P66" i="13"/>
  <c r="D67" i="13"/>
  <c r="K67" i="13"/>
  <c r="P67" i="13"/>
  <c r="D68" i="13"/>
  <c r="K68" i="13"/>
  <c r="P68" i="13"/>
  <c r="D69" i="13"/>
  <c r="K69" i="13"/>
  <c r="P69" i="13"/>
  <c r="D70" i="13"/>
  <c r="K70" i="13"/>
  <c r="R70" i="13" s="1"/>
  <c r="T70" i="13" s="1"/>
  <c r="P70" i="13"/>
  <c r="D71" i="13"/>
  <c r="K71" i="13"/>
  <c r="P71" i="13"/>
  <c r="D72" i="13"/>
  <c r="K72" i="13"/>
  <c r="R72" i="13" s="1"/>
  <c r="T72" i="13" s="1"/>
  <c r="P72" i="13"/>
  <c r="D73" i="13"/>
  <c r="K73" i="13"/>
  <c r="P73" i="13"/>
  <c r="D74" i="13"/>
  <c r="K74" i="13"/>
  <c r="P74" i="13"/>
  <c r="R74" i="13"/>
  <c r="T74" i="13" s="1"/>
  <c r="D75" i="13"/>
  <c r="K75" i="13"/>
  <c r="P75" i="13"/>
  <c r="D76" i="13"/>
  <c r="K76" i="13"/>
  <c r="R76" i="13" s="1"/>
  <c r="P76" i="13"/>
  <c r="D77" i="13"/>
  <c r="K77" i="13"/>
  <c r="R77" i="13" s="1"/>
  <c r="P77" i="13"/>
  <c r="D78" i="13"/>
  <c r="K78" i="13"/>
  <c r="P78" i="13"/>
  <c r="R78" i="13" s="1"/>
  <c r="T78" i="13" s="1"/>
  <c r="D79" i="13"/>
  <c r="K79" i="13"/>
  <c r="P79" i="13"/>
  <c r="R79" i="13" s="1"/>
  <c r="T79" i="13" s="1"/>
  <c r="D80" i="13"/>
  <c r="K80" i="13"/>
  <c r="R80" i="13" s="1"/>
  <c r="P80" i="13"/>
  <c r="D81" i="13"/>
  <c r="T81" i="13" s="1"/>
  <c r="K81" i="13"/>
  <c r="R81" i="13" s="1"/>
  <c r="P81" i="13"/>
  <c r="D82" i="13"/>
  <c r="K82" i="13"/>
  <c r="R82" i="13" s="1"/>
  <c r="T82" i="13" s="1"/>
  <c r="P82" i="13"/>
  <c r="D83" i="13"/>
  <c r="K83" i="13"/>
  <c r="P83" i="13"/>
  <c r="D84" i="13"/>
  <c r="K84" i="13"/>
  <c r="P84" i="13"/>
  <c r="D85" i="13"/>
  <c r="K85" i="13"/>
  <c r="R85" i="13" s="1"/>
  <c r="P85" i="13"/>
  <c r="D86" i="13"/>
  <c r="K86" i="13"/>
  <c r="R86" i="13" s="1"/>
  <c r="T86" i="13" s="1"/>
  <c r="P86" i="13"/>
  <c r="D87" i="13"/>
  <c r="K87" i="13"/>
  <c r="P87" i="13"/>
  <c r="D88" i="13"/>
  <c r="K88" i="13"/>
  <c r="R88" i="13" s="1"/>
  <c r="T88" i="13" s="1"/>
  <c r="P88" i="13"/>
  <c r="D89" i="13"/>
  <c r="K89" i="13"/>
  <c r="P89" i="13"/>
  <c r="R89" i="13" s="1"/>
  <c r="D90" i="13"/>
  <c r="K90" i="13"/>
  <c r="P90" i="13"/>
  <c r="R90" i="13"/>
  <c r="T90" i="13" s="1"/>
  <c r="D91" i="13"/>
  <c r="K91" i="13"/>
  <c r="R91" i="13" s="1"/>
  <c r="P91" i="13"/>
  <c r="D92" i="13"/>
  <c r="K92" i="13"/>
  <c r="R92" i="13" s="1"/>
  <c r="P92" i="13"/>
  <c r="D93" i="13"/>
  <c r="K93" i="13"/>
  <c r="P93" i="13"/>
  <c r="D94" i="13"/>
  <c r="K94" i="13"/>
  <c r="P94" i="13"/>
  <c r="R94" i="13" s="1"/>
  <c r="T94" i="13" s="1"/>
  <c r="D95" i="13"/>
  <c r="K95" i="13"/>
  <c r="P95" i="13"/>
  <c r="R95" i="13" s="1"/>
  <c r="T95" i="13" s="1"/>
  <c r="D96" i="13"/>
  <c r="K96" i="13"/>
  <c r="R96" i="13" s="1"/>
  <c r="P96" i="13"/>
  <c r="D97" i="13"/>
  <c r="K97" i="13"/>
  <c r="R97" i="13" s="1"/>
  <c r="P97" i="13"/>
  <c r="D98" i="13"/>
  <c r="K98" i="13"/>
  <c r="R98" i="13" s="1"/>
  <c r="T98" i="13" s="1"/>
  <c r="P98" i="13"/>
  <c r="D99" i="13"/>
  <c r="K99" i="13"/>
  <c r="R99" i="13" s="1"/>
  <c r="T99" i="13" s="1"/>
  <c r="P99" i="13"/>
  <c r="D100" i="13"/>
  <c r="K100" i="13"/>
  <c r="P100" i="13"/>
  <c r="D101" i="13"/>
  <c r="K101" i="13"/>
  <c r="P101" i="13"/>
  <c r="D102" i="13"/>
  <c r="K102" i="13"/>
  <c r="R102" i="13" s="1"/>
  <c r="T102" i="13" s="1"/>
  <c r="P102" i="13"/>
  <c r="D103" i="13"/>
  <c r="K103" i="13"/>
  <c r="R103" i="13" s="1"/>
  <c r="P103" i="13"/>
  <c r="D104" i="13"/>
  <c r="K104" i="13"/>
  <c r="R104" i="13" s="1"/>
  <c r="T104" i="13" s="1"/>
  <c r="P104" i="13"/>
  <c r="D105" i="13"/>
  <c r="K105" i="13"/>
  <c r="P105" i="13"/>
  <c r="R105" i="13" s="1"/>
  <c r="D106" i="13"/>
  <c r="K106" i="13"/>
  <c r="P106" i="13"/>
  <c r="R106" i="13" s="1"/>
  <c r="T106" i="13" s="1"/>
  <c r="D107" i="13"/>
  <c r="K107" i="13"/>
  <c r="P107" i="13"/>
  <c r="D108" i="13"/>
  <c r="K108" i="13"/>
  <c r="R108" i="13" s="1"/>
  <c r="T108" i="13" s="1"/>
  <c r="P108" i="13"/>
  <c r="D109" i="13"/>
  <c r="K109" i="13"/>
  <c r="R109" i="13" s="1"/>
  <c r="P109" i="13"/>
  <c r="D110" i="13"/>
  <c r="K110" i="13"/>
  <c r="R110" i="13" s="1"/>
  <c r="T110" i="13" s="1"/>
  <c r="P110" i="13"/>
  <c r="D111" i="13"/>
  <c r="K111" i="13"/>
  <c r="P111" i="13"/>
  <c r="D112" i="13"/>
  <c r="K112" i="13"/>
  <c r="R112" i="13" s="1"/>
  <c r="T112" i="13" s="1"/>
  <c r="P112" i="13"/>
  <c r="D113" i="13"/>
  <c r="K113" i="13"/>
  <c r="P113" i="13"/>
  <c r="R113" i="13" s="1"/>
  <c r="D114" i="13"/>
  <c r="K114" i="13"/>
  <c r="P114" i="13"/>
  <c r="R114" i="13" s="1"/>
  <c r="T114" i="13" s="1"/>
  <c r="D115" i="13"/>
  <c r="K115" i="13"/>
  <c r="P115" i="13"/>
  <c r="R115" i="13" s="1"/>
  <c r="T115" i="13" s="1"/>
  <c r="D116" i="13"/>
  <c r="K116" i="13"/>
  <c r="R116" i="13" s="1"/>
  <c r="T116" i="13" s="1"/>
  <c r="P116" i="13"/>
  <c r="D117" i="13"/>
  <c r="K117" i="13"/>
  <c r="P117" i="13"/>
  <c r="D118" i="13"/>
  <c r="K118" i="13"/>
  <c r="R118" i="13" s="1"/>
  <c r="T118" i="13" s="1"/>
  <c r="P118" i="13"/>
  <c r="D119" i="13"/>
  <c r="K119" i="13"/>
  <c r="P119" i="13"/>
  <c r="D120" i="13"/>
  <c r="K120" i="13"/>
  <c r="P120" i="13"/>
  <c r="D121" i="13"/>
  <c r="K121" i="13"/>
  <c r="R121" i="13" s="1"/>
  <c r="P121" i="13"/>
  <c r="D122" i="13"/>
  <c r="K122" i="13"/>
  <c r="R122" i="13" s="1"/>
  <c r="T122" i="13" s="1"/>
  <c r="P122" i="13"/>
  <c r="D123" i="13"/>
  <c r="K123" i="13"/>
  <c r="P123" i="13"/>
  <c r="R123" i="13" s="1"/>
  <c r="D124" i="13"/>
  <c r="K124" i="13"/>
  <c r="R124" i="13" s="1"/>
  <c r="T124" i="13" s="1"/>
  <c r="P124" i="13"/>
  <c r="D125" i="13"/>
  <c r="K125" i="13"/>
  <c r="P125" i="13"/>
  <c r="D126" i="13"/>
  <c r="K126" i="13"/>
  <c r="P126" i="13"/>
  <c r="R126" i="13"/>
  <c r="T126" i="13" s="1"/>
  <c r="D127" i="13"/>
  <c r="K127" i="13"/>
  <c r="R127" i="13" s="1"/>
  <c r="T127" i="13" s="1"/>
  <c r="P127" i="13"/>
  <c r="D128" i="13"/>
  <c r="K128" i="13"/>
  <c r="P128" i="13"/>
  <c r="D129" i="13"/>
  <c r="K129" i="13"/>
  <c r="R129" i="13" s="1"/>
  <c r="P129" i="13"/>
  <c r="D130" i="13"/>
  <c r="K130" i="13"/>
  <c r="P130" i="13"/>
  <c r="R130" i="13" s="1"/>
  <c r="T130" i="13" s="1"/>
  <c r="D131" i="13"/>
  <c r="K131" i="13"/>
  <c r="P131" i="13"/>
  <c r="R131" i="13" s="1"/>
  <c r="T131" i="13" s="1"/>
  <c r="B132" i="13"/>
  <c r="C132" i="13"/>
  <c r="C133" i="13" s="1"/>
  <c r="E132" i="13"/>
  <c r="F132" i="13"/>
  <c r="F133" i="13" s="1"/>
  <c r="G132" i="13"/>
  <c r="G133" i="13" s="1"/>
  <c r="H132" i="13"/>
  <c r="I132" i="13"/>
  <c r="J132" i="13"/>
  <c r="J133" i="13" s="1"/>
  <c r="L132" i="13"/>
  <c r="M132" i="13"/>
  <c r="N132" i="13"/>
  <c r="N133" i="13" s="1"/>
  <c r="O132" i="13"/>
  <c r="O133" i="13" s="1"/>
  <c r="B133" i="13"/>
  <c r="H133" i="13"/>
  <c r="L133" i="13"/>
  <c r="E51" i="12"/>
  <c r="C66" i="12"/>
  <c r="D66" i="12"/>
  <c r="G32" i="11"/>
  <c r="AN8" i="2"/>
  <c r="AN9" i="2"/>
  <c r="AN10" i="2"/>
  <c r="AN11" i="2"/>
  <c r="AN12" i="2"/>
  <c r="AN13" i="2"/>
  <c r="AN14" i="2"/>
  <c r="AN15" i="2"/>
  <c r="AN16" i="2"/>
  <c r="AN17" i="2"/>
  <c r="AN18" i="2"/>
  <c r="AN19" i="2"/>
  <c r="AN20" i="2"/>
  <c r="AN21" i="2"/>
  <c r="AN22" i="2"/>
  <c r="AN23" i="2"/>
  <c r="AN24" i="2"/>
  <c r="AN25" i="2"/>
  <c r="AN26" i="2"/>
  <c r="AN27" i="2"/>
  <c r="AN28" i="2"/>
  <c r="AN29" i="2"/>
  <c r="AN30" i="2"/>
  <c r="AN31" i="2"/>
  <c r="AN7" i="2"/>
  <c r="C5" i="11"/>
  <c r="F5" i="11"/>
  <c r="D6" i="11"/>
  <c r="D5" i="11" s="1"/>
  <c r="E6" i="11"/>
  <c r="G6" i="11"/>
  <c r="H6" i="11"/>
  <c r="K6" i="11"/>
  <c r="D7" i="11"/>
  <c r="E7" i="11"/>
  <c r="G7" i="11"/>
  <c r="J7" i="11" s="1"/>
  <c r="H7" i="11"/>
  <c r="D8" i="11"/>
  <c r="E8" i="11"/>
  <c r="G8" i="11"/>
  <c r="J8" i="11" s="1"/>
  <c r="H8" i="11"/>
  <c r="D9" i="11"/>
  <c r="E9" i="11"/>
  <c r="G9" i="11"/>
  <c r="J9" i="11" s="1"/>
  <c r="H9" i="11"/>
  <c r="D10" i="11"/>
  <c r="E10" i="11"/>
  <c r="G10" i="11"/>
  <c r="J10" i="11" s="1"/>
  <c r="H10" i="11"/>
  <c r="K10" i="11"/>
  <c r="D11" i="11"/>
  <c r="E11" i="11"/>
  <c r="G11" i="11"/>
  <c r="H11" i="11"/>
  <c r="K11" i="11" s="1"/>
  <c r="D12" i="11"/>
  <c r="E12" i="11"/>
  <c r="G12" i="11"/>
  <c r="H12" i="11"/>
  <c r="K12" i="11" s="1"/>
  <c r="J12" i="11"/>
  <c r="D13" i="11"/>
  <c r="E13" i="11"/>
  <c r="G13" i="11"/>
  <c r="J13" i="11" s="1"/>
  <c r="H13" i="11"/>
  <c r="D14" i="11"/>
  <c r="E14" i="11"/>
  <c r="K14" i="11" s="1"/>
  <c r="G14" i="11"/>
  <c r="J14" i="11" s="1"/>
  <c r="H14" i="11"/>
  <c r="D15" i="11"/>
  <c r="E15" i="11"/>
  <c r="G15" i="11"/>
  <c r="H15" i="11"/>
  <c r="K15" i="11" s="1"/>
  <c r="D16" i="11"/>
  <c r="E16" i="11"/>
  <c r="G16" i="11"/>
  <c r="H16" i="11"/>
  <c r="K16" i="11" s="1"/>
  <c r="J16" i="11"/>
  <c r="J17" i="11"/>
  <c r="K17" i="11"/>
  <c r="D18" i="11"/>
  <c r="E18" i="11"/>
  <c r="G18" i="11"/>
  <c r="H18" i="11"/>
  <c r="K18" i="11" s="1"/>
  <c r="J18" i="11"/>
  <c r="D19" i="11"/>
  <c r="E19" i="11"/>
  <c r="G19" i="11"/>
  <c r="J19" i="11" s="1"/>
  <c r="H19" i="11"/>
  <c r="J20" i="11"/>
  <c r="K20" i="11"/>
  <c r="D21" i="11"/>
  <c r="E21" i="11"/>
  <c r="G21" i="11"/>
  <c r="J21" i="11" s="1"/>
  <c r="H21" i="11"/>
  <c r="K21" i="11" s="1"/>
  <c r="D22" i="11"/>
  <c r="E22" i="11"/>
  <c r="G22" i="11"/>
  <c r="J22" i="11" s="1"/>
  <c r="H22" i="11"/>
  <c r="D23" i="11"/>
  <c r="E23" i="11"/>
  <c r="G23" i="11"/>
  <c r="J23" i="11" s="1"/>
  <c r="H23" i="11"/>
  <c r="K23" i="11" s="1"/>
  <c r="D24" i="11"/>
  <c r="E24" i="11"/>
  <c r="G24" i="11"/>
  <c r="J24" i="11" s="1"/>
  <c r="H24" i="11"/>
  <c r="K24" i="11" s="1"/>
  <c r="D25" i="11"/>
  <c r="E25" i="11"/>
  <c r="G25" i="11"/>
  <c r="H25" i="11"/>
  <c r="K25" i="11" s="1"/>
  <c r="J25" i="11"/>
  <c r="D26" i="11"/>
  <c r="E26" i="11"/>
  <c r="G26" i="11"/>
  <c r="H26" i="11"/>
  <c r="K26" i="11" s="1"/>
  <c r="J26" i="11"/>
  <c r="J27" i="11"/>
  <c r="K27" i="11"/>
  <c r="D28" i="11"/>
  <c r="E28" i="11"/>
  <c r="G28" i="11"/>
  <c r="J28" i="11" s="1"/>
  <c r="H28" i="11"/>
  <c r="D29" i="11"/>
  <c r="E29" i="11"/>
  <c r="G29" i="11"/>
  <c r="J29" i="11" s="1"/>
  <c r="H29" i="11"/>
  <c r="K29" i="11" s="1"/>
  <c r="D30" i="11"/>
  <c r="E30" i="11"/>
  <c r="G30" i="11"/>
  <c r="J30" i="11" s="1"/>
  <c r="H30" i="11"/>
  <c r="K30" i="11"/>
  <c r="C31" i="11"/>
  <c r="D31" i="11"/>
  <c r="F31" i="11"/>
  <c r="C32" i="11"/>
  <c r="F32" i="11"/>
  <c r="T72" i="10"/>
  <c r="AE8" i="2"/>
  <c r="AE9" i="2"/>
  <c r="AE10" i="2"/>
  <c r="AE11" i="2"/>
  <c r="AE12" i="2"/>
  <c r="AE13" i="2"/>
  <c r="AE14" i="2"/>
  <c r="AE15" i="2"/>
  <c r="AE16" i="2"/>
  <c r="AE17" i="2"/>
  <c r="AE18" i="2"/>
  <c r="AE19" i="2"/>
  <c r="AE20" i="2"/>
  <c r="AE21" i="2"/>
  <c r="AE22" i="2"/>
  <c r="AE23" i="2"/>
  <c r="AE24" i="2"/>
  <c r="AE25" i="2"/>
  <c r="AE26" i="2"/>
  <c r="AE27" i="2"/>
  <c r="AE28" i="2"/>
  <c r="AE29" i="2"/>
  <c r="AE30" i="2"/>
  <c r="AE31" i="2"/>
  <c r="AE7" i="2"/>
  <c r="H5" i="10"/>
  <c r="I5" i="10"/>
  <c r="J5" i="10"/>
  <c r="K5" i="10"/>
  <c r="N5" i="10"/>
  <c r="O5" i="10"/>
  <c r="P5" i="10"/>
  <c r="R5" i="10"/>
  <c r="S5" i="10"/>
  <c r="Q6" i="10"/>
  <c r="Q7" i="10"/>
  <c r="T7" i="10"/>
  <c r="Q8" i="10"/>
  <c r="T8" i="10"/>
  <c r="Q9" i="10"/>
  <c r="T9" i="10"/>
  <c r="Q10" i="10"/>
  <c r="T10" i="10"/>
  <c r="Q11" i="10"/>
  <c r="T11" i="10"/>
  <c r="Q12" i="10"/>
  <c r="T12" i="10"/>
  <c r="Q13" i="10"/>
  <c r="T13" i="10"/>
  <c r="Q14" i="10"/>
  <c r="T14" i="10"/>
  <c r="Q15" i="10"/>
  <c r="T15" i="10"/>
  <c r="Q16" i="10"/>
  <c r="T16" i="10"/>
  <c r="Q17" i="10"/>
  <c r="T17" i="10"/>
  <c r="Q18" i="10"/>
  <c r="T18" i="10"/>
  <c r="Q19" i="10"/>
  <c r="T19" i="10"/>
  <c r="Q20" i="10"/>
  <c r="T20" i="10"/>
  <c r="Q21" i="10"/>
  <c r="T21" i="10"/>
  <c r="Q22" i="10"/>
  <c r="T22" i="10"/>
  <c r="T23" i="10"/>
  <c r="Q24" i="10"/>
  <c r="T24" i="10" s="1"/>
  <c r="Q25" i="10"/>
  <c r="T25" i="10" s="1"/>
  <c r="Q26" i="10"/>
  <c r="T26" i="10" s="1"/>
  <c r="T27" i="10"/>
  <c r="Q28" i="10"/>
  <c r="T28" i="10" s="1"/>
  <c r="Q29" i="10"/>
  <c r="T29" i="10"/>
  <c r="Q30" i="10"/>
  <c r="T30" i="10" s="1"/>
  <c r="Q31" i="10"/>
  <c r="T31" i="10"/>
  <c r="Q32" i="10"/>
  <c r="T32" i="10" s="1"/>
  <c r="T33" i="10"/>
  <c r="Q34" i="10"/>
  <c r="T34" i="10" s="1"/>
  <c r="Q35" i="10"/>
  <c r="T35" i="10" s="1"/>
  <c r="T36" i="10"/>
  <c r="Q37" i="10"/>
  <c r="T37" i="10"/>
  <c r="T38" i="10"/>
  <c r="Q39" i="10"/>
  <c r="T39" i="10" s="1"/>
  <c r="Q40" i="10"/>
  <c r="T40" i="10" s="1"/>
  <c r="Q41" i="10"/>
  <c r="T41" i="10" s="1"/>
  <c r="Q42" i="10"/>
  <c r="T42" i="10" s="1"/>
  <c r="Q43" i="10"/>
  <c r="T43" i="10" s="1"/>
  <c r="T44" i="10"/>
  <c r="Q45" i="10"/>
  <c r="T45" i="10" s="1"/>
  <c r="Q46" i="10"/>
  <c r="T46" i="10"/>
  <c r="M47" i="10"/>
  <c r="M5" i="10" s="1"/>
  <c r="Q48" i="10"/>
  <c r="T48" i="10"/>
  <c r="Q49" i="10"/>
  <c r="T49" i="10" s="1"/>
  <c r="M50" i="10"/>
  <c r="T50" i="10"/>
  <c r="T51" i="10"/>
  <c r="Q53" i="10"/>
  <c r="T53" i="10" s="1"/>
  <c r="Q54" i="10"/>
  <c r="T54" i="10" s="1"/>
  <c r="Q55" i="10"/>
  <c r="T55" i="10" s="1"/>
  <c r="Q56" i="10"/>
  <c r="T56" i="10" s="1"/>
  <c r="Q57" i="10"/>
  <c r="T57" i="10" s="1"/>
  <c r="Q58" i="10"/>
  <c r="T58" i="10" s="1"/>
  <c r="Q59" i="10"/>
  <c r="T59" i="10" s="1"/>
  <c r="Q60" i="10"/>
  <c r="T60" i="10" s="1"/>
  <c r="Q61" i="10"/>
  <c r="T61" i="10" s="1"/>
  <c r="Q62" i="10"/>
  <c r="T62" i="10" s="1"/>
  <c r="Q63" i="10"/>
  <c r="T63" i="10" s="1"/>
  <c r="Q64" i="10"/>
  <c r="T64" i="10" s="1"/>
  <c r="Q65" i="10"/>
  <c r="T65" i="10" s="1"/>
  <c r="Q66" i="10"/>
  <c r="T66" i="10" s="1"/>
  <c r="M67" i="10"/>
  <c r="T67" i="10"/>
  <c r="T68" i="10"/>
  <c r="M69" i="10"/>
  <c r="T69" i="10"/>
  <c r="M70" i="10"/>
  <c r="T70" i="10" s="1"/>
  <c r="M71" i="10"/>
  <c r="T71" i="10"/>
  <c r="I7" i="2" l="1"/>
  <c r="I19" i="2"/>
  <c r="I31" i="2"/>
  <c r="I15" i="2"/>
  <c r="I27" i="2"/>
  <c r="I11" i="2"/>
  <c r="I23" i="2"/>
  <c r="I26" i="2"/>
  <c r="I22" i="2"/>
  <c r="I18" i="2"/>
  <c r="I14" i="2"/>
  <c r="I10" i="2"/>
  <c r="D27" i="14"/>
  <c r="I30" i="2"/>
  <c r="AP6" i="2"/>
  <c r="AO6" i="2"/>
  <c r="B27" i="14"/>
  <c r="T129" i="13"/>
  <c r="R125" i="13"/>
  <c r="T125" i="13" s="1"/>
  <c r="R120" i="13"/>
  <c r="T120" i="13" s="1"/>
  <c r="R107" i="13"/>
  <c r="T107" i="13" s="1"/>
  <c r="R101" i="13"/>
  <c r="T101" i="13" s="1"/>
  <c r="R100" i="13"/>
  <c r="T100" i="13" s="1"/>
  <c r="R84" i="13"/>
  <c r="T84" i="13" s="1"/>
  <c r="T77" i="13"/>
  <c r="R75" i="13"/>
  <c r="T75" i="13" s="1"/>
  <c r="R73" i="13"/>
  <c r="R69" i="13"/>
  <c r="T69" i="13" s="1"/>
  <c r="R68" i="13"/>
  <c r="T68" i="13" s="1"/>
  <c r="T61" i="13"/>
  <c r="R59" i="13"/>
  <c r="T59" i="13" s="1"/>
  <c r="R57" i="13"/>
  <c r="T57" i="13" s="1"/>
  <c r="R53" i="13"/>
  <c r="T53" i="13" s="1"/>
  <c r="R52" i="13"/>
  <c r="T52" i="13" s="1"/>
  <c r="R47" i="13"/>
  <c r="T47" i="13" s="1"/>
  <c r="R43" i="13"/>
  <c r="T43" i="13" s="1"/>
  <c r="R41" i="13"/>
  <c r="T41" i="13" s="1"/>
  <c r="R36" i="13"/>
  <c r="T36" i="13" s="1"/>
  <c r="M133" i="13"/>
  <c r="T65" i="13"/>
  <c r="D132" i="13"/>
  <c r="D133" i="13" s="1"/>
  <c r="T123" i="13"/>
  <c r="T113" i="13"/>
  <c r="T105" i="13"/>
  <c r="T96" i="13"/>
  <c r="T91" i="13"/>
  <c r="R87" i="13"/>
  <c r="T87" i="13" s="1"/>
  <c r="T85" i="13"/>
  <c r="T80" i="13"/>
  <c r="R71" i="13"/>
  <c r="T71" i="13" s="1"/>
  <c r="R65" i="13"/>
  <c r="T64" i="13"/>
  <c r="R55" i="13"/>
  <c r="T55" i="13" s="1"/>
  <c r="T48" i="13"/>
  <c r="R39" i="13"/>
  <c r="T39" i="13" s="1"/>
  <c r="R34" i="13"/>
  <c r="T34" i="13" s="1"/>
  <c r="T32" i="13"/>
  <c r="T109" i="13"/>
  <c r="R128" i="13"/>
  <c r="T128" i="13" s="1"/>
  <c r="T121" i="13"/>
  <c r="R119" i="13"/>
  <c r="T119" i="13" s="1"/>
  <c r="R117" i="13"/>
  <c r="T117" i="13" s="1"/>
  <c r="R111" i="13"/>
  <c r="T111" i="13" s="1"/>
  <c r="T103" i="13"/>
  <c r="T97" i="13"/>
  <c r="R93" i="13"/>
  <c r="T93" i="13" s="1"/>
  <c r="T92" i="13"/>
  <c r="R83" i="13"/>
  <c r="T83" i="13" s="1"/>
  <c r="T76" i="13"/>
  <c r="R67" i="13"/>
  <c r="T67" i="13" s="1"/>
  <c r="T60" i="13"/>
  <c r="T44" i="13"/>
  <c r="R35" i="13"/>
  <c r="T35" i="13" s="1"/>
  <c r="T89" i="13"/>
  <c r="T73" i="13"/>
  <c r="T25" i="13"/>
  <c r="T30" i="13"/>
  <c r="T7" i="13"/>
  <c r="R30" i="13"/>
  <c r="T37" i="13"/>
  <c r="T31" i="13"/>
  <c r="P30" i="13"/>
  <c r="P133" i="13" s="1"/>
  <c r="T33" i="13"/>
  <c r="K30" i="13"/>
  <c r="K133" i="13" s="1"/>
  <c r="P132" i="13"/>
  <c r="H31" i="11"/>
  <c r="J15" i="11"/>
  <c r="J11" i="11"/>
  <c r="K8" i="11"/>
  <c r="J6" i="11"/>
  <c r="G31" i="11"/>
  <c r="K28" i="11"/>
  <c r="K22" i="11"/>
  <c r="K19" i="11"/>
  <c r="K13" i="11"/>
  <c r="K9" i="11"/>
  <c r="G5" i="11"/>
  <c r="J5" i="11" s="1"/>
  <c r="H5" i="11"/>
  <c r="K5" i="11" s="1"/>
  <c r="E5" i="11"/>
  <c r="K7" i="11"/>
  <c r="E31" i="11"/>
  <c r="T47" i="10"/>
  <c r="Q5" i="10"/>
  <c r="T6" i="10"/>
  <c r="T5" i="10" s="1"/>
  <c r="U6" i="9"/>
  <c r="U7" i="9"/>
  <c r="U8" i="9"/>
  <c r="U9" i="9"/>
  <c r="U10" i="9"/>
  <c r="U11" i="9"/>
  <c r="U12" i="9"/>
  <c r="U13" i="9"/>
  <c r="U14" i="9"/>
  <c r="U15" i="9"/>
  <c r="U16" i="9"/>
  <c r="U17" i="9"/>
  <c r="U18" i="9"/>
  <c r="U19" i="9"/>
  <c r="U20" i="9"/>
  <c r="U21" i="9"/>
  <c r="U22" i="9"/>
  <c r="U23" i="9"/>
  <c r="U24" i="9"/>
  <c r="U25" i="9"/>
  <c r="U26" i="9"/>
  <c r="U27" i="9"/>
  <c r="U28"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U112" i="9"/>
  <c r="U113" i="9"/>
  <c r="U114" i="9"/>
  <c r="U115" i="9"/>
  <c r="U116" i="9"/>
  <c r="U117" i="9"/>
  <c r="U118" i="9"/>
  <c r="U119" i="9"/>
  <c r="U120" i="9"/>
  <c r="U121" i="9"/>
  <c r="U122" i="9"/>
  <c r="U123" i="9"/>
  <c r="U124" i="9"/>
  <c r="U125" i="9"/>
  <c r="U126" i="9"/>
  <c r="U127" i="9"/>
  <c r="U128" i="9"/>
  <c r="U129" i="9"/>
  <c r="U130" i="9"/>
  <c r="U131" i="9"/>
  <c r="U5" i="9"/>
  <c r="I6" i="2" l="1"/>
  <c r="R132" i="13"/>
  <c r="T132" i="13" s="1"/>
  <c r="J31" i="11"/>
  <c r="K31" i="11"/>
  <c r="R131" i="9"/>
  <c r="P131" i="9"/>
  <c r="M131" i="9"/>
  <c r="L131" i="9"/>
  <c r="J131" i="9"/>
  <c r="I131" i="9"/>
  <c r="G131" i="9"/>
  <c r="F131" i="9"/>
  <c r="D131" i="9"/>
  <c r="C131" i="9"/>
  <c r="O130" i="9"/>
  <c r="S130" i="9" s="1"/>
  <c r="K130" i="9"/>
  <c r="H130" i="9"/>
  <c r="E130" i="9"/>
  <c r="O129" i="9"/>
  <c r="S129" i="9" s="1"/>
  <c r="K129" i="9"/>
  <c r="H129" i="9"/>
  <c r="E129" i="9"/>
  <c r="S128" i="9"/>
  <c r="O128" i="9"/>
  <c r="K128" i="9"/>
  <c r="H128" i="9"/>
  <c r="E128" i="9"/>
  <c r="O127" i="9"/>
  <c r="S127" i="9" s="1"/>
  <c r="K127" i="9"/>
  <c r="H127" i="9"/>
  <c r="E127" i="9"/>
  <c r="O126" i="9"/>
  <c r="S126" i="9" s="1"/>
  <c r="K126" i="9"/>
  <c r="H126" i="9"/>
  <c r="E126" i="9"/>
  <c r="S125" i="9"/>
  <c r="O125" i="9"/>
  <c r="K125" i="9"/>
  <c r="H125" i="9"/>
  <c r="E125" i="9"/>
  <c r="O124" i="9"/>
  <c r="S124" i="9" s="1"/>
  <c r="K124" i="9"/>
  <c r="H124" i="9"/>
  <c r="E124" i="9"/>
  <c r="O123" i="9"/>
  <c r="S123" i="9" s="1"/>
  <c r="K123" i="9"/>
  <c r="H123" i="9"/>
  <c r="E123" i="9"/>
  <c r="O122" i="9"/>
  <c r="S122" i="9" s="1"/>
  <c r="K122" i="9"/>
  <c r="H122" i="9"/>
  <c r="E122" i="9"/>
  <c r="O121" i="9"/>
  <c r="S121" i="9" s="1"/>
  <c r="K121" i="9"/>
  <c r="H121" i="9"/>
  <c r="E121" i="9"/>
  <c r="S120" i="9"/>
  <c r="O120" i="9"/>
  <c r="K120" i="9"/>
  <c r="H120" i="9"/>
  <c r="E120" i="9"/>
  <c r="O119" i="9"/>
  <c r="S119" i="9" s="1"/>
  <c r="K119" i="9"/>
  <c r="H119" i="9"/>
  <c r="E119" i="9"/>
  <c r="O118" i="9"/>
  <c r="S118" i="9" s="1"/>
  <c r="K118" i="9"/>
  <c r="H118" i="9"/>
  <c r="E118" i="9"/>
  <c r="S117" i="9"/>
  <c r="O117" i="9"/>
  <c r="K117" i="9"/>
  <c r="H117" i="9"/>
  <c r="E117" i="9"/>
  <c r="O116" i="9"/>
  <c r="S116" i="9" s="1"/>
  <c r="K116" i="9"/>
  <c r="H116" i="9"/>
  <c r="E116" i="9"/>
  <c r="O115" i="9"/>
  <c r="S115" i="9" s="1"/>
  <c r="K115" i="9"/>
  <c r="H115" i="9"/>
  <c r="E115" i="9"/>
  <c r="O114" i="9"/>
  <c r="S114" i="9" s="1"/>
  <c r="K114" i="9"/>
  <c r="H114" i="9"/>
  <c r="E114" i="9"/>
  <c r="O113" i="9"/>
  <c r="S113" i="9" s="1"/>
  <c r="K113" i="9"/>
  <c r="H113" i="9"/>
  <c r="E113" i="9"/>
  <c r="S112" i="9"/>
  <c r="O112" i="9"/>
  <c r="K112" i="9"/>
  <c r="H112" i="9"/>
  <c r="E112" i="9"/>
  <c r="O111" i="9"/>
  <c r="S111" i="9" s="1"/>
  <c r="K111" i="9"/>
  <c r="H111" i="9"/>
  <c r="E111" i="9"/>
  <c r="O110" i="9"/>
  <c r="S110" i="9" s="1"/>
  <c r="K110" i="9"/>
  <c r="H110" i="9"/>
  <c r="E110" i="9"/>
  <c r="S109" i="9"/>
  <c r="O109" i="9"/>
  <c r="K109" i="9"/>
  <c r="H109" i="9"/>
  <c r="E109" i="9"/>
  <c r="O108" i="9"/>
  <c r="S108" i="9" s="1"/>
  <c r="K108" i="9"/>
  <c r="H108" i="9"/>
  <c r="E108" i="9"/>
  <c r="O107" i="9"/>
  <c r="S107" i="9" s="1"/>
  <c r="K107" i="9"/>
  <c r="H107" i="9"/>
  <c r="E107" i="9"/>
  <c r="O106" i="9"/>
  <c r="S106" i="9" s="1"/>
  <c r="K106" i="9"/>
  <c r="H106" i="9"/>
  <c r="E106" i="9"/>
  <c r="O105" i="9"/>
  <c r="S105" i="9" s="1"/>
  <c r="K105" i="9"/>
  <c r="H105" i="9"/>
  <c r="E105" i="9"/>
  <c r="S104" i="9"/>
  <c r="O104" i="9"/>
  <c r="K104" i="9"/>
  <c r="H104" i="9"/>
  <c r="E104" i="9"/>
  <c r="O103" i="9"/>
  <c r="S103" i="9" s="1"/>
  <c r="K103" i="9"/>
  <c r="H103" i="9"/>
  <c r="E103" i="9"/>
  <c r="O102" i="9"/>
  <c r="S102" i="9" s="1"/>
  <c r="K102" i="9"/>
  <c r="H102" i="9"/>
  <c r="E102" i="9"/>
  <c r="S101" i="9"/>
  <c r="O101" i="9"/>
  <c r="K101" i="9"/>
  <c r="H101" i="9"/>
  <c r="E101" i="9"/>
  <c r="O100" i="9"/>
  <c r="S100" i="9" s="1"/>
  <c r="K100" i="9"/>
  <c r="H100" i="9"/>
  <c r="E100" i="9"/>
  <c r="O99" i="9"/>
  <c r="S99" i="9" s="1"/>
  <c r="K99" i="9"/>
  <c r="H99" i="9"/>
  <c r="E99" i="9"/>
  <c r="O98" i="9"/>
  <c r="S98" i="9" s="1"/>
  <c r="K98" i="9"/>
  <c r="H98" i="9"/>
  <c r="E98" i="9"/>
  <c r="O97" i="9"/>
  <c r="S97" i="9" s="1"/>
  <c r="K97" i="9"/>
  <c r="H97" i="9"/>
  <c r="E97" i="9"/>
  <c r="S96" i="9"/>
  <c r="O96" i="9"/>
  <c r="K96" i="9"/>
  <c r="H96" i="9"/>
  <c r="E96" i="9"/>
  <c r="O95" i="9"/>
  <c r="S95" i="9" s="1"/>
  <c r="K95" i="9"/>
  <c r="H95" i="9"/>
  <c r="E95" i="9"/>
  <c r="O94" i="9"/>
  <c r="S94" i="9" s="1"/>
  <c r="K94" i="9"/>
  <c r="H94" i="9"/>
  <c r="E94" i="9"/>
  <c r="S93" i="9"/>
  <c r="O93" i="9"/>
  <c r="K93" i="9"/>
  <c r="H93" i="9"/>
  <c r="E93" i="9"/>
  <c r="O92" i="9"/>
  <c r="S92" i="9" s="1"/>
  <c r="K92" i="9"/>
  <c r="H92" i="9"/>
  <c r="E92" i="9"/>
  <c r="O91" i="9"/>
  <c r="S91" i="9" s="1"/>
  <c r="K91" i="9"/>
  <c r="H91" i="9"/>
  <c r="E91" i="9"/>
  <c r="O90" i="9"/>
  <c r="S90" i="9" s="1"/>
  <c r="K90" i="9"/>
  <c r="H90" i="9"/>
  <c r="E90" i="9"/>
  <c r="O89" i="9"/>
  <c r="S89" i="9" s="1"/>
  <c r="K89" i="9"/>
  <c r="H89" i="9"/>
  <c r="E89" i="9"/>
  <c r="S88" i="9"/>
  <c r="O88" i="9"/>
  <c r="K88" i="9"/>
  <c r="H88" i="9"/>
  <c r="E88" i="9"/>
  <c r="O87" i="9"/>
  <c r="S87" i="9" s="1"/>
  <c r="K87" i="9"/>
  <c r="H87" i="9"/>
  <c r="E87" i="9"/>
  <c r="O86" i="9"/>
  <c r="S86" i="9" s="1"/>
  <c r="K86" i="9"/>
  <c r="H86" i="9"/>
  <c r="E86" i="9"/>
  <c r="S85" i="9"/>
  <c r="O85" i="9"/>
  <c r="K85" i="9"/>
  <c r="H85" i="9"/>
  <c r="E85" i="9"/>
  <c r="O84" i="9"/>
  <c r="S84" i="9" s="1"/>
  <c r="K84" i="9"/>
  <c r="H84" i="9"/>
  <c r="E84" i="9"/>
  <c r="O83" i="9"/>
  <c r="S83" i="9" s="1"/>
  <c r="K83" i="9"/>
  <c r="H83" i="9"/>
  <c r="E83" i="9"/>
  <c r="Q82" i="9"/>
  <c r="O82" i="9"/>
  <c r="N82" i="9"/>
  <c r="K82" i="9"/>
  <c r="H82" i="9"/>
  <c r="E82" i="9"/>
  <c r="O81" i="9"/>
  <c r="S81" i="9" s="1"/>
  <c r="K81" i="9"/>
  <c r="H81" i="9"/>
  <c r="E81" i="9"/>
  <c r="O80" i="9"/>
  <c r="S80" i="9" s="1"/>
  <c r="K80" i="9"/>
  <c r="H80" i="9"/>
  <c r="E80" i="9"/>
  <c r="S79" i="9"/>
  <c r="O79" i="9"/>
  <c r="K79" i="9"/>
  <c r="H79" i="9"/>
  <c r="E79" i="9"/>
  <c r="O78" i="9"/>
  <c r="S78" i="9" s="1"/>
  <c r="K78" i="9"/>
  <c r="H78" i="9"/>
  <c r="E78" i="9"/>
  <c r="O77" i="9"/>
  <c r="S77" i="9" s="1"/>
  <c r="K77" i="9"/>
  <c r="H77" i="9"/>
  <c r="E77" i="9"/>
  <c r="O76" i="9"/>
  <c r="S76" i="9" s="1"/>
  <c r="K76" i="9"/>
  <c r="H76" i="9"/>
  <c r="E76" i="9"/>
  <c r="O75" i="9"/>
  <c r="S75" i="9" s="1"/>
  <c r="K75" i="9"/>
  <c r="H75" i="9"/>
  <c r="E75" i="9"/>
  <c r="S74" i="9"/>
  <c r="O74" i="9"/>
  <c r="K74" i="9"/>
  <c r="H74" i="9"/>
  <c r="E74" i="9"/>
  <c r="O73" i="9"/>
  <c r="S73" i="9" s="1"/>
  <c r="K73" i="9"/>
  <c r="H73" i="9"/>
  <c r="E73" i="9"/>
  <c r="O72" i="9"/>
  <c r="S72" i="9" s="1"/>
  <c r="K72" i="9"/>
  <c r="H72" i="9"/>
  <c r="E72" i="9"/>
  <c r="S71" i="9"/>
  <c r="O71" i="9"/>
  <c r="K71" i="9"/>
  <c r="H71" i="9"/>
  <c r="E71" i="9"/>
  <c r="O70" i="9"/>
  <c r="S70" i="9" s="1"/>
  <c r="K70" i="9"/>
  <c r="H70" i="9"/>
  <c r="E70" i="9"/>
  <c r="O69" i="9"/>
  <c r="S69" i="9" s="1"/>
  <c r="K69" i="9"/>
  <c r="H69" i="9"/>
  <c r="E69" i="9"/>
  <c r="O68" i="9"/>
  <c r="S68" i="9" s="1"/>
  <c r="K68" i="9"/>
  <c r="H68" i="9"/>
  <c r="E68" i="9"/>
  <c r="O67" i="9"/>
  <c r="S67" i="9" s="1"/>
  <c r="K67" i="9"/>
  <c r="H67" i="9"/>
  <c r="E67" i="9"/>
  <c r="S66" i="9"/>
  <c r="O66" i="9"/>
  <c r="K66" i="9"/>
  <c r="H66" i="9"/>
  <c r="E66" i="9"/>
  <c r="O65" i="9"/>
  <c r="S65" i="9" s="1"/>
  <c r="K65" i="9"/>
  <c r="H65" i="9"/>
  <c r="E65" i="9"/>
  <c r="O64" i="9"/>
  <c r="S64" i="9" s="1"/>
  <c r="K64" i="9"/>
  <c r="H64" i="9"/>
  <c r="E64" i="9"/>
  <c r="S63" i="9"/>
  <c r="O63" i="9"/>
  <c r="K63" i="9"/>
  <c r="H63" i="9"/>
  <c r="E63" i="9"/>
  <c r="O62" i="9"/>
  <c r="S62" i="9" s="1"/>
  <c r="K62" i="9"/>
  <c r="H62" i="9"/>
  <c r="E62" i="9"/>
  <c r="O61" i="9"/>
  <c r="S61" i="9" s="1"/>
  <c r="K61" i="9"/>
  <c r="H61" i="9"/>
  <c r="E61" i="9"/>
  <c r="O60" i="9"/>
  <c r="S60" i="9" s="1"/>
  <c r="K60" i="9"/>
  <c r="H60" i="9"/>
  <c r="E60" i="9"/>
  <c r="O59" i="9"/>
  <c r="S59" i="9" s="1"/>
  <c r="K59" i="9"/>
  <c r="H59" i="9"/>
  <c r="E59" i="9"/>
  <c r="S58" i="9"/>
  <c r="O58" i="9"/>
  <c r="K58" i="9"/>
  <c r="H58" i="9"/>
  <c r="E58" i="9"/>
  <c r="O57" i="9"/>
  <c r="S57" i="9" s="1"/>
  <c r="K57" i="9"/>
  <c r="H57" i="9"/>
  <c r="E57" i="9"/>
  <c r="O56" i="9"/>
  <c r="S56" i="9" s="1"/>
  <c r="K56" i="9"/>
  <c r="H56" i="9"/>
  <c r="E56" i="9"/>
  <c r="S55" i="9"/>
  <c r="O55" i="9"/>
  <c r="K55" i="9"/>
  <c r="H55" i="9"/>
  <c r="E55" i="9"/>
  <c r="O54" i="9"/>
  <c r="S54" i="9" s="1"/>
  <c r="K54" i="9"/>
  <c r="H54" i="9"/>
  <c r="E54" i="9"/>
  <c r="O53" i="9"/>
  <c r="S53" i="9" s="1"/>
  <c r="K53" i="9"/>
  <c r="H53" i="9"/>
  <c r="E53" i="9"/>
  <c r="O52" i="9"/>
  <c r="S52" i="9" s="1"/>
  <c r="K52" i="9"/>
  <c r="H52" i="9"/>
  <c r="E52" i="9"/>
  <c r="O51" i="9"/>
  <c r="S51" i="9" s="1"/>
  <c r="K51" i="9"/>
  <c r="H51" i="9"/>
  <c r="E51" i="9"/>
  <c r="S50" i="9"/>
  <c r="O50" i="9"/>
  <c r="K50" i="9"/>
  <c r="H50" i="9"/>
  <c r="E50" i="9"/>
  <c r="O49" i="9"/>
  <c r="S49" i="9" s="1"/>
  <c r="K49" i="9"/>
  <c r="H49" i="9"/>
  <c r="E49" i="9"/>
  <c r="O48" i="9"/>
  <c r="S48" i="9" s="1"/>
  <c r="K48" i="9"/>
  <c r="H48" i="9"/>
  <c r="E48" i="9"/>
  <c r="Q47" i="9"/>
  <c r="O47" i="9"/>
  <c r="S47" i="9" s="1"/>
  <c r="N47" i="9"/>
  <c r="K47" i="9"/>
  <c r="H47" i="9"/>
  <c r="E47" i="9"/>
  <c r="O46" i="9"/>
  <c r="S46" i="9" s="1"/>
  <c r="K46" i="9"/>
  <c r="H46" i="9"/>
  <c r="E46" i="9"/>
  <c r="S45" i="9"/>
  <c r="O45" i="9"/>
  <c r="K45" i="9"/>
  <c r="H45" i="9"/>
  <c r="E45" i="9"/>
  <c r="S44" i="9"/>
  <c r="O44" i="9"/>
  <c r="K44" i="9"/>
  <c r="H44" i="9"/>
  <c r="E44" i="9"/>
  <c r="O43" i="9"/>
  <c r="S43" i="9" s="1"/>
  <c r="K43" i="9"/>
  <c r="H43" i="9"/>
  <c r="E43" i="9"/>
  <c r="O42" i="9"/>
  <c r="S42" i="9" s="1"/>
  <c r="K42" i="9"/>
  <c r="H42" i="9"/>
  <c r="E42" i="9"/>
  <c r="O41" i="9"/>
  <c r="S41" i="9" s="1"/>
  <c r="K41" i="9"/>
  <c r="H41" i="9"/>
  <c r="E41" i="9"/>
  <c r="O40" i="9"/>
  <c r="S40" i="9" s="1"/>
  <c r="K40" i="9"/>
  <c r="H40" i="9"/>
  <c r="E40" i="9"/>
  <c r="O39" i="9"/>
  <c r="S39" i="9" s="1"/>
  <c r="K39" i="9"/>
  <c r="H39" i="9"/>
  <c r="E39" i="9"/>
  <c r="O38" i="9"/>
  <c r="S38" i="9" s="1"/>
  <c r="K38" i="9"/>
  <c r="H38" i="9"/>
  <c r="E38" i="9"/>
  <c r="S37" i="9"/>
  <c r="O37" i="9"/>
  <c r="K37" i="9"/>
  <c r="H37" i="9"/>
  <c r="E37" i="9"/>
  <c r="S36" i="9"/>
  <c r="O36" i="9"/>
  <c r="K36" i="9"/>
  <c r="H36" i="9"/>
  <c r="E36" i="9"/>
  <c r="O35" i="9"/>
  <c r="S35" i="9" s="1"/>
  <c r="K35" i="9"/>
  <c r="H35" i="9"/>
  <c r="E35" i="9"/>
  <c r="O34" i="9"/>
  <c r="S34" i="9" s="1"/>
  <c r="K34" i="9"/>
  <c r="H34" i="9"/>
  <c r="E34" i="9"/>
  <c r="O33" i="9"/>
  <c r="S33" i="9" s="1"/>
  <c r="K33" i="9"/>
  <c r="H33" i="9"/>
  <c r="E33" i="9"/>
  <c r="O32" i="9"/>
  <c r="S32" i="9" s="1"/>
  <c r="K32" i="9"/>
  <c r="H32" i="9"/>
  <c r="E32" i="9"/>
  <c r="Q31" i="9"/>
  <c r="O31" i="9"/>
  <c r="N31" i="9"/>
  <c r="K31" i="9"/>
  <c r="H31" i="9"/>
  <c r="E31" i="9"/>
  <c r="O30" i="9"/>
  <c r="K30" i="9"/>
  <c r="K131" i="9" s="1"/>
  <c r="H30" i="9"/>
  <c r="E30" i="9"/>
  <c r="R29" i="9"/>
  <c r="R132" i="9" s="1"/>
  <c r="P29" i="9"/>
  <c r="M29" i="9"/>
  <c r="M132" i="9" s="1"/>
  <c r="L29" i="9"/>
  <c r="J29" i="9"/>
  <c r="J132" i="9" s="1"/>
  <c r="I29" i="9"/>
  <c r="I132" i="9" s="1"/>
  <c r="G29" i="9"/>
  <c r="G132" i="9" s="1"/>
  <c r="F29" i="9"/>
  <c r="D29" i="9"/>
  <c r="D132" i="9" s="1"/>
  <c r="C29" i="9"/>
  <c r="C132" i="9" s="1"/>
  <c r="O28" i="9"/>
  <c r="S28" i="9" s="1"/>
  <c r="K28" i="9"/>
  <c r="H28" i="9"/>
  <c r="E28" i="9"/>
  <c r="S27" i="9"/>
  <c r="O27" i="9"/>
  <c r="K27" i="9"/>
  <c r="H27" i="9"/>
  <c r="E27" i="9"/>
  <c r="S26" i="9"/>
  <c r="O26" i="9"/>
  <c r="K26" i="9"/>
  <c r="H26" i="9"/>
  <c r="E26" i="9"/>
  <c r="O25" i="9"/>
  <c r="S25" i="9" s="1"/>
  <c r="K25" i="9"/>
  <c r="H25" i="9"/>
  <c r="E25" i="9"/>
  <c r="O24" i="9"/>
  <c r="S24" i="9" s="1"/>
  <c r="K24" i="9"/>
  <c r="H24" i="9"/>
  <c r="E24" i="9"/>
  <c r="S23" i="9"/>
  <c r="O23" i="9"/>
  <c r="K23" i="9"/>
  <c r="H23" i="9"/>
  <c r="E23" i="9"/>
  <c r="Q22" i="9"/>
  <c r="O22" i="9"/>
  <c r="S22" i="9" s="1"/>
  <c r="N22" i="9"/>
  <c r="K22" i="9"/>
  <c r="H22" i="9"/>
  <c r="E22" i="9"/>
  <c r="S21" i="9"/>
  <c r="O21" i="9"/>
  <c r="K21" i="9"/>
  <c r="H21" i="9"/>
  <c r="E21" i="9"/>
  <c r="S20" i="9"/>
  <c r="O20" i="9"/>
  <c r="K20" i="9"/>
  <c r="H20" i="9"/>
  <c r="E20" i="9"/>
  <c r="O19" i="9"/>
  <c r="S19" i="9" s="1"/>
  <c r="K19" i="9"/>
  <c r="H19" i="9"/>
  <c r="E19" i="9"/>
  <c r="O18" i="9"/>
  <c r="S18" i="9" s="1"/>
  <c r="K18" i="9"/>
  <c r="H18" i="9"/>
  <c r="E18" i="9"/>
  <c r="S17" i="9"/>
  <c r="O17" i="9"/>
  <c r="K17" i="9"/>
  <c r="H17" i="9"/>
  <c r="E17" i="9"/>
  <c r="S16" i="9"/>
  <c r="O16" i="9"/>
  <c r="K16" i="9"/>
  <c r="H16" i="9"/>
  <c r="E16" i="9"/>
  <c r="O15" i="9"/>
  <c r="S15" i="9" s="1"/>
  <c r="N15" i="9"/>
  <c r="N29" i="9" s="1"/>
  <c r="K15" i="9"/>
  <c r="H15" i="9"/>
  <c r="E15" i="9"/>
  <c r="S14" i="9"/>
  <c r="O14" i="9"/>
  <c r="K14" i="9"/>
  <c r="H14" i="9"/>
  <c r="E14" i="9"/>
  <c r="S13" i="9"/>
  <c r="O13" i="9"/>
  <c r="K13" i="9"/>
  <c r="H13" i="9"/>
  <c r="E13" i="9"/>
  <c r="O12" i="9"/>
  <c r="S12" i="9" s="1"/>
  <c r="K12" i="9"/>
  <c r="H12" i="9"/>
  <c r="E12" i="9"/>
  <c r="Q11" i="9"/>
  <c r="Q29" i="9" s="1"/>
  <c r="O11" i="9"/>
  <c r="N11" i="9"/>
  <c r="K11" i="9"/>
  <c r="H11" i="9"/>
  <c r="E11" i="9"/>
  <c r="O10" i="9"/>
  <c r="S10" i="9" s="1"/>
  <c r="K10" i="9"/>
  <c r="H10" i="9"/>
  <c r="E10" i="9"/>
  <c r="O9" i="9"/>
  <c r="S9" i="9" s="1"/>
  <c r="K9" i="9"/>
  <c r="H9" i="9"/>
  <c r="E9" i="9"/>
  <c r="S7" i="9"/>
  <c r="O7" i="9"/>
  <c r="K7" i="9"/>
  <c r="H7" i="9"/>
  <c r="E7" i="9"/>
  <c r="Q6" i="9"/>
  <c r="O6" i="9"/>
  <c r="S6" i="9" s="1"/>
  <c r="N6" i="9"/>
  <c r="K6" i="9"/>
  <c r="H6" i="9"/>
  <c r="E6" i="9"/>
  <c r="E29" i="9" s="1"/>
  <c r="S5" i="9"/>
  <c r="O5" i="9"/>
  <c r="O29" i="9" s="1"/>
  <c r="K5" i="9"/>
  <c r="K29" i="9" s="1"/>
  <c r="H5" i="9"/>
  <c r="H29" i="9" s="1"/>
  <c r="E5" i="9"/>
  <c r="Q8" i="2"/>
  <c r="R8" i="2"/>
  <c r="Q9" i="2"/>
  <c r="R9" i="2"/>
  <c r="Q10" i="2"/>
  <c r="R10" i="2"/>
  <c r="Q11" i="2"/>
  <c r="R11" i="2"/>
  <c r="Q12" i="2"/>
  <c r="R12" i="2"/>
  <c r="Q13" i="2"/>
  <c r="R13" i="2"/>
  <c r="Q14" i="2"/>
  <c r="R14" i="2"/>
  <c r="Q15" i="2"/>
  <c r="R15" i="2"/>
  <c r="Q16" i="2"/>
  <c r="R16" i="2"/>
  <c r="Q17" i="2"/>
  <c r="R17" i="2"/>
  <c r="Q18" i="2"/>
  <c r="R18" i="2"/>
  <c r="Q19" i="2"/>
  <c r="R19" i="2"/>
  <c r="Q20" i="2"/>
  <c r="R20" i="2"/>
  <c r="Q21" i="2"/>
  <c r="R21" i="2"/>
  <c r="Q22" i="2"/>
  <c r="R22" i="2"/>
  <c r="Q23" i="2"/>
  <c r="R23" i="2"/>
  <c r="Q24" i="2"/>
  <c r="R24" i="2"/>
  <c r="Q25" i="2"/>
  <c r="R25" i="2"/>
  <c r="Q26" i="2"/>
  <c r="R26" i="2"/>
  <c r="Q27" i="2"/>
  <c r="R27" i="2"/>
  <c r="Q28" i="2"/>
  <c r="R28" i="2"/>
  <c r="Q29" i="2"/>
  <c r="R29" i="2"/>
  <c r="Q30" i="2"/>
  <c r="R30" i="2"/>
  <c r="Q31" i="2"/>
  <c r="R31" i="2"/>
  <c r="Q7" i="2"/>
  <c r="R7" i="2"/>
  <c r="G27" i="8"/>
  <c r="H27" i="8"/>
  <c r="I27" i="8"/>
  <c r="J27" i="8"/>
  <c r="AG8" i="2"/>
  <c r="AG9" i="2"/>
  <c r="AG10" i="2"/>
  <c r="AG11" i="2"/>
  <c r="AG12" i="2"/>
  <c r="AG13" i="2"/>
  <c r="AG14" i="2"/>
  <c r="AG15" i="2"/>
  <c r="AG16" i="2"/>
  <c r="AG17" i="2"/>
  <c r="AG18" i="2"/>
  <c r="AG19" i="2"/>
  <c r="AG20" i="2"/>
  <c r="AG21" i="2"/>
  <c r="AG22" i="2"/>
  <c r="AG23" i="2"/>
  <c r="AG24" i="2"/>
  <c r="AG25" i="2"/>
  <c r="AG26" i="2"/>
  <c r="AG27" i="2"/>
  <c r="AG28" i="2"/>
  <c r="AG29" i="2"/>
  <c r="AG30" i="2"/>
  <c r="AG31" i="2"/>
  <c r="AG7" i="2"/>
  <c r="G3" i="7"/>
  <c r="G5" i="7"/>
  <c r="G90" i="7" s="1"/>
  <c r="G7" i="7"/>
  <c r="G10" i="7"/>
  <c r="G12" i="7"/>
  <c r="G14" i="7"/>
  <c r="G16" i="7"/>
  <c r="G17" i="7"/>
  <c r="G22" i="7"/>
  <c r="G23" i="7"/>
  <c r="G24" i="7"/>
  <c r="G26" i="7"/>
  <c r="G27" i="7"/>
  <c r="G28" i="7"/>
  <c r="G30" i="7"/>
  <c r="G32" i="7"/>
  <c r="G33" i="7"/>
  <c r="G34" i="7"/>
  <c r="G35" i="7"/>
  <c r="G36" i="7"/>
  <c r="G37" i="7"/>
  <c r="G39" i="7"/>
  <c r="G43" i="7"/>
  <c r="G46" i="7"/>
  <c r="G49" i="7"/>
  <c r="G52" i="7"/>
  <c r="G56" i="7"/>
  <c r="G58" i="7"/>
  <c r="G59" i="7"/>
  <c r="G60" i="7"/>
  <c r="G61" i="7"/>
  <c r="G62" i="7"/>
  <c r="G65" i="7"/>
  <c r="G66" i="7"/>
  <c r="G67" i="7"/>
  <c r="G68" i="7"/>
  <c r="G70" i="7"/>
  <c r="G72" i="7"/>
  <c r="G73" i="7"/>
  <c r="G76" i="7"/>
  <c r="G78" i="7"/>
  <c r="G79" i="7"/>
  <c r="G82" i="7"/>
  <c r="G83" i="7"/>
  <c r="G88" i="7"/>
  <c r="D90" i="7"/>
  <c r="E90" i="7"/>
  <c r="F90" i="7"/>
  <c r="Z8" i="2"/>
  <c r="Z9" i="2"/>
  <c r="Z10" i="2"/>
  <c r="Z11" i="2"/>
  <c r="Z12" i="2"/>
  <c r="Z13" i="2"/>
  <c r="Z14" i="2"/>
  <c r="Z15" i="2"/>
  <c r="Z16" i="2"/>
  <c r="Z17" i="2"/>
  <c r="Z18" i="2"/>
  <c r="Z19" i="2"/>
  <c r="Z20" i="2"/>
  <c r="Z21" i="2"/>
  <c r="Z22" i="2"/>
  <c r="Z23" i="2"/>
  <c r="Z24" i="2"/>
  <c r="Z25" i="2"/>
  <c r="Z26" i="2"/>
  <c r="Z27" i="2"/>
  <c r="Z28" i="2"/>
  <c r="Z29" i="2"/>
  <c r="Z30" i="2"/>
  <c r="Z31" i="2"/>
  <c r="Z7" i="2"/>
  <c r="H4" i="6"/>
  <c r="I4" i="6" s="1"/>
  <c r="H5" i="6"/>
  <c r="I5" i="6"/>
  <c r="H6" i="6"/>
  <c r="I6" i="6" s="1"/>
  <c r="H7" i="6"/>
  <c r="I7" i="6" s="1"/>
  <c r="H8" i="6"/>
  <c r="H9" i="6"/>
  <c r="H10" i="6"/>
  <c r="H11" i="6"/>
  <c r="I11" i="6" s="1"/>
  <c r="H12" i="6"/>
  <c r="I12" i="6" s="1"/>
  <c r="H13" i="6"/>
  <c r="H14" i="6"/>
  <c r="I14" i="6" s="1"/>
  <c r="H15" i="6"/>
  <c r="I15" i="6" s="1"/>
  <c r="H16" i="6"/>
  <c r="H17" i="6"/>
  <c r="I17" i="6" s="1"/>
  <c r="H18" i="6"/>
  <c r="H19" i="6"/>
  <c r="H20" i="6"/>
  <c r="I20" i="6" s="1"/>
  <c r="H21" i="6"/>
  <c r="C22" i="6"/>
  <c r="D22" i="6"/>
  <c r="E22" i="6"/>
  <c r="F22" i="6"/>
  <c r="G22" i="6"/>
  <c r="AF8" i="2"/>
  <c r="AF9" i="2"/>
  <c r="AF10" i="2"/>
  <c r="AF11" i="2"/>
  <c r="AF12" i="2"/>
  <c r="AF13" i="2"/>
  <c r="AF14" i="2"/>
  <c r="AF15" i="2"/>
  <c r="AF16" i="2"/>
  <c r="AF17" i="2"/>
  <c r="AF18" i="2"/>
  <c r="AF19" i="2"/>
  <c r="AF20" i="2"/>
  <c r="AF21" i="2"/>
  <c r="AF22" i="2"/>
  <c r="AF23" i="2"/>
  <c r="AF24" i="2"/>
  <c r="AF25" i="2"/>
  <c r="AF26" i="2"/>
  <c r="AF27" i="2"/>
  <c r="AF28" i="2"/>
  <c r="AF29" i="2"/>
  <c r="AF31" i="2"/>
  <c r="AF7" i="2"/>
  <c r="H8" i="2"/>
  <c r="H9" i="2"/>
  <c r="H10" i="2"/>
  <c r="H11" i="2"/>
  <c r="H12" i="2"/>
  <c r="H13" i="2"/>
  <c r="H14" i="2"/>
  <c r="H15" i="2"/>
  <c r="H16" i="2"/>
  <c r="H17" i="2"/>
  <c r="H18" i="2"/>
  <c r="H19" i="2"/>
  <c r="H20" i="2"/>
  <c r="H21" i="2"/>
  <c r="H22" i="2"/>
  <c r="H23" i="2"/>
  <c r="H24" i="2"/>
  <c r="H25" i="2"/>
  <c r="H26" i="2"/>
  <c r="H27" i="2"/>
  <c r="H28" i="2"/>
  <c r="H29" i="2"/>
  <c r="H30" i="2"/>
  <c r="H31" i="2"/>
  <c r="H7" i="2"/>
  <c r="AR26" i="2" l="1"/>
  <c r="F26" i="2"/>
  <c r="AR22" i="2"/>
  <c r="F22" i="2"/>
  <c r="F18" i="2"/>
  <c r="AR18" i="2"/>
  <c r="F14" i="2"/>
  <c r="AR14" i="2"/>
  <c r="F10" i="2"/>
  <c r="AR10" i="2"/>
  <c r="F31" i="2"/>
  <c r="AR31" i="2"/>
  <c r="AS31" i="2" s="1"/>
  <c r="AR27" i="2"/>
  <c r="F27" i="2"/>
  <c r="F23" i="2"/>
  <c r="AR23" i="2"/>
  <c r="AS23" i="2" s="1"/>
  <c r="F19" i="2"/>
  <c r="AR19" i="2"/>
  <c r="AR15" i="2"/>
  <c r="F15" i="2"/>
  <c r="AS15" i="2" s="1"/>
  <c r="AR11" i="2"/>
  <c r="F11" i="2"/>
  <c r="F29" i="2"/>
  <c r="AR29" i="2"/>
  <c r="AS29" i="2" s="1"/>
  <c r="F25" i="2"/>
  <c r="AR25" i="2"/>
  <c r="F21" i="2"/>
  <c r="AR21" i="2"/>
  <c r="AS21" i="2" s="1"/>
  <c r="F17" i="2"/>
  <c r="AR17" i="2"/>
  <c r="AR13" i="2"/>
  <c r="F13" i="2"/>
  <c r="AS13" i="2" s="1"/>
  <c r="AR9" i="2"/>
  <c r="F9" i="2"/>
  <c r="F7" i="2"/>
  <c r="AR7" i="2"/>
  <c r="F28" i="2"/>
  <c r="AR28" i="2"/>
  <c r="AR24" i="2"/>
  <c r="F24" i="2"/>
  <c r="F20" i="2"/>
  <c r="AR20" i="2"/>
  <c r="AR16" i="2"/>
  <c r="F16" i="2"/>
  <c r="F12" i="2"/>
  <c r="AR12" i="2"/>
  <c r="AR8" i="2"/>
  <c r="F8" i="2"/>
  <c r="AR30" i="2"/>
  <c r="R133" i="13"/>
  <c r="T133" i="13" s="1"/>
  <c r="P132" i="9"/>
  <c r="L132" i="9"/>
  <c r="O131" i="9"/>
  <c r="S82" i="9"/>
  <c r="F132" i="9"/>
  <c r="S30" i="9"/>
  <c r="N131" i="9"/>
  <c r="N132" i="9" s="1"/>
  <c r="K132" i="9"/>
  <c r="H131" i="9"/>
  <c r="H132" i="9" s="1"/>
  <c r="E131" i="9"/>
  <c r="E132" i="9" s="1"/>
  <c r="S31" i="9"/>
  <c r="O132" i="9"/>
  <c r="S131" i="9"/>
  <c r="Q131" i="9"/>
  <c r="Q132" i="9" s="1"/>
  <c r="S11" i="9"/>
  <c r="S29" i="9" s="1"/>
  <c r="U29" i="9" s="1"/>
  <c r="I22" i="6"/>
  <c r="H22" i="6"/>
  <c r="AS14" i="2" l="1"/>
  <c r="AS20" i="2"/>
  <c r="AS28" i="2"/>
  <c r="AS9" i="2"/>
  <c r="AS17" i="2"/>
  <c r="AS25" i="2"/>
  <c r="AS11" i="2"/>
  <c r="AS19" i="2"/>
  <c r="AS10" i="2"/>
  <c r="AS8" i="2"/>
  <c r="AS24" i="2"/>
  <c r="AS26" i="2"/>
  <c r="AS16" i="2"/>
  <c r="AS22" i="2"/>
  <c r="AS12" i="2"/>
  <c r="AS27" i="2"/>
  <c r="AS18" i="2"/>
  <c r="AS30" i="2"/>
  <c r="S132" i="9"/>
  <c r="U132" i="9" s="1"/>
  <c r="AI6" i="2" l="1"/>
  <c r="C6" i="2"/>
  <c r="AE6" i="2"/>
  <c r="U6" i="2"/>
  <c r="AJ6" i="2"/>
  <c r="AN6" i="2"/>
  <c r="AM6" i="2"/>
  <c r="AL6" i="2"/>
  <c r="AK6" i="2"/>
  <c r="AH6" i="2"/>
  <c r="AG6" i="2"/>
  <c r="AC6" i="2"/>
  <c r="AB6" i="2"/>
  <c r="AA6" i="2"/>
  <c r="Z6" i="2"/>
  <c r="Y6" i="2"/>
  <c r="W6" i="2"/>
  <c r="V6" i="2"/>
  <c r="T6" i="2"/>
  <c r="S6" i="2"/>
  <c r="R6" i="2"/>
  <c r="Q6" i="2"/>
  <c r="P6" i="2"/>
  <c r="O6" i="2"/>
  <c r="N6" i="2"/>
  <c r="M6" i="2"/>
  <c r="L6" i="2"/>
  <c r="H6" i="2"/>
  <c r="G6" i="2"/>
  <c r="D6" i="2"/>
  <c r="A6" i="2" l="1"/>
  <c r="B6" i="2"/>
  <c r="J6" i="2"/>
  <c r="K6" i="2"/>
  <c r="AF6" i="2" l="1"/>
  <c r="X6" i="2"/>
  <c r="AR6" i="2" l="1"/>
  <c r="AQ6" i="2"/>
  <c r="F6" i="2" l="1"/>
  <c r="AS7" i="2"/>
</calcChain>
</file>

<file path=xl/comments1.xml><?xml version="1.0" encoding="utf-8"?>
<comments xmlns="http://schemas.openxmlformats.org/spreadsheetml/2006/main">
  <authors>
    <author>作者</author>
  </authors>
  <commentList>
    <comment ref="K9" authorId="0" shapeId="0">
      <text>
        <r>
          <rPr>
            <b/>
            <sz val="9"/>
            <color indexed="81"/>
            <rFont val="細明體"/>
            <family val="3"/>
            <charset val="136"/>
          </rPr>
          <t>作者:</t>
        </r>
        <r>
          <rPr>
            <sz val="9"/>
            <color indexed="81"/>
            <rFont val="細明體"/>
            <family val="3"/>
            <charset val="136"/>
          </rPr>
          <t xml:space="preserve">
學校傾向不增班</t>
        </r>
      </text>
    </comment>
  </commentList>
</comments>
</file>

<file path=xl/comments2.xml><?xml version="1.0" encoding="utf-8"?>
<comments xmlns="http://schemas.openxmlformats.org/spreadsheetml/2006/main">
  <authors>
    <author>作者</author>
  </authors>
  <commentList>
    <comment ref="D2" authorId="0" shapeId="0">
      <text>
        <r>
          <rPr>
            <b/>
            <sz val="9"/>
            <color indexed="81"/>
            <rFont val="細明體"/>
            <family val="3"/>
            <charset val="136"/>
          </rPr>
          <t>作者:</t>
        </r>
        <r>
          <rPr>
            <sz val="9"/>
            <color indexed="81"/>
            <rFont val="細明體"/>
            <family val="3"/>
            <charset val="136"/>
          </rPr>
          <t xml:space="preserve">
人事費概算表學校填列數</t>
        </r>
      </text>
    </comment>
    <comment ref="U3" authorId="0" shapeId="0">
      <text>
        <r>
          <rPr>
            <b/>
            <sz val="9"/>
            <color indexed="81"/>
            <rFont val="Tahoma"/>
            <family val="2"/>
          </rPr>
          <t>作者:</t>
        </r>
        <r>
          <rPr>
            <sz val="9"/>
            <color indexed="81"/>
            <rFont val="Tahoma"/>
            <family val="2"/>
          </rPr>
          <t xml:space="preserve">
(</t>
        </r>
        <r>
          <rPr>
            <sz val="9"/>
            <color indexed="81"/>
            <rFont val="細明體"/>
            <family val="3"/>
            <charset val="136"/>
          </rPr>
          <t>教職員工人數</t>
        </r>
        <r>
          <rPr>
            <sz val="9"/>
            <color indexed="81"/>
            <rFont val="Tahoma"/>
            <family val="2"/>
          </rPr>
          <t>+</t>
        </r>
        <r>
          <rPr>
            <sz val="9"/>
            <color indexed="81"/>
            <rFont val="細明體"/>
            <family val="3"/>
            <charset val="136"/>
          </rPr>
          <t>約聘人數</t>
        </r>
        <r>
          <rPr>
            <sz val="9"/>
            <color indexed="81"/>
            <rFont val="Tahoma"/>
            <family val="2"/>
          </rPr>
          <t>)*1500</t>
        </r>
        <r>
          <rPr>
            <sz val="9"/>
            <color indexed="81"/>
            <rFont val="細明體"/>
            <family val="3"/>
            <charset val="136"/>
          </rPr>
          <t>元</t>
        </r>
      </text>
    </comment>
    <comment ref="AF3" authorId="0" shapeId="0">
      <text>
        <r>
          <rPr>
            <b/>
            <sz val="9"/>
            <color indexed="81"/>
            <rFont val="細明體"/>
            <family val="3"/>
            <charset val="136"/>
          </rPr>
          <t>作者:
所有的學生數</t>
        </r>
        <r>
          <rPr>
            <b/>
            <sz val="9"/>
            <color indexed="81"/>
            <rFont val="Tahoma"/>
            <family val="2"/>
          </rPr>
          <t>*100</t>
        </r>
      </text>
    </comment>
    <comment ref="AD9" authorId="0" shapeId="0">
      <text>
        <r>
          <rPr>
            <b/>
            <sz val="9"/>
            <color indexed="81"/>
            <rFont val="細明體"/>
            <family val="3"/>
            <charset val="136"/>
          </rPr>
          <t>作者:</t>
        </r>
        <r>
          <rPr>
            <sz val="9"/>
            <color indexed="81"/>
            <rFont val="細明體"/>
            <family val="3"/>
            <charset val="136"/>
          </rPr>
          <t xml:space="preserve">
服務收入-電子標單</t>
        </r>
      </text>
    </comment>
    <comment ref="AD16" authorId="0" shapeId="0">
      <text>
        <r>
          <rPr>
            <b/>
            <sz val="9"/>
            <color indexed="81"/>
            <rFont val="細明體"/>
            <family val="3"/>
            <charset val="136"/>
          </rPr>
          <t>作者:</t>
        </r>
        <r>
          <rPr>
            <sz val="9"/>
            <color indexed="81"/>
            <rFont val="細明體"/>
            <family val="3"/>
            <charset val="136"/>
          </rPr>
          <t xml:space="preserve">
受贈收入</t>
        </r>
      </text>
    </comment>
    <comment ref="AD21" authorId="0" shapeId="0">
      <text>
        <r>
          <rPr>
            <b/>
            <sz val="9"/>
            <color indexed="81"/>
            <rFont val="細明體"/>
            <family val="3"/>
            <charset val="136"/>
          </rPr>
          <t>作者:</t>
        </r>
        <r>
          <rPr>
            <sz val="9"/>
            <color indexed="81"/>
            <rFont val="細明體"/>
            <family val="3"/>
            <charset val="136"/>
          </rPr>
          <t xml:space="preserve">
受贈收入</t>
        </r>
      </text>
    </comment>
    <comment ref="V31" authorId="0" shapeId="0">
      <text>
        <r>
          <rPr>
            <b/>
            <sz val="9"/>
            <color indexed="81"/>
            <rFont val="細明體"/>
            <family val="3"/>
            <charset val="136"/>
          </rPr>
          <t>作者:</t>
        </r>
        <r>
          <rPr>
            <sz val="9"/>
            <color indexed="81"/>
            <rFont val="細明體"/>
            <family val="3"/>
            <charset val="136"/>
          </rPr>
          <t xml:space="preserve">
含體育場50萬</t>
        </r>
      </text>
    </comment>
    <comment ref="X31" authorId="0" shapeId="0">
      <text>
        <r>
          <rPr>
            <b/>
            <sz val="9"/>
            <color indexed="81"/>
            <rFont val="細明體"/>
            <family val="3"/>
            <charset val="136"/>
          </rPr>
          <t>作者:</t>
        </r>
        <r>
          <rPr>
            <sz val="9"/>
            <color indexed="81"/>
            <rFont val="細明體"/>
            <family val="3"/>
            <charset val="136"/>
          </rPr>
          <t xml:space="preserve">
專簽核定，簽案5-2
</t>
        </r>
      </text>
    </comment>
  </commentList>
</comments>
</file>

<file path=xl/comments3.xml><?xml version="1.0" encoding="utf-8"?>
<comments xmlns="http://schemas.openxmlformats.org/spreadsheetml/2006/main">
  <authors>
    <author>作者</author>
  </authors>
  <commentList>
    <comment ref="A108" authorId="0" shapeId="0">
      <text>
        <r>
          <rPr>
            <b/>
            <sz val="9"/>
            <color indexed="81"/>
            <rFont val="新細明體"/>
            <family val="1"/>
            <charset val="136"/>
          </rPr>
          <t xml:space="preserve">含鳳信校護併鳳林
含大富校護併大進
</t>
        </r>
      </text>
    </comment>
  </commentList>
</comments>
</file>

<file path=xl/comments4.xml><?xml version="1.0" encoding="utf-8"?>
<comments xmlns="http://schemas.openxmlformats.org/spreadsheetml/2006/main">
  <authors>
    <author>作者</author>
  </authors>
  <commentList>
    <comment ref="O28" authorId="0" shapeId="0">
      <text>
        <r>
          <rPr>
            <b/>
            <sz val="9"/>
            <color indexed="81"/>
            <rFont val="標楷體"/>
            <family val="4"/>
            <charset val="136"/>
          </rPr>
          <t>作者:</t>
        </r>
        <r>
          <rPr>
            <sz val="9"/>
            <color indexed="81"/>
            <rFont val="標楷體"/>
            <family val="4"/>
            <charset val="136"/>
          </rPr>
          <t xml:space="preserve">
不包含體育場水電費</t>
        </r>
      </text>
    </comment>
  </commentList>
</comments>
</file>

<file path=xl/comments5.xml><?xml version="1.0" encoding="utf-8"?>
<comments xmlns="http://schemas.openxmlformats.org/spreadsheetml/2006/main">
  <authors>
    <author>作者</author>
  </authors>
  <commentList>
    <comment ref="F2" authorId="0" shapeId="0">
      <text>
        <r>
          <rPr>
            <b/>
            <sz val="9"/>
            <color indexed="81"/>
            <rFont val="新細明體"/>
            <family val="1"/>
            <charset val="136"/>
          </rPr>
          <t>以驗收後發照日期為準</t>
        </r>
      </text>
    </comment>
  </commentList>
</comments>
</file>

<file path=xl/comments6.xml><?xml version="1.0" encoding="utf-8"?>
<comments xmlns="http://schemas.openxmlformats.org/spreadsheetml/2006/main">
  <authors>
    <author>作者</author>
  </authors>
  <commentList>
    <comment ref="D4" authorId="0" shapeId="0">
      <text>
        <r>
          <rPr>
            <b/>
            <sz val="9"/>
            <color indexed="81"/>
            <rFont val="Tahoma"/>
            <family val="2"/>
          </rPr>
          <t>作者:</t>
        </r>
        <r>
          <rPr>
            <sz val="9"/>
            <color indexed="81"/>
            <rFont val="Tahoma"/>
            <family val="2"/>
          </rPr>
          <t xml:space="preserve">
110</t>
        </r>
        <r>
          <rPr>
            <sz val="9"/>
            <color indexed="81"/>
            <rFont val="細明體"/>
            <family val="3"/>
            <charset val="136"/>
          </rPr>
          <t>年移用基金賸餘數金額≦可用累計留存賸餘數金額</t>
        </r>
      </text>
    </comment>
    <comment ref="R4" authorId="0" shapeId="0">
      <text>
        <r>
          <rPr>
            <b/>
            <sz val="9"/>
            <color indexed="81"/>
            <rFont val="Tahoma"/>
            <family val="2"/>
          </rPr>
          <t>作者:</t>
        </r>
        <r>
          <rPr>
            <sz val="9"/>
            <color indexed="81"/>
            <rFont val="Tahoma"/>
            <family val="2"/>
          </rPr>
          <t xml:space="preserve">
110</t>
        </r>
        <r>
          <rPr>
            <sz val="9"/>
            <color indexed="81"/>
            <rFont val="細明體"/>
            <family val="3"/>
            <charset val="136"/>
          </rPr>
          <t>年移用基金賸餘數金額≦可用累計留存賸餘數金額</t>
        </r>
      </text>
    </comment>
  </commentList>
</comments>
</file>

<file path=xl/sharedStrings.xml><?xml version="1.0" encoding="utf-8"?>
<sst xmlns="http://schemas.openxmlformats.org/spreadsheetml/2006/main" count="2684" uniqueCount="1351">
  <si>
    <t>班級數</t>
  </si>
  <si>
    <t>學生人數</t>
  </si>
  <si>
    <t>教職員人數</t>
  </si>
  <si>
    <t>技工、工友人數</t>
  </si>
  <si>
    <t>機關名稱</t>
  </si>
  <si>
    <t>合計</t>
  </si>
  <si>
    <t>5L100100-人員維持費</t>
  </si>
  <si>
    <t>5L100301-教職員退休及撫卹給付</t>
  </si>
  <si>
    <t>正式人事費</t>
  </si>
  <si>
    <t>兼代課鐘點費(124)</t>
  </si>
  <si>
    <t>40歲以上公教人員健康檢查費(183)</t>
  </si>
  <si>
    <t>月退休金(161)</t>
    <phoneticPr fontId="7" type="noConversion"/>
  </si>
  <si>
    <t>年終慰問金(161)</t>
  </si>
  <si>
    <t>慰助金及退職補償金(技工、工友)(162)</t>
  </si>
  <si>
    <r>
      <t>遺屬年金(</t>
    </r>
    <r>
      <rPr>
        <sz val="12"/>
        <color indexed="10"/>
        <rFont val="標楷體"/>
        <family val="4"/>
        <charset val="136"/>
      </rPr>
      <t>163</t>
    </r>
    <r>
      <rPr>
        <sz val="12"/>
        <color indexed="12"/>
        <rFont val="標楷體"/>
        <family val="4"/>
        <charset val="136"/>
      </rPr>
      <t>)</t>
    </r>
    <phoneticPr fontId="7" type="noConversion"/>
  </si>
  <si>
    <r>
      <t>月撫卹金(</t>
    </r>
    <r>
      <rPr>
        <sz val="12"/>
        <color indexed="10"/>
        <rFont val="標楷體"/>
        <family val="4"/>
        <charset val="136"/>
      </rPr>
      <t>163</t>
    </r>
    <r>
      <rPr>
        <sz val="12"/>
        <color indexed="12"/>
        <rFont val="標楷體"/>
        <family val="4"/>
        <charset val="136"/>
      </rPr>
      <t>)</t>
    </r>
    <phoneticPr fontId="7" type="noConversion"/>
  </si>
  <si>
    <t>專人值勤(27D)</t>
  </si>
  <si>
    <t>保全(28Y)</t>
  </si>
  <si>
    <t>無工友人力委外清潔費(27D)</t>
  </si>
  <si>
    <t>文康活動費(27F)</t>
  </si>
  <si>
    <t>補助基本水電費(212、214)</t>
  </si>
  <si>
    <t>補助補校水電費</t>
  </si>
  <si>
    <t>按學生人數提列課業費(統計註記-各科教學業務)</t>
  </si>
  <si>
    <r>
      <rPr>
        <sz val="12"/>
        <color indexed="12"/>
        <rFont val="標楷體"/>
        <family val="4"/>
        <charset val="136"/>
      </rPr>
      <t>場地租借</t>
    </r>
    <r>
      <rPr>
        <b/>
        <sz val="12"/>
        <color indexed="25"/>
        <rFont val="標楷體"/>
        <family val="4"/>
        <charset val="136"/>
      </rPr>
      <t>收支對列</t>
    </r>
    <r>
      <rPr>
        <sz val="12"/>
        <color indexed="12"/>
        <rFont val="標楷體"/>
        <family val="4"/>
        <charset val="136"/>
      </rPr>
      <t>(252)</t>
    </r>
  </si>
  <si>
    <t>特殊教育班補助經費(經常門)(91Y)</t>
  </si>
  <si>
    <t>縣負擔游泳池經費</t>
  </si>
  <si>
    <r>
      <rPr>
        <sz val="12"/>
        <color indexed="12"/>
        <rFont val="標楷體"/>
        <family val="4"/>
        <charset val="136"/>
      </rPr>
      <t>游泳池</t>
    </r>
    <r>
      <rPr>
        <b/>
        <sz val="12"/>
        <color indexed="25"/>
        <rFont val="標楷體"/>
        <family val="4"/>
        <charset val="136"/>
      </rPr>
      <t>收支對列</t>
    </r>
  </si>
  <si>
    <r>
      <rPr>
        <sz val="10"/>
        <color indexed="12"/>
        <rFont val="標楷體"/>
        <family val="4"/>
        <charset val="136"/>
      </rPr>
      <t>試務甄選、招生報名費等</t>
    </r>
    <r>
      <rPr>
        <b/>
        <sz val="10"/>
        <color indexed="25"/>
        <rFont val="標楷體"/>
        <family val="4"/>
        <charset val="136"/>
      </rPr>
      <t>收支對列</t>
    </r>
  </si>
  <si>
    <t>車輛費用</t>
    <phoneticPr fontId="7" type="noConversion"/>
  </si>
  <si>
    <t>班級費(32Y)</t>
    <phoneticPr fontId="7" type="noConversion"/>
  </si>
  <si>
    <t>各類特殊教育班級教材編輯經費(32Y)</t>
    <phoneticPr fontId="7" type="noConversion"/>
  </si>
  <si>
    <r>
      <rPr>
        <sz val="12"/>
        <color indexed="12"/>
        <rFont val="標楷體"/>
        <family val="4"/>
        <charset val="136"/>
      </rPr>
      <t>退休人員三節慰問金(</t>
    </r>
    <r>
      <rPr>
        <sz val="12"/>
        <color indexed="10"/>
        <rFont val="標楷體"/>
        <family val="4"/>
        <charset val="136"/>
      </rPr>
      <t>744</t>
    </r>
    <r>
      <rPr>
        <sz val="12"/>
        <color indexed="12"/>
        <rFont val="標楷體"/>
        <family val="4"/>
        <charset val="136"/>
      </rPr>
      <t>)</t>
    </r>
  </si>
  <si>
    <t>社會教育(91Y)</t>
  </si>
  <si>
    <t>補校業務費</t>
  </si>
  <si>
    <t>體中(原住民助學金、就讀獎學金、膳食加菜金、寒暑假伙食費)</t>
    <phoneticPr fontId="7" type="noConversion"/>
  </si>
  <si>
    <t>秀林國中慈暉班</t>
  </si>
  <si>
    <t>電梯維護及檢驗費(255)</t>
  </si>
  <si>
    <t>未進位至千元前核列數</t>
  </si>
  <si>
    <t>總合計</t>
  </si>
  <si>
    <t>310美崙國中</t>
  </si>
  <si>
    <t>311花崗國中</t>
  </si>
  <si>
    <t>312國風國中</t>
  </si>
  <si>
    <t>313自強國中</t>
  </si>
  <si>
    <t>315秀林國中</t>
  </si>
  <si>
    <t>316新城國中</t>
  </si>
  <si>
    <t>317宜昌國中</t>
  </si>
  <si>
    <t>318化仁國中</t>
  </si>
  <si>
    <t>320吉安國中</t>
  </si>
  <si>
    <t>321平和國中</t>
  </si>
  <si>
    <t>322壽豐國中</t>
  </si>
  <si>
    <t>325鳳林國中</t>
  </si>
  <si>
    <t>326萬榮國中</t>
  </si>
  <si>
    <t>327光復國中</t>
  </si>
  <si>
    <t>328富源國中</t>
  </si>
  <si>
    <t>329瑞穗國中</t>
  </si>
  <si>
    <t>330三民國中</t>
  </si>
  <si>
    <t>332玉里國中</t>
  </si>
  <si>
    <t>333玉東國中</t>
  </si>
  <si>
    <t>334富北國中</t>
  </si>
  <si>
    <t>335富里國中</t>
  </si>
  <si>
    <t>336豐濱國中</t>
  </si>
  <si>
    <t>337東里國中</t>
  </si>
  <si>
    <t>338南平中學</t>
  </si>
  <si>
    <t>800體育高中</t>
  </si>
  <si>
    <t>各校經常門分支計畫</t>
    <phoneticPr fontId="3" type="noConversion"/>
  </si>
  <si>
    <t>624太昌國小</t>
  </si>
  <si>
    <t>619北昌國小</t>
  </si>
  <si>
    <t>618宜昌國小</t>
  </si>
  <si>
    <t>614北埔國小</t>
  </si>
  <si>
    <t>611鑄強國小</t>
  </si>
  <si>
    <t>609忠孝國小</t>
  </si>
  <si>
    <t>605中正國小</t>
  </si>
  <si>
    <t>603明廉國小</t>
  </si>
  <si>
    <t>602明義國小</t>
  </si>
  <si>
    <r>
      <t>110年度國中含體中教師兼代課鐘點費預算分配表</t>
    </r>
    <r>
      <rPr>
        <b/>
        <sz val="12"/>
        <color indexed="10"/>
        <rFont val="標楷體"/>
        <family val="4"/>
        <charset val="136"/>
      </rPr>
      <t>_1090630</t>
    </r>
    <phoneticPr fontId="37" type="noConversion"/>
  </si>
  <si>
    <t>序號</t>
    <phoneticPr fontId="37" type="noConversion"/>
  </si>
  <si>
    <t>校名</t>
    <phoneticPr fontId="37" type="noConversion"/>
  </si>
  <si>
    <t>109學年度班級數</t>
    <phoneticPr fontId="37" type="noConversion"/>
  </si>
  <si>
    <t>週數</t>
    <phoneticPr fontId="37" type="noConversion"/>
  </si>
  <si>
    <t>單價</t>
    <phoneticPr fontId="37" type="noConversion"/>
  </si>
  <si>
    <r>
      <t xml:space="preserve">代課費
</t>
    </r>
    <r>
      <rPr>
        <sz val="10"/>
        <rFont val="標楷體"/>
        <family val="4"/>
        <charset val="136"/>
      </rPr>
      <t>含各類代課費</t>
    </r>
    <phoneticPr fontId="37" type="noConversion"/>
  </si>
  <si>
    <t>107普通班班級數</t>
    <phoneticPr fontId="37" type="noConversion"/>
  </si>
  <si>
    <t>109普通班班級數</t>
    <phoneticPr fontId="37" type="noConversion"/>
  </si>
  <si>
    <t>較107學年度增減班</t>
    <phoneticPr fontId="37" type="noConversion"/>
  </si>
  <si>
    <t>兼課費</t>
    <phoneticPr fontId="37" type="noConversion"/>
  </si>
  <si>
    <t>110年度各國中(含體中)預算編列金額</t>
    <phoneticPr fontId="37" type="noConversion"/>
  </si>
  <si>
    <r>
      <t>代課節數</t>
    </r>
    <r>
      <rPr>
        <sz val="9"/>
        <rFont val="標楷體"/>
        <family val="4"/>
        <charset val="136"/>
      </rPr>
      <t>(1年)</t>
    </r>
    <phoneticPr fontId="37" type="noConversion"/>
  </si>
  <si>
    <r>
      <t>金額</t>
    </r>
    <r>
      <rPr>
        <b/>
        <sz val="14"/>
        <rFont val="標楷體"/>
        <family val="4"/>
        <charset val="136"/>
      </rPr>
      <t xml:space="preserve">
</t>
    </r>
    <r>
      <rPr>
        <sz val="10"/>
        <rFont val="標楷體"/>
        <family val="4"/>
        <charset val="136"/>
      </rPr>
      <t>(班級數*單價*代課節數)</t>
    </r>
    <phoneticPr fontId="37" type="noConversion"/>
  </si>
  <si>
    <r>
      <t>兼課節數</t>
    </r>
    <r>
      <rPr>
        <sz val="9"/>
        <rFont val="標楷體"/>
        <family val="4"/>
        <charset val="136"/>
      </rPr>
      <t>(每週)</t>
    </r>
    <phoneticPr fontId="37" type="noConversion"/>
  </si>
  <si>
    <r>
      <t xml:space="preserve">金額
</t>
    </r>
    <r>
      <rPr>
        <sz val="10"/>
        <rFont val="標楷體"/>
        <family val="4"/>
        <charset val="136"/>
      </rPr>
      <t>(兼課節數*週數*單價)</t>
    </r>
    <phoneticPr fontId="37" type="noConversion"/>
  </si>
  <si>
    <t>A</t>
    <phoneticPr fontId="37" type="noConversion"/>
  </si>
  <si>
    <t>B</t>
    <phoneticPr fontId="37" type="noConversion"/>
  </si>
  <si>
    <t>C</t>
    <phoneticPr fontId="37" type="noConversion"/>
  </si>
  <si>
    <t>D</t>
    <phoneticPr fontId="37" type="noConversion"/>
  </si>
  <si>
    <t>E=A*C*D</t>
    <phoneticPr fontId="37" type="noConversion"/>
  </si>
  <si>
    <t>F</t>
    <phoneticPr fontId="37" type="noConversion"/>
  </si>
  <si>
    <t>G</t>
    <phoneticPr fontId="37" type="noConversion"/>
  </si>
  <si>
    <r>
      <t>H=G</t>
    </r>
    <r>
      <rPr>
        <sz val="10"/>
        <rFont val="Times New Roman"/>
        <family val="1"/>
      </rPr>
      <t>*B*C</t>
    </r>
    <phoneticPr fontId="37" type="noConversion"/>
  </si>
  <si>
    <t>I=E+H</t>
    <phoneticPr fontId="37" type="noConversion"/>
  </si>
  <si>
    <r>
      <t>合</t>
    </r>
    <r>
      <rPr>
        <b/>
        <sz val="12"/>
        <rFont val="Times New Roman"/>
        <family val="1"/>
      </rPr>
      <t xml:space="preserve">   </t>
    </r>
    <r>
      <rPr>
        <b/>
        <sz val="12"/>
        <rFont val="標楷體"/>
        <family val="4"/>
        <charset val="136"/>
      </rPr>
      <t>計</t>
    </r>
    <phoneticPr fontId="37" type="noConversion"/>
  </si>
  <si>
    <t>800體育高中</t>
    <phoneticPr fontId="37" type="noConversion"/>
  </si>
  <si>
    <r>
      <t>310</t>
    </r>
    <r>
      <rPr>
        <sz val="12"/>
        <color indexed="8"/>
        <rFont val="標楷體"/>
        <family val="4"/>
        <charset val="136"/>
      </rPr>
      <t>美崙國中</t>
    </r>
  </si>
  <si>
    <r>
      <t>311</t>
    </r>
    <r>
      <rPr>
        <sz val="12"/>
        <color indexed="8"/>
        <rFont val="標楷體"/>
        <family val="4"/>
        <charset val="136"/>
      </rPr>
      <t>花崗國中</t>
    </r>
  </si>
  <si>
    <r>
      <t>312</t>
    </r>
    <r>
      <rPr>
        <sz val="12"/>
        <color indexed="8"/>
        <rFont val="標楷體"/>
        <family val="4"/>
        <charset val="136"/>
      </rPr>
      <t>國風國中</t>
    </r>
  </si>
  <si>
    <r>
      <t>313</t>
    </r>
    <r>
      <rPr>
        <sz val="12"/>
        <color indexed="8"/>
        <rFont val="標楷體"/>
        <family val="4"/>
        <charset val="136"/>
      </rPr>
      <t>自強國中</t>
    </r>
  </si>
  <si>
    <r>
      <t>315</t>
    </r>
    <r>
      <rPr>
        <sz val="12"/>
        <color indexed="8"/>
        <rFont val="標楷體"/>
        <family val="4"/>
        <charset val="136"/>
      </rPr>
      <t>秀林國中</t>
    </r>
  </si>
  <si>
    <r>
      <t>316</t>
    </r>
    <r>
      <rPr>
        <sz val="12"/>
        <color indexed="8"/>
        <rFont val="標楷體"/>
        <family val="4"/>
        <charset val="136"/>
      </rPr>
      <t>新城國中</t>
    </r>
  </si>
  <si>
    <r>
      <t>317</t>
    </r>
    <r>
      <rPr>
        <sz val="12"/>
        <color indexed="8"/>
        <rFont val="標楷體"/>
        <family val="4"/>
        <charset val="136"/>
      </rPr>
      <t>宜昌國中</t>
    </r>
  </si>
  <si>
    <r>
      <t>318</t>
    </r>
    <r>
      <rPr>
        <sz val="12"/>
        <color indexed="8"/>
        <rFont val="標楷體"/>
        <family val="4"/>
        <charset val="136"/>
      </rPr>
      <t>化仁國中</t>
    </r>
    <phoneticPr fontId="37" type="noConversion"/>
  </si>
  <si>
    <r>
      <t>320</t>
    </r>
    <r>
      <rPr>
        <sz val="12"/>
        <color indexed="8"/>
        <rFont val="標楷體"/>
        <family val="4"/>
        <charset val="136"/>
      </rPr>
      <t>吉安國中</t>
    </r>
  </si>
  <si>
    <r>
      <t>321</t>
    </r>
    <r>
      <rPr>
        <sz val="12"/>
        <color indexed="8"/>
        <rFont val="標楷體"/>
        <family val="4"/>
        <charset val="136"/>
      </rPr>
      <t>平和國中</t>
    </r>
    <r>
      <rPr>
        <sz val="7"/>
        <color indexed="8"/>
        <rFont val="Times New Roman"/>
        <family val="1"/>
      </rPr>
      <t/>
    </r>
    <phoneticPr fontId="37" type="noConversion"/>
  </si>
  <si>
    <t>322壽豐國中</t>
    <phoneticPr fontId="37" type="noConversion"/>
  </si>
  <si>
    <r>
      <t>325</t>
    </r>
    <r>
      <rPr>
        <sz val="12"/>
        <color indexed="8"/>
        <rFont val="標楷體"/>
        <family val="4"/>
        <charset val="136"/>
      </rPr>
      <t>鳳林國中</t>
    </r>
  </si>
  <si>
    <r>
      <t>326</t>
    </r>
    <r>
      <rPr>
        <sz val="12"/>
        <color indexed="8"/>
        <rFont val="標楷體"/>
        <family val="4"/>
        <charset val="136"/>
      </rPr>
      <t>萬榮國中</t>
    </r>
    <phoneticPr fontId="37" type="noConversion"/>
  </si>
  <si>
    <r>
      <t>327</t>
    </r>
    <r>
      <rPr>
        <sz val="12"/>
        <color indexed="8"/>
        <rFont val="標楷體"/>
        <family val="4"/>
        <charset val="136"/>
      </rPr>
      <t>光復國中</t>
    </r>
  </si>
  <si>
    <r>
      <t>328</t>
    </r>
    <r>
      <rPr>
        <sz val="12"/>
        <color indexed="8"/>
        <rFont val="標楷體"/>
        <family val="4"/>
        <charset val="136"/>
      </rPr>
      <t>富源國中</t>
    </r>
    <phoneticPr fontId="37" type="noConversion"/>
  </si>
  <si>
    <r>
      <t>329</t>
    </r>
    <r>
      <rPr>
        <sz val="12"/>
        <color indexed="8"/>
        <rFont val="標楷體"/>
        <family val="4"/>
        <charset val="136"/>
      </rPr>
      <t>瑞穗國中</t>
    </r>
  </si>
  <si>
    <t>330三民國中</t>
    <phoneticPr fontId="37" type="noConversion"/>
  </si>
  <si>
    <r>
      <t>332</t>
    </r>
    <r>
      <rPr>
        <sz val="12"/>
        <color indexed="8"/>
        <rFont val="標楷體"/>
        <family val="4"/>
        <charset val="136"/>
      </rPr>
      <t>玉里國中</t>
    </r>
    <phoneticPr fontId="37" type="noConversion"/>
  </si>
  <si>
    <r>
      <t>333</t>
    </r>
    <r>
      <rPr>
        <sz val="12"/>
        <color indexed="8"/>
        <rFont val="標楷體"/>
        <family val="4"/>
        <charset val="136"/>
      </rPr>
      <t>玉東國中</t>
    </r>
    <phoneticPr fontId="37" type="noConversion"/>
  </si>
  <si>
    <r>
      <t>334</t>
    </r>
    <r>
      <rPr>
        <sz val="12"/>
        <color indexed="8"/>
        <rFont val="標楷體"/>
        <family val="4"/>
        <charset val="136"/>
      </rPr>
      <t>富北國中</t>
    </r>
    <phoneticPr fontId="37" type="noConversion"/>
  </si>
  <si>
    <r>
      <t>335</t>
    </r>
    <r>
      <rPr>
        <sz val="12"/>
        <color indexed="8"/>
        <rFont val="標楷體"/>
        <family val="4"/>
        <charset val="136"/>
      </rPr>
      <t>富里國中</t>
    </r>
  </si>
  <si>
    <r>
      <t>336</t>
    </r>
    <r>
      <rPr>
        <sz val="12"/>
        <color indexed="8"/>
        <rFont val="標楷體"/>
        <family val="4"/>
        <charset val="136"/>
      </rPr>
      <t>豐濱國中</t>
    </r>
    <phoneticPr fontId="37" type="noConversion"/>
  </si>
  <si>
    <r>
      <t>337</t>
    </r>
    <r>
      <rPr>
        <sz val="12"/>
        <color indexed="8"/>
        <rFont val="標楷體"/>
        <family val="4"/>
        <charset val="136"/>
      </rPr>
      <t>東里國中</t>
    </r>
    <phoneticPr fontId="37" type="noConversion"/>
  </si>
  <si>
    <r>
      <t xml:space="preserve">338南平中學
</t>
    </r>
    <r>
      <rPr>
        <sz val="8"/>
        <color indexed="8"/>
        <rFont val="標楷體"/>
        <family val="4"/>
        <charset val="136"/>
      </rPr>
      <t>(專款補助)</t>
    </r>
    <phoneticPr fontId="37" type="noConversion"/>
  </si>
  <si>
    <t xml:space="preserve">※ </t>
    <phoneticPr fontId="37" type="noConversion"/>
  </si>
  <si>
    <t xml:space="preserve">國小25班以下每班每年14節，26班以上每班每年20節。 國中每班每年30節。 </t>
    <phoneticPr fontId="37" type="noConversion"/>
  </si>
  <si>
    <t>※</t>
    <phoneticPr fontId="37" type="noConversion"/>
  </si>
  <si>
    <t>兼課費：普通班8班以下每校每週50節，9~15班以下每校每週30節，16~26班以下每校每週25節，27~35班以下每校每週10節，36班以上不予核撥。</t>
    <phoneticPr fontId="37" type="noConversion"/>
  </si>
  <si>
    <t>美崙國中</t>
  </si>
  <si>
    <t>花崗國中</t>
  </si>
  <si>
    <t>國風國中</t>
  </si>
  <si>
    <t>自強國中</t>
  </si>
  <si>
    <t>秀林國中</t>
  </si>
  <si>
    <t>新城國中</t>
  </si>
  <si>
    <t>宜昌國中</t>
  </si>
  <si>
    <t>化仁國中</t>
  </si>
  <si>
    <t>吉安國中</t>
  </si>
  <si>
    <t>平和國中</t>
  </si>
  <si>
    <t>壽豐國中</t>
  </si>
  <si>
    <t>鳳林國中</t>
  </si>
  <si>
    <t>萬榮國中</t>
  </si>
  <si>
    <t>光復國中</t>
  </si>
  <si>
    <t>富源國中</t>
  </si>
  <si>
    <t>瑞穗國中</t>
  </si>
  <si>
    <t>三民國中</t>
  </si>
  <si>
    <t>玉里國中</t>
  </si>
  <si>
    <t>玉東國中</t>
  </si>
  <si>
    <t>富北國中</t>
  </si>
  <si>
    <t>富里國中</t>
  </si>
  <si>
    <t>豐濱國中</t>
  </si>
  <si>
    <t>東里國中</t>
  </si>
  <si>
    <t>南平中學</t>
  </si>
  <si>
    <t>體育高中</t>
  </si>
  <si>
    <t>資料來源</t>
    <phoneticPr fontId="3" type="noConversion"/>
  </si>
  <si>
    <t>每位學生100元</t>
    <phoneticPr fontId="3" type="noConversion"/>
  </si>
  <si>
    <t>簽案6</t>
    <phoneticPr fontId="3" type="noConversion"/>
  </si>
  <si>
    <t>備註</t>
    <phoneticPr fontId="37" type="noConversion"/>
  </si>
  <si>
    <t>小計</t>
    <phoneticPr fontId="37" type="noConversion"/>
  </si>
  <si>
    <t>巡迴班</t>
    <phoneticPr fontId="37" type="noConversion"/>
  </si>
  <si>
    <t>資源班</t>
    <phoneticPr fontId="37" type="noConversion"/>
  </si>
  <si>
    <t>集中式</t>
    <phoneticPr fontId="37" type="noConversion"/>
  </si>
  <si>
    <t>班級型態</t>
    <phoneticPr fontId="37" type="noConversion"/>
  </si>
  <si>
    <t>國中小計</t>
    <phoneticPr fontId="37" type="noConversion"/>
  </si>
  <si>
    <t>巡迴班教師編制1人</t>
    <phoneticPr fontId="37" type="noConversion"/>
  </si>
  <si>
    <t>集中式、資源班教師皆編制2人</t>
    <phoneticPr fontId="37" type="noConversion"/>
  </si>
  <si>
    <t>身障巡迴班其中1班教師編制2人，資優巡迴班教師編制1人</t>
    <phoneticPr fontId="37" type="noConversion"/>
  </si>
  <si>
    <t>資源班2班,教師皆編制各2人</t>
    <phoneticPr fontId="37" type="noConversion"/>
  </si>
  <si>
    <r>
      <t>各校補助金額小計</t>
    </r>
    <r>
      <rPr>
        <sz val="10"/>
        <rFont val="標楷體"/>
        <family val="4"/>
        <charset val="136"/>
      </rPr>
      <t xml:space="preserve">
一、</t>
    </r>
    <r>
      <rPr>
        <sz val="8.5"/>
        <rFont val="標楷體"/>
        <family val="4"/>
        <charset val="136"/>
      </rPr>
      <t xml:space="preserve">國中特教班教師每班12,000元；惟教師編制2人之班級，每班10,000元；教師編制1人之班級，每班8,000元。                                                                                 二、國小及學前特教班每班12,000元；惟教師編制1人之班級，每班8,000元。
</t>
    </r>
    <phoneticPr fontId="37" type="noConversion"/>
  </si>
  <si>
    <t>資賦優異類
特教班班級數</t>
    <phoneticPr fontId="37" type="noConversion"/>
  </si>
  <si>
    <t>身心障礙類
特教班班級數</t>
    <phoneticPr fontId="37" type="noConversion"/>
  </si>
  <si>
    <t>學校</t>
  </si>
  <si>
    <t>編號</t>
    <phoneticPr fontId="37" type="noConversion"/>
  </si>
  <si>
    <t>花蓮縣110年度補助各類特殊教育班級經常門經費概算表</t>
    <phoneticPr fontId="37" type="noConversion"/>
  </si>
  <si>
    <t>310美崙國中</t>
    <phoneticPr fontId="37" type="noConversion"/>
  </si>
  <si>
    <t>總   計</t>
    <phoneticPr fontId="37" type="noConversion"/>
  </si>
  <si>
    <t>不分類巡迴輔導班</t>
  </si>
  <si>
    <t>集中式特教班</t>
    <phoneticPr fontId="37" type="noConversion"/>
  </si>
  <si>
    <t>670富里國小</t>
    <phoneticPr fontId="37" type="noConversion"/>
  </si>
  <si>
    <t>學前不分類巡迴輔導班</t>
    <phoneticPr fontId="37" type="noConversion"/>
  </si>
  <si>
    <t>學前集中式特教班</t>
    <phoneticPr fontId="37" type="noConversion"/>
  </si>
  <si>
    <t>未滿編</t>
    <phoneticPr fontId="37" type="noConversion"/>
  </si>
  <si>
    <t>分散式資源班</t>
    <phoneticPr fontId="37" type="noConversion"/>
  </si>
  <si>
    <t>658玉里國小</t>
    <phoneticPr fontId="37" type="noConversion"/>
  </si>
  <si>
    <t>不分類巡迴輔導班</t>
    <phoneticPr fontId="37" type="noConversion"/>
  </si>
  <si>
    <t>690萬榮國小</t>
    <phoneticPr fontId="37" type="noConversion"/>
  </si>
  <si>
    <t>647瑞穗國小</t>
    <phoneticPr fontId="37" type="noConversion"/>
  </si>
  <si>
    <t>654豐濱國小</t>
    <phoneticPr fontId="37" type="noConversion"/>
  </si>
  <si>
    <t>學前不分類巡迴輔導班</t>
  </si>
  <si>
    <t>641光復國小</t>
    <phoneticPr fontId="37" type="noConversion"/>
  </si>
  <si>
    <t>633鳳林國小</t>
    <phoneticPr fontId="37" type="noConversion"/>
  </si>
  <si>
    <t>629志學國小</t>
    <phoneticPr fontId="37" type="noConversion"/>
  </si>
  <si>
    <t>626壽豐國小</t>
    <phoneticPr fontId="37" type="noConversion"/>
  </si>
  <si>
    <t>分散式資源班</t>
  </si>
  <si>
    <t>624太昌國小</t>
    <phoneticPr fontId="37" type="noConversion"/>
  </si>
  <si>
    <t>623化仁國小</t>
    <phoneticPr fontId="37" type="noConversion"/>
  </si>
  <si>
    <t>621稻香國小</t>
    <phoneticPr fontId="37" type="noConversion"/>
  </si>
  <si>
    <t>619北昌國小</t>
    <phoneticPr fontId="37" type="noConversion"/>
  </si>
  <si>
    <t>資優資源班</t>
    <phoneticPr fontId="37" type="noConversion"/>
  </si>
  <si>
    <t>618宜昌國小</t>
    <phoneticPr fontId="37" type="noConversion"/>
  </si>
  <si>
    <t>617吉安國小</t>
    <phoneticPr fontId="37" type="noConversion"/>
  </si>
  <si>
    <t>687景美國小</t>
    <phoneticPr fontId="37" type="noConversion"/>
  </si>
  <si>
    <t>681和平國小</t>
    <phoneticPr fontId="37" type="noConversion"/>
  </si>
  <si>
    <t>679秀林國小</t>
    <phoneticPr fontId="37" type="noConversion"/>
  </si>
  <si>
    <t>614北埔國小</t>
    <phoneticPr fontId="37" type="noConversion"/>
  </si>
  <si>
    <t>613新城國小</t>
    <phoneticPr fontId="37" type="noConversion"/>
  </si>
  <si>
    <t>707中原國小</t>
    <phoneticPr fontId="37" type="noConversion"/>
  </si>
  <si>
    <t>聽障巡迴輔導班</t>
    <phoneticPr fontId="37" type="noConversion"/>
  </si>
  <si>
    <t>611鑄強國小</t>
    <phoneticPr fontId="37" type="noConversion"/>
  </si>
  <si>
    <t>605中正國小</t>
    <phoneticPr fontId="37" type="noConversion"/>
  </si>
  <si>
    <t>604明恥國小</t>
    <phoneticPr fontId="37" type="noConversion"/>
  </si>
  <si>
    <t>603明廉國小</t>
    <phoneticPr fontId="37" type="noConversion"/>
  </si>
  <si>
    <t>602明義國小</t>
    <phoneticPr fontId="37" type="noConversion"/>
  </si>
  <si>
    <t>601明禮國小</t>
    <phoneticPr fontId="37" type="noConversion"/>
  </si>
  <si>
    <t>334富北國中</t>
    <phoneticPr fontId="37" type="noConversion"/>
  </si>
  <si>
    <t>335富里國中</t>
    <phoneticPr fontId="37" type="noConversion"/>
  </si>
  <si>
    <t>333玉東國中</t>
    <phoneticPr fontId="37" type="noConversion"/>
  </si>
  <si>
    <t>332玉里國中</t>
    <phoneticPr fontId="37" type="noConversion"/>
  </si>
  <si>
    <t>329瑞穗國中</t>
    <phoneticPr fontId="37" type="noConversion"/>
  </si>
  <si>
    <t>14</t>
    <phoneticPr fontId="37" type="noConversion"/>
  </si>
  <si>
    <t>336豐濱國中</t>
    <phoneticPr fontId="37" type="noConversion"/>
  </si>
  <si>
    <t>327光復國中</t>
    <phoneticPr fontId="37" type="noConversion"/>
  </si>
  <si>
    <t>325鳳林國中</t>
    <phoneticPr fontId="37" type="noConversion"/>
  </si>
  <si>
    <t>321平和國中</t>
    <phoneticPr fontId="37" type="noConversion"/>
  </si>
  <si>
    <t>318化仁國中</t>
    <phoneticPr fontId="37" type="noConversion"/>
  </si>
  <si>
    <t>國中資優巡迴輔導班</t>
    <phoneticPr fontId="37" type="noConversion"/>
  </si>
  <si>
    <t>國中不分類巡迴輔導班</t>
    <phoneticPr fontId="37" type="noConversion"/>
  </si>
  <si>
    <t>國小不分類巡迴輔導班</t>
    <phoneticPr fontId="37" type="noConversion"/>
  </si>
  <si>
    <t>320吉安國中</t>
    <phoneticPr fontId="37" type="noConversion"/>
  </si>
  <si>
    <t>316新城國中</t>
    <phoneticPr fontId="37" type="noConversion"/>
  </si>
  <si>
    <t>6</t>
    <phoneticPr fontId="37" type="noConversion"/>
  </si>
  <si>
    <t>315秀林國中</t>
    <phoneticPr fontId="37" type="noConversion"/>
  </si>
  <si>
    <t>313自強國中</t>
    <phoneticPr fontId="37" type="noConversion"/>
  </si>
  <si>
    <t>312國風國中</t>
    <phoneticPr fontId="37" type="noConversion"/>
  </si>
  <si>
    <t>311花崗國中</t>
    <phoneticPr fontId="37" type="noConversion"/>
  </si>
  <si>
    <t>學校總經費</t>
    <phoneticPr fontId="37" type="noConversion"/>
  </si>
  <si>
    <t>各班經費</t>
    <phoneticPr fontId="37" type="noConversion"/>
  </si>
  <si>
    <t>教師員額</t>
    <phoneticPr fontId="37" type="noConversion"/>
  </si>
  <si>
    <t>班級數</t>
    <phoneticPr fontId="37" type="noConversion"/>
  </si>
  <si>
    <t>班級類型</t>
    <phoneticPr fontId="37" type="noConversion"/>
  </si>
  <si>
    <t>編號</t>
  </si>
  <si>
    <t>花蓮縣110年度高級中等以下學校各類特殊教育班級教材編輯經費編列核定表</t>
    <phoneticPr fontId="37" type="noConversion"/>
  </si>
  <si>
    <t>317宜昌國中</t>
    <phoneticPr fontId="37" type="noConversion"/>
  </si>
  <si>
    <t>（北區特教資源中心）</t>
    <phoneticPr fontId="3" type="noConversion"/>
  </si>
  <si>
    <t>合計</t>
    <phoneticPr fontId="68" type="noConversion"/>
  </si>
  <si>
    <t>8462610</t>
  </si>
  <si>
    <t>組長</t>
  </si>
  <si>
    <t>李靜華代理</t>
  </si>
  <si>
    <t>花蓮市</t>
  </si>
  <si>
    <t>708西寶國小</t>
  </si>
  <si>
    <t>事務組長</t>
  </si>
  <si>
    <t>707中原國小</t>
  </si>
  <si>
    <t>幹事</t>
  </si>
  <si>
    <t>706大興國小</t>
  </si>
  <si>
    <t>光復鄉</t>
  </si>
  <si>
    <t>總務主任</t>
  </si>
  <si>
    <t>705西富國小</t>
  </si>
  <si>
    <t>703卓楓國小</t>
  </si>
  <si>
    <t>702卓樂國小</t>
  </si>
  <si>
    <t>701立山國小</t>
  </si>
  <si>
    <t>700古風國小</t>
  </si>
  <si>
    <t>699卓清國小</t>
  </si>
  <si>
    <t>698太平國小</t>
  </si>
  <si>
    <t>697崙山國小</t>
  </si>
  <si>
    <t>696卓溪國小</t>
  </si>
  <si>
    <t>695明利國小</t>
  </si>
  <si>
    <t>694紅葉國小</t>
  </si>
  <si>
    <t>693馬遠國小</t>
  </si>
  <si>
    <t>692見晴國小</t>
  </si>
  <si>
    <t>691西林國小</t>
  </si>
  <si>
    <t>690萬榮國小</t>
  </si>
  <si>
    <t>689銅蘭國小</t>
  </si>
  <si>
    <t>688三棧國小</t>
  </si>
  <si>
    <t>687景美國小</t>
  </si>
  <si>
    <t>685崇德國小</t>
  </si>
  <si>
    <t>684水源國小</t>
  </si>
  <si>
    <t>683銅門國小</t>
  </si>
  <si>
    <t>682佳民國小</t>
  </si>
  <si>
    <t>681和平國小</t>
  </si>
  <si>
    <t>680富世國小</t>
  </si>
  <si>
    <t>679秀林國小</t>
  </si>
  <si>
    <t>678吳江國小</t>
  </si>
  <si>
    <t>富里鄉</t>
  </si>
  <si>
    <t>676明里國小</t>
  </si>
  <si>
    <t>675東里國小</t>
  </si>
  <si>
    <t>674東竹國小</t>
  </si>
  <si>
    <t>673學田國小</t>
  </si>
  <si>
    <t>672永豐國小</t>
  </si>
  <si>
    <t>671萬寧國小</t>
  </si>
  <si>
    <t>670富里國小</t>
  </si>
  <si>
    <t>669高寮國小</t>
  </si>
  <si>
    <t>玉里鎮</t>
  </si>
  <si>
    <t>668松浦國小</t>
  </si>
  <si>
    <t>667大禹國小</t>
  </si>
  <si>
    <t>666長良國小</t>
  </si>
  <si>
    <t>665中城國小</t>
  </si>
  <si>
    <t>664德武國小</t>
  </si>
  <si>
    <t>663春日國小</t>
  </si>
  <si>
    <t>662三民國小</t>
  </si>
  <si>
    <t>661觀音國小</t>
  </si>
  <si>
    <t>660樂合國小</t>
  </si>
  <si>
    <t>659源城國小</t>
  </si>
  <si>
    <t>657新社國小</t>
  </si>
  <si>
    <t>豐濱鄉</t>
  </si>
  <si>
    <t>656靜浦國小</t>
  </si>
  <si>
    <t>655港口國小</t>
  </si>
  <si>
    <t>654豐濱國小</t>
  </si>
  <si>
    <t>653瑞北國小</t>
  </si>
  <si>
    <t>瑞穗鄉</t>
  </si>
  <si>
    <t>652富源國小</t>
  </si>
  <si>
    <t>651奇美國小</t>
  </si>
  <si>
    <t>650舞鶴國小</t>
  </si>
  <si>
    <t>649鶴岡國小</t>
  </si>
  <si>
    <t>648瑞美國小</t>
  </si>
  <si>
    <t>647瑞穗國小</t>
  </si>
  <si>
    <t>645大進國小</t>
  </si>
  <si>
    <t>642太巴塱國小</t>
  </si>
  <si>
    <t>641光復國小</t>
  </si>
  <si>
    <t>639鳳仁國小</t>
  </si>
  <si>
    <t>鳳林鎮</t>
  </si>
  <si>
    <t>638北林國小</t>
  </si>
  <si>
    <t>636長橋國小</t>
  </si>
  <si>
    <t>635林榮國小</t>
  </si>
  <si>
    <t>634大榮國小</t>
  </si>
  <si>
    <t>633鳳林國小</t>
  </si>
  <si>
    <t>632溪口國小</t>
  </si>
  <si>
    <t>壽豐鄉</t>
  </si>
  <si>
    <t>631水璉國小</t>
  </si>
  <si>
    <t>630月眉國小</t>
  </si>
  <si>
    <t>629志學國小</t>
  </si>
  <si>
    <t>628豐山國小</t>
  </si>
  <si>
    <t>627豐裡國小</t>
  </si>
  <si>
    <t>626壽豐國小</t>
  </si>
  <si>
    <t>625平和國小</t>
  </si>
  <si>
    <t>吉安鄉</t>
  </si>
  <si>
    <t>623化仁國小</t>
  </si>
  <si>
    <t>622南華國小</t>
  </si>
  <si>
    <t>621稻香國小</t>
  </si>
  <si>
    <t>620光華國小</t>
  </si>
  <si>
    <t>617吉安國小</t>
  </si>
  <si>
    <t>616嘉里國小</t>
  </si>
  <si>
    <t>新城鄉</t>
  </si>
  <si>
    <t>615康樂國小</t>
  </si>
  <si>
    <t>613新城國小</t>
  </si>
  <si>
    <t>612國福國小</t>
  </si>
  <si>
    <t>610北濱國小</t>
  </si>
  <si>
    <t>608中華國小</t>
  </si>
  <si>
    <t>607復興國小</t>
  </si>
  <si>
    <t>606信義國小</t>
  </si>
  <si>
    <t>604明恥國小</t>
  </si>
  <si>
    <t>8861174</t>
  </si>
  <si>
    <t>歐秋玉</t>
  </si>
  <si>
    <t>8791159</t>
  </si>
  <si>
    <t>張淑晴</t>
  </si>
  <si>
    <t>038830006</t>
  </si>
  <si>
    <t>楊漢文</t>
  </si>
  <si>
    <t>038821134</t>
  </si>
  <si>
    <t>劉昌昇</t>
  </si>
  <si>
    <t>038851062</t>
  </si>
  <si>
    <t>紀薇玲</t>
  </si>
  <si>
    <t>8882054</t>
  </si>
  <si>
    <t>會計主任</t>
  </si>
  <si>
    <t>陳祺國</t>
  </si>
  <si>
    <t>8841198</t>
  </si>
  <si>
    <t>何孟樺</t>
  </si>
  <si>
    <t>038873111</t>
  </si>
  <si>
    <t>賴科位</t>
  </si>
  <si>
    <t>8811002</t>
  </si>
  <si>
    <t>蔡明和</t>
  </si>
  <si>
    <t>8701027</t>
  </si>
  <si>
    <t>陳春熹</t>
  </si>
  <si>
    <t>038751264</t>
  </si>
  <si>
    <t>趙振飛</t>
  </si>
  <si>
    <t>8761101</t>
  </si>
  <si>
    <t>鍾孔麟</t>
  </si>
  <si>
    <t>8652111</t>
  </si>
  <si>
    <t>余品致</t>
  </si>
  <si>
    <t>8661221</t>
  </si>
  <si>
    <t>李淑貞</t>
  </si>
  <si>
    <t>8523136</t>
  </si>
  <si>
    <t>庶務組長</t>
  </si>
  <si>
    <t>盧金德</t>
  </si>
  <si>
    <t>038543471</t>
  </si>
  <si>
    <t>李惠芳</t>
  </si>
  <si>
    <t>8520803</t>
  </si>
  <si>
    <t>林璟宏</t>
  </si>
  <si>
    <t>8263911</t>
  </si>
  <si>
    <t>黃義泰</t>
  </si>
  <si>
    <t>8611010</t>
  </si>
  <si>
    <t>鍾今怡</t>
  </si>
  <si>
    <t>8579338</t>
  </si>
  <si>
    <t>鄭棋鴻</t>
  </si>
  <si>
    <t>8323847</t>
  </si>
  <si>
    <t>徐永昇</t>
  </si>
  <si>
    <t>8323924</t>
  </si>
  <si>
    <t>張志堅</t>
  </si>
  <si>
    <t>038223537</t>
  </si>
  <si>
    <t>何裕揚</t>
  </si>
  <si>
    <t>備註</t>
  </si>
  <si>
    <t>合計金額</t>
  </si>
  <si>
    <t>業務費 專業事務費(電子保全)</t>
  </si>
  <si>
    <t>業務費 一般服務費(臨時人員酬金)</t>
  </si>
  <si>
    <t>人事費(員工值班費)</t>
  </si>
  <si>
    <t>電話</t>
  </si>
  <si>
    <t>職稱</t>
  </si>
  <si>
    <t>承辦人</t>
  </si>
  <si>
    <t>填報單位</t>
  </si>
  <si>
    <t>填報鄉鎮市區</t>
  </si>
  <si>
    <t>序號</t>
    <phoneticPr fontId="68" type="noConversion"/>
  </si>
  <si>
    <t>花蓮縣110年度國民中小學值勤或保全經費支用概算表</t>
    <phoneticPr fontId="68" type="noConversion"/>
  </si>
  <si>
    <r>
      <t>110年度本縣所屬各級學校各項水電費補助額度估算一覽表</t>
    </r>
    <r>
      <rPr>
        <b/>
        <sz val="24"/>
        <color indexed="10"/>
        <rFont val="標楷體"/>
        <family val="4"/>
        <charset val="136"/>
      </rPr>
      <t>(109.07.17版)</t>
    </r>
    <phoneticPr fontId="37" type="noConversion"/>
  </si>
  <si>
    <t>校    名</t>
  </si>
  <si>
    <t>105年度</t>
    <phoneticPr fontId="37" type="noConversion"/>
  </si>
  <si>
    <t>106年度</t>
    <phoneticPr fontId="37" type="noConversion"/>
  </si>
  <si>
    <t>較</t>
    <phoneticPr fontId="37" type="noConversion"/>
  </si>
  <si>
    <t>110年度預算數</t>
    <phoneticPr fontId="37" type="noConversion"/>
  </si>
  <si>
    <r>
      <t xml:space="preserve">預算數
</t>
    </r>
    <r>
      <rPr>
        <sz val="12"/>
        <color indexed="12"/>
        <rFont val="標楷體"/>
        <family val="4"/>
        <charset val="136"/>
      </rPr>
      <t>(a)</t>
    </r>
    <phoneticPr fontId="37" type="noConversion"/>
  </si>
  <si>
    <r>
      <t xml:space="preserve">實支數
</t>
    </r>
    <r>
      <rPr>
        <sz val="12"/>
        <color indexed="12"/>
        <rFont val="標楷體"/>
        <family val="4"/>
        <charset val="136"/>
      </rPr>
      <t>(b)</t>
    </r>
    <phoneticPr fontId="37" type="noConversion"/>
  </si>
  <si>
    <r>
      <t>預算-實支</t>
    </r>
    <r>
      <rPr>
        <sz val="12"/>
        <color indexed="12"/>
        <rFont val="標楷體"/>
        <family val="4"/>
        <charset val="136"/>
      </rPr>
      <t>(c=a-b)</t>
    </r>
    <phoneticPr fontId="37" type="noConversion"/>
  </si>
  <si>
    <r>
      <t xml:space="preserve">預算數
</t>
    </r>
    <r>
      <rPr>
        <sz val="12"/>
        <color indexed="12"/>
        <rFont val="標楷體"/>
        <family val="4"/>
        <charset val="136"/>
      </rPr>
      <t>(d)</t>
    </r>
    <phoneticPr fontId="37" type="noConversion"/>
  </si>
  <si>
    <r>
      <t xml:space="preserve">實支數
</t>
    </r>
    <r>
      <rPr>
        <sz val="12"/>
        <color indexed="12"/>
        <rFont val="標楷體"/>
        <family val="4"/>
        <charset val="136"/>
      </rPr>
      <t>(e)</t>
    </r>
    <phoneticPr fontId="37" type="noConversion"/>
  </si>
  <si>
    <r>
      <t xml:space="preserve">預算-實支
</t>
    </r>
    <r>
      <rPr>
        <sz val="12"/>
        <color indexed="12"/>
        <rFont val="標楷體"/>
        <family val="4"/>
        <charset val="136"/>
      </rPr>
      <t>(f=d-e)</t>
    </r>
    <phoneticPr fontId="37" type="noConversion"/>
  </si>
  <si>
    <r>
      <t>學年度班級數</t>
    </r>
    <r>
      <rPr>
        <b/>
        <sz val="12"/>
        <color indexed="12"/>
        <rFont val="標楷體"/>
        <family val="4"/>
        <charset val="136"/>
      </rPr>
      <t>(D)</t>
    </r>
    <phoneticPr fontId="37" type="noConversion"/>
  </si>
  <si>
    <r>
      <t>學年度班級數</t>
    </r>
    <r>
      <rPr>
        <b/>
        <sz val="12"/>
        <color indexed="12"/>
        <rFont val="標楷體"/>
        <family val="4"/>
        <charset val="136"/>
      </rPr>
      <t>(E)</t>
    </r>
    <phoneticPr fontId="37" type="noConversion"/>
  </si>
  <si>
    <r>
      <t>學年度補校班級數</t>
    </r>
    <r>
      <rPr>
        <b/>
        <sz val="10"/>
        <color indexed="12"/>
        <rFont val="標楷體"/>
        <family val="4"/>
        <charset val="136"/>
      </rPr>
      <t>(G)</t>
    </r>
    <phoneticPr fontId="37" type="noConversion"/>
  </si>
  <si>
    <r>
      <t>學年度補校班級數</t>
    </r>
    <r>
      <rPr>
        <b/>
        <sz val="10"/>
        <color indexed="12"/>
        <rFont val="標楷體"/>
        <family val="4"/>
        <charset val="136"/>
      </rPr>
      <t>(H)</t>
    </r>
    <phoneticPr fontId="37" type="noConversion"/>
  </si>
  <si>
    <t>基本水電費</t>
    <phoneticPr fontId="37" type="noConversion"/>
  </si>
  <si>
    <t>補校水電費</t>
    <phoneticPr fontId="37" type="noConversion"/>
  </si>
  <si>
    <t>體育場水電費</t>
    <phoneticPr fontId="37" type="noConversion"/>
  </si>
  <si>
    <r>
      <t xml:space="preserve">合計
</t>
    </r>
    <r>
      <rPr>
        <b/>
        <sz val="12"/>
        <color indexed="12"/>
        <rFont val="標楷體"/>
        <family val="4"/>
        <charset val="136"/>
      </rPr>
      <t xml:space="preserve">(N=J+K+L+M)  </t>
    </r>
    <r>
      <rPr>
        <sz val="10"/>
        <rFont val="標楷體"/>
        <family val="4"/>
        <charset val="136"/>
      </rPr>
      <t xml:space="preserve">    </t>
    </r>
    <phoneticPr fontId="37" type="noConversion"/>
  </si>
  <si>
    <r>
      <t>班級增減數</t>
    </r>
    <r>
      <rPr>
        <b/>
        <sz val="12"/>
        <color indexed="12"/>
        <rFont val="標楷體"/>
        <family val="4"/>
        <charset val="136"/>
      </rPr>
      <t>(F)</t>
    </r>
    <phoneticPr fontId="22" type="noConversion"/>
  </si>
  <si>
    <r>
      <t>補校班級增減數</t>
    </r>
    <r>
      <rPr>
        <b/>
        <sz val="10"/>
        <color indexed="12"/>
        <rFont val="標楷體"/>
        <family val="4"/>
        <charset val="136"/>
      </rPr>
      <t>(I)</t>
    </r>
    <phoneticPr fontId="22" type="noConversion"/>
  </si>
  <si>
    <r>
      <t xml:space="preserve">49&gt;12,000
25-48&gt;14,000
13-24&gt;18,000
7-12&gt;24,000
4-6&gt;27,000
3&gt;30,000
累進含巡迴
</t>
    </r>
    <r>
      <rPr>
        <b/>
        <sz val="12"/>
        <color indexed="12"/>
        <rFont val="標楷體"/>
        <family val="4"/>
        <charset val="136"/>
      </rPr>
      <t>(J)</t>
    </r>
    <phoneticPr fontId="37" type="noConversion"/>
  </si>
  <si>
    <r>
      <t xml:space="preserve">依109年額外加補額度
</t>
    </r>
    <r>
      <rPr>
        <b/>
        <sz val="12"/>
        <color indexed="12"/>
        <rFont val="標楷體"/>
        <family val="4"/>
        <charset val="136"/>
      </rPr>
      <t>(K)</t>
    </r>
    <phoneticPr fontId="37" type="noConversion"/>
  </si>
  <si>
    <r>
      <t xml:space="preserve">補助每班15,000元
</t>
    </r>
    <r>
      <rPr>
        <b/>
        <sz val="12"/>
        <color indexed="12"/>
        <rFont val="標楷體"/>
        <family val="4"/>
        <charset val="136"/>
      </rPr>
      <t>(L)</t>
    </r>
    <phoneticPr fontId="37" type="noConversion"/>
  </si>
  <si>
    <r>
      <t xml:space="preserve">補助
500,000元
</t>
    </r>
    <r>
      <rPr>
        <b/>
        <sz val="12"/>
        <color indexed="12"/>
        <rFont val="標楷體"/>
        <family val="4"/>
        <charset val="136"/>
      </rPr>
      <t>(M)</t>
    </r>
    <phoneticPr fontId="37" type="noConversion"/>
  </si>
  <si>
    <t>高國中合計</t>
    <phoneticPr fontId="37" type="noConversion"/>
  </si>
  <si>
    <t>001</t>
    <phoneticPr fontId="37" type="noConversion"/>
  </si>
  <si>
    <t>601明禮國小</t>
  </si>
  <si>
    <t>002</t>
    <phoneticPr fontId="37" type="noConversion"/>
  </si>
  <si>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</si>
  <si>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</si>
  <si>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</si>
  <si>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</si>
  <si>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</si>
  <si>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</si>
  <si>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</si>
  <si>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</si>
  <si>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</si>
  <si>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</si>
  <si>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</si>
  <si>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</si>
  <si>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</si>
  <si>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</si>
  <si>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</si>
  <si>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</si>
  <si>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</si>
  <si>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</si>
  <si>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</si>
  <si>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</si>
  <si>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</si>
  <si>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</si>
  <si>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</si>
  <si>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</si>
  <si>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</si>
  <si>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</si>
  <si>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</si>
  <si>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</si>
  <si>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</si>
  <si>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</si>
  <si>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</si>
  <si>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</si>
  <si>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</si>
  <si>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</si>
  <si>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</si>
  <si>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</si>
  <si>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040</t>
  </si>
  <si>
    <t>041</t>
  </si>
  <si>
    <t>043</t>
  </si>
  <si>
    <t>044</t>
  </si>
  <si>
    <t>045</t>
  </si>
  <si>
    <t>046</t>
  </si>
  <si>
    <t>047</t>
  </si>
  <si>
    <t>048</t>
  </si>
  <si>
    <t>049</t>
  </si>
  <si>
    <t>050</t>
  </si>
  <si>
    <t>051</t>
  </si>
  <si>
    <t>052</t>
  </si>
  <si>
    <t>053</t>
  </si>
  <si>
    <t>054</t>
  </si>
  <si>
    <t>055</t>
  </si>
  <si>
    <t>658玉里國小</t>
  </si>
  <si>
    <t>056</t>
  </si>
  <si>
    <t>057</t>
  </si>
  <si>
    <t>058</t>
  </si>
  <si>
    <t>059</t>
  </si>
  <si>
    <t>060</t>
  </si>
  <si>
    <t>061</t>
  </si>
  <si>
    <t>062</t>
  </si>
  <si>
    <t>063</t>
  </si>
  <si>
    <t>064</t>
  </si>
  <si>
    <t>065</t>
  </si>
  <si>
    <t>066</t>
  </si>
  <si>
    <t>067</t>
  </si>
  <si>
    <t>068</t>
  </si>
  <si>
    <t>069</t>
  </si>
  <si>
    <t>070</t>
  </si>
  <si>
    <t>071</t>
  </si>
  <si>
    <t>072</t>
  </si>
  <si>
    <t>073</t>
  </si>
  <si>
    <t>075</t>
  </si>
  <si>
    <t>076</t>
  </si>
  <si>
    <t>077</t>
  </si>
  <si>
    <t>078</t>
  </si>
  <si>
    <t>079</t>
  </si>
  <si>
    <t>080</t>
  </si>
  <si>
    <t>081</t>
  </si>
  <si>
    <t>082</t>
  </si>
  <si>
    <t>083</t>
  </si>
  <si>
    <t>686文蘭國小</t>
  </si>
  <si>
    <t>084</t>
  </si>
  <si>
    <t>085</t>
  </si>
  <si>
    <t>086</t>
  </si>
  <si>
    <t>087</t>
  </si>
  <si>
    <t>088</t>
  </si>
  <si>
    <t>089</t>
  </si>
  <si>
    <t>090</t>
  </si>
  <si>
    <t>091</t>
  </si>
  <si>
    <t>092</t>
  </si>
  <si>
    <t>093</t>
  </si>
  <si>
    <t>094</t>
  </si>
  <si>
    <t>095</t>
  </si>
  <si>
    <t>096</t>
  </si>
  <si>
    <t>097</t>
  </si>
  <si>
    <t>098</t>
  </si>
  <si>
    <t>099</t>
  </si>
  <si>
    <t>100</t>
  </si>
  <si>
    <t>101</t>
  </si>
  <si>
    <t>102</t>
  </si>
  <si>
    <t>103</t>
  </si>
  <si>
    <t>104</t>
  </si>
  <si>
    <t>國小合計</t>
    <phoneticPr fontId="37" type="noConversion"/>
  </si>
  <si>
    <t>高國中小總計</t>
    <phoneticPr fontId="37" type="noConversion"/>
  </si>
  <si>
    <t>說明：</t>
    <phoneticPr fontId="37" type="noConversion"/>
  </si>
  <si>
    <t>1.基本水電費設算標準：3班以下每班30,000元，4-6班每增加1班27,000元，7-12班每增加1班24,000元，13-24班每增加1班18,000元，25-48班每增加1班14,000元，49班以上每增加1班12,000元。</t>
    <phoneticPr fontId="37" type="noConversion"/>
  </si>
  <si>
    <t>2.補校水電費設算基準：每班15,000元。</t>
    <phoneticPr fontId="37" type="noConversion"/>
  </si>
  <si>
    <t>3.體育場水電費：50萬元由體育高中支應。</t>
    <phoneticPr fontId="37" type="noConversion"/>
  </si>
  <si>
    <t>4.預估109年度補助各級學校水電費(不含游泳池水電費)合計3,618萬143元-一般性補助款補助水電費專款專用3,628萬9,000元(108年度)=縣負擔</t>
    <phoneticPr fontId="37" type="noConversion"/>
  </si>
  <si>
    <t>※乘客險為實際乘客數*600</t>
    <phoneticPr fontId="37" type="noConversion"/>
  </si>
  <si>
    <t>※養護費依車齡按比例計算</t>
    <phoneticPr fontId="37" type="noConversion"/>
  </si>
  <si>
    <t>※牌照燃料稅依法實際編列(如附件)</t>
    <phoneticPr fontId="37" type="noConversion"/>
  </si>
  <si>
    <t>※司機薪資依110年度預算約用人員薪資編列標準俸點250計算</t>
    <phoneticPr fontId="37" type="noConversion"/>
  </si>
  <si>
    <t>ASC-2381</t>
    <phoneticPr fontId="37" type="noConversion"/>
  </si>
  <si>
    <t>G22TGC0001493</t>
    <phoneticPr fontId="37" type="noConversion"/>
  </si>
  <si>
    <t>納智捷</t>
    <phoneticPr fontId="37" type="noConversion"/>
  </si>
  <si>
    <t>小客車</t>
    <phoneticPr fontId="37" type="noConversion"/>
  </si>
  <si>
    <t>教育處-5</t>
  </si>
  <si>
    <t>ASC-2380</t>
    <phoneticPr fontId="37" type="noConversion"/>
  </si>
  <si>
    <t>G22TGC0001498</t>
    <phoneticPr fontId="37" type="noConversion"/>
  </si>
  <si>
    <t>教育處-4</t>
  </si>
  <si>
    <t>ASB-7332</t>
    <phoneticPr fontId="37" type="noConversion"/>
  </si>
  <si>
    <t>4JI2RE10771</t>
    <phoneticPr fontId="37" type="noConversion"/>
  </si>
  <si>
    <t>中華</t>
    <phoneticPr fontId="37" type="noConversion"/>
  </si>
  <si>
    <t>教育處-3</t>
  </si>
  <si>
    <t>U8-0241</t>
    <phoneticPr fontId="37" type="noConversion"/>
  </si>
  <si>
    <t>AET032477</t>
    <phoneticPr fontId="37" type="noConversion"/>
  </si>
  <si>
    <t>福斯</t>
    <phoneticPr fontId="37" type="noConversion"/>
  </si>
  <si>
    <t>教育處-2</t>
  </si>
  <si>
    <t>0712-TP</t>
    <phoneticPr fontId="37" type="noConversion"/>
  </si>
  <si>
    <t>82523575S</t>
    <phoneticPr fontId="37" type="noConversion"/>
  </si>
  <si>
    <t>福特</t>
    <phoneticPr fontId="37" type="noConversion"/>
  </si>
  <si>
    <t>教育處-1</t>
    <phoneticPr fontId="37" type="noConversion"/>
  </si>
  <si>
    <t>特幼車</t>
    <phoneticPr fontId="68" type="noConversion"/>
  </si>
  <si>
    <t>-</t>
    <phoneticPr fontId="3" type="noConversion"/>
  </si>
  <si>
    <t>國教署補助新購</t>
    <phoneticPr fontId="37" type="noConversion"/>
  </si>
  <si>
    <t>701立山國小-2</t>
  </si>
  <si>
    <t>491-WB</t>
    <phoneticPr fontId="37" type="noConversion"/>
  </si>
  <si>
    <t>N04CUH15115</t>
    <phoneticPr fontId="37" type="noConversion"/>
  </si>
  <si>
    <t>國瑞</t>
    <phoneticPr fontId="37" type="noConversion"/>
  </si>
  <si>
    <t>大客車</t>
    <phoneticPr fontId="37" type="noConversion"/>
  </si>
  <si>
    <t>701立山國小-1</t>
    <phoneticPr fontId="68" type="noConversion"/>
  </si>
  <si>
    <t>ANN-3921</t>
    <phoneticPr fontId="37" type="noConversion"/>
  </si>
  <si>
    <t>4G64C035662</t>
    <phoneticPr fontId="37" type="noConversion"/>
  </si>
  <si>
    <t>中華DE242LC2</t>
    <phoneticPr fontId="37" type="noConversion"/>
  </si>
  <si>
    <t>686文蘭國小-2</t>
    <phoneticPr fontId="68" type="noConversion"/>
  </si>
  <si>
    <t>汰舊換新</t>
    <phoneticPr fontId="37" type="noConversion"/>
  </si>
  <si>
    <t>686文蘭國小-1</t>
    <phoneticPr fontId="68" type="noConversion"/>
  </si>
  <si>
    <t>ANV-6170</t>
    <phoneticPr fontId="37" type="noConversion"/>
  </si>
  <si>
    <t>4G64CD35928</t>
    <phoneticPr fontId="37" type="noConversion"/>
  </si>
  <si>
    <t>663春日國小-2</t>
  </si>
  <si>
    <t>-</t>
    <phoneticPr fontId="37" type="noConversion"/>
  </si>
  <si>
    <t>PAB-830</t>
    <phoneticPr fontId="37" type="noConversion"/>
  </si>
  <si>
    <t>BE641G-D79917</t>
    <phoneticPr fontId="37" type="noConversion"/>
  </si>
  <si>
    <t>三菱</t>
    <phoneticPr fontId="37" type="noConversion"/>
  </si>
  <si>
    <t>663春日國小-1</t>
    <phoneticPr fontId="37" type="noConversion"/>
  </si>
  <si>
    <t>ARG-5693</t>
    <phoneticPr fontId="37" type="noConversion"/>
  </si>
  <si>
    <t>WF03XXTTG3GK82293</t>
    <phoneticPr fontId="37" type="noConversion"/>
  </si>
  <si>
    <t>658玉里國小-2</t>
  </si>
  <si>
    <t>426-WB</t>
    <phoneticPr fontId="37" type="noConversion"/>
  </si>
  <si>
    <t>JTGFP518404502187</t>
    <phoneticPr fontId="37" type="noConversion"/>
  </si>
  <si>
    <t>豐田</t>
    <phoneticPr fontId="37" type="noConversion"/>
  </si>
  <si>
    <t>658玉里國小-1</t>
    <phoneticPr fontId="37" type="noConversion"/>
  </si>
  <si>
    <t>4558-SN</t>
    <phoneticPr fontId="37" type="noConversion"/>
  </si>
  <si>
    <t>4G64A043865</t>
    <phoneticPr fontId="37" type="noConversion"/>
  </si>
  <si>
    <t>647瑞穗國小-2</t>
  </si>
  <si>
    <t>896-WB</t>
    <phoneticPr fontId="37" type="noConversion"/>
  </si>
  <si>
    <t>N04CUH15972</t>
    <phoneticPr fontId="37" type="noConversion"/>
  </si>
  <si>
    <t>647瑞穗國小-1</t>
    <phoneticPr fontId="68" type="noConversion"/>
  </si>
  <si>
    <t>特幼車</t>
  </si>
  <si>
    <t>AGM-3382</t>
    <phoneticPr fontId="37" type="noConversion"/>
  </si>
  <si>
    <t>WV2ZZZ7HZEH096036</t>
    <phoneticPr fontId="37" type="noConversion"/>
  </si>
  <si>
    <t>633鳳林國小-2</t>
  </si>
  <si>
    <t>PAB-855</t>
    <phoneticPr fontId="37" type="noConversion"/>
  </si>
  <si>
    <t>N04C-UH23083</t>
    <phoneticPr fontId="37" type="noConversion"/>
  </si>
  <si>
    <t>633鳳林國小-1</t>
    <phoneticPr fontId="37" type="noConversion"/>
  </si>
  <si>
    <t>613新城國小-2</t>
    <phoneticPr fontId="37" type="noConversion"/>
  </si>
  <si>
    <t>PAB-857</t>
    <phoneticPr fontId="37" type="noConversion"/>
  </si>
  <si>
    <t>N04C-UH23076</t>
    <phoneticPr fontId="37" type="noConversion"/>
  </si>
  <si>
    <t>613新城國小-1</t>
    <phoneticPr fontId="37" type="noConversion"/>
  </si>
  <si>
    <t>細項</t>
    <phoneticPr fontId="3" type="noConversion"/>
  </si>
  <si>
    <t>教育處</t>
    <phoneticPr fontId="37" type="noConversion"/>
  </si>
  <si>
    <t>HX5-297</t>
    <phoneticPr fontId="37" type="noConversion"/>
  </si>
  <si>
    <t>SG30AA105100</t>
    <phoneticPr fontId="37" type="noConversion"/>
  </si>
  <si>
    <t>光陽</t>
    <phoneticPr fontId="37" type="noConversion"/>
  </si>
  <si>
    <t>重機車</t>
    <phoneticPr fontId="37" type="noConversion"/>
  </si>
  <si>
    <t>708西寶國小</t>
    <phoneticPr fontId="68" type="noConversion"/>
  </si>
  <si>
    <t>PAB-856</t>
    <phoneticPr fontId="37" type="noConversion"/>
  </si>
  <si>
    <t>N04C-UH22972</t>
    <phoneticPr fontId="37" type="noConversion"/>
  </si>
  <si>
    <t>707中原國小</t>
    <phoneticPr fontId="68" type="noConversion"/>
  </si>
  <si>
    <t>701立山國小</t>
    <phoneticPr fontId="68" type="noConversion"/>
  </si>
  <si>
    <t>700古風國小</t>
    <phoneticPr fontId="68" type="noConversion"/>
  </si>
  <si>
    <t>PAB-828</t>
    <phoneticPr fontId="37" type="noConversion"/>
  </si>
  <si>
    <t>4P10-D79806</t>
    <phoneticPr fontId="37" type="noConversion"/>
  </si>
  <si>
    <t>698太平國小</t>
    <phoneticPr fontId="68" type="noConversion"/>
  </si>
  <si>
    <t>686文蘭國小</t>
    <phoneticPr fontId="68" type="noConversion"/>
  </si>
  <si>
    <t>PAB-852</t>
    <phoneticPr fontId="37" type="noConversion"/>
  </si>
  <si>
    <t>6HK1-227860</t>
    <phoneticPr fontId="37" type="noConversion"/>
  </si>
  <si>
    <t>五十鈴</t>
    <phoneticPr fontId="37" type="noConversion"/>
  </si>
  <si>
    <t>681和平國小</t>
    <phoneticPr fontId="68" type="noConversion"/>
  </si>
  <si>
    <t>PAB-809</t>
    <phoneticPr fontId="37" type="noConversion"/>
  </si>
  <si>
    <t>4P10-D27954</t>
    <phoneticPr fontId="37" type="noConversion"/>
  </si>
  <si>
    <t>678吳江國小</t>
    <phoneticPr fontId="68" type="noConversion"/>
  </si>
  <si>
    <t>PAB-831</t>
    <phoneticPr fontId="37" type="noConversion"/>
  </si>
  <si>
    <t>4P10-D79801</t>
    <phoneticPr fontId="37" type="noConversion"/>
  </si>
  <si>
    <t>674東竹國小</t>
    <phoneticPr fontId="68" type="noConversion"/>
  </si>
  <si>
    <t>AAK-5016</t>
    <phoneticPr fontId="37" type="noConversion"/>
  </si>
  <si>
    <t>Wv2ZZZ7HZDH127586</t>
    <phoneticPr fontId="37" type="noConversion"/>
  </si>
  <si>
    <t>670富里國小</t>
    <phoneticPr fontId="68" type="noConversion"/>
  </si>
  <si>
    <t>PAB-838</t>
    <phoneticPr fontId="37" type="noConversion"/>
  </si>
  <si>
    <t>4P10-D79919</t>
    <phoneticPr fontId="37" type="noConversion"/>
  </si>
  <si>
    <t>666長良國小</t>
    <phoneticPr fontId="37" type="noConversion"/>
  </si>
  <si>
    <t>-</t>
    <phoneticPr fontId="68" type="noConversion"/>
  </si>
  <si>
    <t>663春日國小</t>
    <phoneticPr fontId="68" type="noConversion"/>
  </si>
  <si>
    <t>PAB-829</t>
    <phoneticPr fontId="37" type="noConversion"/>
  </si>
  <si>
    <t>4P10-D79805</t>
    <phoneticPr fontId="37" type="noConversion"/>
  </si>
  <si>
    <t>660樂合國小</t>
    <phoneticPr fontId="68" type="noConversion"/>
  </si>
  <si>
    <t>658玉里國小</t>
    <phoneticPr fontId="68" type="noConversion"/>
  </si>
  <si>
    <t>492-WB</t>
    <phoneticPr fontId="37" type="noConversion"/>
  </si>
  <si>
    <t>657新社國小</t>
    <phoneticPr fontId="68" type="noConversion"/>
  </si>
  <si>
    <t>654豐濱國小</t>
    <phoneticPr fontId="68" type="noConversion"/>
  </si>
  <si>
    <t>647瑞穗國小</t>
    <phoneticPr fontId="68" type="noConversion"/>
  </si>
  <si>
    <t>購置新校車</t>
    <phoneticPr fontId="37" type="noConversion"/>
  </si>
  <si>
    <t>645大進國小</t>
    <phoneticPr fontId="37" type="noConversion"/>
  </si>
  <si>
    <t>AMU-3168</t>
    <phoneticPr fontId="37" type="noConversion"/>
  </si>
  <si>
    <t>4G64C033837</t>
    <phoneticPr fontId="37" type="noConversion"/>
  </si>
  <si>
    <t>客貨車</t>
    <phoneticPr fontId="37" type="noConversion"/>
  </si>
  <si>
    <t>642太巴塱國小</t>
    <phoneticPr fontId="68" type="noConversion"/>
  </si>
  <si>
    <t>PAB-859</t>
    <phoneticPr fontId="37" type="noConversion"/>
  </si>
  <si>
    <t>N04C-UH22973</t>
    <phoneticPr fontId="37" type="noConversion"/>
  </si>
  <si>
    <t>641光復國小</t>
    <phoneticPr fontId="68" type="noConversion"/>
  </si>
  <si>
    <t>638北林國小</t>
    <phoneticPr fontId="68" type="noConversion"/>
  </si>
  <si>
    <t>PAB-835</t>
    <phoneticPr fontId="37" type="noConversion"/>
  </si>
  <si>
    <t>4P10-D79914</t>
    <phoneticPr fontId="37" type="noConversion"/>
  </si>
  <si>
    <t>634大榮國小</t>
    <phoneticPr fontId="68" type="noConversion"/>
  </si>
  <si>
    <t>633鳳林國小</t>
    <phoneticPr fontId="68" type="noConversion"/>
  </si>
  <si>
    <t>472-WB</t>
    <phoneticPr fontId="37" type="noConversion"/>
  </si>
  <si>
    <t>N04CUH12627</t>
    <phoneticPr fontId="37" type="noConversion"/>
  </si>
  <si>
    <t>630月眉國小</t>
    <phoneticPr fontId="68" type="noConversion"/>
  </si>
  <si>
    <t>PAB-836</t>
    <phoneticPr fontId="37" type="noConversion"/>
  </si>
  <si>
    <t>4P10-D79804</t>
    <phoneticPr fontId="37" type="noConversion"/>
  </si>
  <si>
    <t>625平和國小</t>
    <phoneticPr fontId="68" type="noConversion"/>
  </si>
  <si>
    <t>471-WB</t>
    <phoneticPr fontId="37" type="noConversion"/>
  </si>
  <si>
    <t>N04CUH12630</t>
    <phoneticPr fontId="37" type="noConversion"/>
  </si>
  <si>
    <t>620光華國小</t>
    <phoneticPr fontId="68" type="noConversion"/>
  </si>
  <si>
    <t>613新城國小</t>
    <phoneticPr fontId="68" type="noConversion"/>
  </si>
  <si>
    <t>PAB-868</t>
    <phoneticPr fontId="37" type="noConversion"/>
  </si>
  <si>
    <t>N04C-UH23082</t>
    <phoneticPr fontId="37" type="noConversion"/>
  </si>
  <si>
    <t>604明恥國小</t>
    <phoneticPr fontId="68" type="noConversion"/>
  </si>
  <si>
    <t>473-WB</t>
    <phoneticPr fontId="37" type="noConversion"/>
  </si>
  <si>
    <t>J08ETE22312</t>
    <phoneticPr fontId="37" type="noConversion"/>
  </si>
  <si>
    <t>337東里國中</t>
    <phoneticPr fontId="68" type="noConversion"/>
  </si>
  <si>
    <t>PAB-851</t>
    <phoneticPr fontId="37" type="noConversion"/>
  </si>
  <si>
    <t>6HK1-227870</t>
    <phoneticPr fontId="37" type="noConversion"/>
  </si>
  <si>
    <t>336豐濱國中</t>
    <phoneticPr fontId="68" type="noConversion"/>
  </si>
  <si>
    <t>469-WB</t>
    <phoneticPr fontId="37" type="noConversion"/>
  </si>
  <si>
    <t>J08ETE22313</t>
    <phoneticPr fontId="37" type="noConversion"/>
  </si>
  <si>
    <t>335富里國中</t>
    <phoneticPr fontId="68" type="noConversion"/>
  </si>
  <si>
    <t>489-WB</t>
    <phoneticPr fontId="37" type="noConversion"/>
  </si>
  <si>
    <t>J08ETE24074</t>
    <phoneticPr fontId="37" type="noConversion"/>
  </si>
  <si>
    <t>大客車</t>
    <phoneticPr fontId="68" type="noConversion"/>
  </si>
  <si>
    <t>334富北國中</t>
    <phoneticPr fontId="68" type="noConversion"/>
  </si>
  <si>
    <t>490-WB</t>
    <phoneticPr fontId="37" type="noConversion"/>
  </si>
  <si>
    <t>J08ETB24073</t>
    <phoneticPr fontId="37" type="noConversion"/>
  </si>
  <si>
    <t>333玉東國中</t>
    <phoneticPr fontId="68" type="noConversion"/>
  </si>
  <si>
    <t>332玉里國中</t>
    <phoneticPr fontId="68" type="noConversion"/>
  </si>
  <si>
    <t>427-WB</t>
    <phoneticPr fontId="37" type="noConversion"/>
  </si>
  <si>
    <t>J08EVN110198</t>
    <phoneticPr fontId="37" type="noConversion"/>
  </si>
  <si>
    <t>330三民國中</t>
    <phoneticPr fontId="68" type="noConversion"/>
  </si>
  <si>
    <t>329瑞穗國中</t>
    <phoneticPr fontId="68" type="noConversion"/>
  </si>
  <si>
    <t>488-WB</t>
    <phoneticPr fontId="68" type="noConversion"/>
  </si>
  <si>
    <t>N04CUH14911</t>
    <phoneticPr fontId="37" type="noConversion"/>
  </si>
  <si>
    <t>328富源國中</t>
    <phoneticPr fontId="68" type="noConversion"/>
  </si>
  <si>
    <t>327光復國中</t>
    <phoneticPr fontId="68" type="noConversion"/>
  </si>
  <si>
    <t>998-WB</t>
    <phoneticPr fontId="68" type="noConversion"/>
  </si>
  <si>
    <t>J08ETE19967</t>
    <phoneticPr fontId="37" type="noConversion"/>
  </si>
  <si>
    <t>325鳳林國中</t>
    <phoneticPr fontId="68" type="noConversion"/>
  </si>
  <si>
    <t>322壽豐國中</t>
    <phoneticPr fontId="68" type="noConversion"/>
  </si>
  <si>
    <t>989-WB</t>
    <phoneticPr fontId="68" type="noConversion"/>
  </si>
  <si>
    <t>J08ETB15824</t>
    <phoneticPr fontId="37" type="noConversion"/>
  </si>
  <si>
    <t>318化仁國中</t>
    <phoneticPr fontId="68" type="noConversion"/>
  </si>
  <si>
    <t>997-WB</t>
    <phoneticPr fontId="68" type="noConversion"/>
  </si>
  <si>
    <t>J08ETE19969</t>
    <phoneticPr fontId="37" type="noConversion"/>
  </si>
  <si>
    <t>國瑞NIDI</t>
    <phoneticPr fontId="37" type="noConversion"/>
  </si>
  <si>
    <t>316新城國中</t>
    <phoneticPr fontId="68" type="noConversion"/>
  </si>
  <si>
    <t>470-WB</t>
    <phoneticPr fontId="37" type="noConversion"/>
  </si>
  <si>
    <t>J08ETE22306</t>
    <phoneticPr fontId="37" type="noConversion"/>
  </si>
  <si>
    <t>315秀林國中</t>
    <phoneticPr fontId="68" type="noConversion"/>
  </si>
  <si>
    <t>458-WB</t>
    <phoneticPr fontId="37" type="noConversion"/>
  </si>
  <si>
    <t>N04C-UH11430</t>
    <phoneticPr fontId="37" type="noConversion"/>
  </si>
  <si>
    <t>312國風國中</t>
    <phoneticPr fontId="68" type="noConversion"/>
  </si>
  <si>
    <t>27D</t>
    <phoneticPr fontId="37" type="noConversion"/>
  </si>
  <si>
    <t>用途別</t>
    <phoneticPr fontId="37" type="noConversion"/>
  </si>
  <si>
    <t>金額</t>
    <phoneticPr fontId="68" type="noConversion"/>
  </si>
  <si>
    <t>單價</t>
    <phoneticPr fontId="68" type="noConversion"/>
  </si>
  <si>
    <r>
      <t>數量</t>
    </r>
    <r>
      <rPr>
        <sz val="12"/>
        <rFont val="Times New Roman"/>
        <family val="1"/>
      </rPr>
      <t xml:space="preserve">        </t>
    </r>
    <r>
      <rPr>
        <sz val="12"/>
        <rFont val="標楷體"/>
        <family val="4"/>
        <charset val="136"/>
      </rPr>
      <t>(公升)</t>
    </r>
    <phoneticPr fontId="68" type="noConversion"/>
  </si>
  <si>
    <t>核定數</t>
    <phoneticPr fontId="68" type="noConversion"/>
  </si>
  <si>
    <t>轉彎及倒車警報裝置費</t>
    <phoneticPr fontId="37" type="noConversion"/>
  </si>
  <si>
    <r>
      <t>車</t>
    </r>
    <r>
      <rPr>
        <sz val="12"/>
        <rFont val="Times New Roman"/>
        <family val="1"/>
      </rPr>
      <t xml:space="preserve">  </t>
    </r>
    <r>
      <rPr>
        <sz val="12"/>
        <rFont val="標楷體"/>
        <family val="4"/>
        <charset val="136"/>
      </rPr>
      <t>輛
檢驗費</t>
    </r>
    <phoneticPr fontId="68" type="noConversion"/>
  </si>
  <si>
    <r>
      <t>乘</t>
    </r>
    <r>
      <rPr>
        <sz val="12"/>
        <rFont val="Times New Roman"/>
        <family val="1"/>
      </rPr>
      <t xml:space="preserve"> </t>
    </r>
    <r>
      <rPr>
        <sz val="12"/>
        <rFont val="標楷體"/>
        <family val="4"/>
        <charset val="136"/>
      </rPr>
      <t>客</t>
    </r>
    <r>
      <rPr>
        <sz val="12"/>
        <rFont val="Times New Roman"/>
        <family val="1"/>
      </rPr>
      <t xml:space="preserve"> </t>
    </r>
    <r>
      <rPr>
        <sz val="12"/>
        <rFont val="標楷體"/>
        <family val="4"/>
        <charset val="136"/>
      </rPr>
      <t>險</t>
    </r>
    <phoneticPr fontId="68" type="noConversion"/>
  </si>
  <si>
    <r>
      <t>車</t>
    </r>
    <r>
      <rPr>
        <sz val="12"/>
        <rFont val="Times New Roman"/>
        <family val="1"/>
      </rPr>
      <t xml:space="preserve">  </t>
    </r>
    <r>
      <rPr>
        <sz val="12"/>
        <rFont val="標楷體"/>
        <family val="4"/>
        <charset val="136"/>
      </rPr>
      <t>輛
保險費</t>
    </r>
    <phoneticPr fontId="68" type="noConversion"/>
  </si>
  <si>
    <r>
      <t>養</t>
    </r>
    <r>
      <rPr>
        <sz val="12"/>
        <rFont val="Times New Roman"/>
        <family val="1"/>
      </rPr>
      <t xml:space="preserve"> </t>
    </r>
    <r>
      <rPr>
        <sz val="12"/>
        <rFont val="標楷體"/>
        <family val="4"/>
        <charset val="136"/>
      </rPr>
      <t>護</t>
    </r>
    <r>
      <rPr>
        <sz val="12"/>
        <rFont val="Times New Roman"/>
        <family val="1"/>
      </rPr>
      <t xml:space="preserve"> </t>
    </r>
    <r>
      <rPr>
        <sz val="12"/>
        <rFont val="標楷體"/>
        <family val="4"/>
        <charset val="136"/>
      </rPr>
      <t>費</t>
    </r>
    <phoneticPr fontId="68" type="noConversion"/>
  </si>
  <si>
    <t>汽油費(全年)</t>
    <phoneticPr fontId="68" type="noConversion"/>
  </si>
  <si>
    <t>燃料使用費(全年)</t>
    <phoneticPr fontId="68" type="noConversion"/>
  </si>
  <si>
    <t>牌照稅          (全年)</t>
    <phoneticPr fontId="68" type="noConversion"/>
  </si>
  <si>
    <t>司機薪資</t>
    <phoneticPr fontId="68" type="noConversion"/>
  </si>
  <si>
    <t>汽缸總排氣量「立方公分」</t>
    <phoneticPr fontId="68" type="noConversion"/>
  </si>
  <si>
    <t>購置年月</t>
    <phoneticPr fontId="68" type="noConversion"/>
  </si>
  <si>
    <t>車  號</t>
    <phoneticPr fontId="68" type="noConversion"/>
  </si>
  <si>
    <t>引擎號碼</t>
    <phoneticPr fontId="37" type="noConversion"/>
  </si>
  <si>
    <t>廠牌</t>
    <phoneticPr fontId="37" type="noConversion"/>
  </si>
  <si>
    <t>車輛種類</t>
    <phoneticPr fontId="68" type="noConversion"/>
  </si>
  <si>
    <t>學校名稱</t>
    <phoneticPr fontId="68" type="noConversion"/>
  </si>
  <si>
    <t>花蓮縣政府教育處暨所屬學校110年度車輛費用分析總表</t>
    <phoneticPr fontId="37" type="noConversion"/>
  </si>
  <si>
    <t>國高中合計</t>
    <phoneticPr fontId="3" type="noConversion"/>
  </si>
  <si>
    <r>
      <rPr>
        <b/>
        <sz val="12"/>
        <rFont val="標楷體"/>
        <family val="4"/>
        <charset val="136"/>
      </rPr>
      <t>總</t>
    </r>
    <r>
      <rPr>
        <b/>
        <sz val="12"/>
        <rFont val="Times New Roman"/>
        <family val="1"/>
      </rPr>
      <t xml:space="preserve">   </t>
    </r>
    <r>
      <rPr>
        <b/>
        <sz val="12"/>
        <rFont val="標楷體"/>
        <family val="4"/>
        <charset val="136"/>
      </rPr>
      <t>計</t>
    </r>
    <phoneticPr fontId="37" type="noConversion"/>
  </si>
  <si>
    <r>
      <t>800</t>
    </r>
    <r>
      <rPr>
        <sz val="12"/>
        <rFont val="標楷體"/>
        <family val="4"/>
        <charset val="136"/>
      </rPr>
      <t>體育高中</t>
    </r>
  </si>
  <si>
    <r>
      <t>338</t>
    </r>
    <r>
      <rPr>
        <sz val="12"/>
        <rFont val="標楷體"/>
        <family val="4"/>
        <charset val="136"/>
      </rPr>
      <t>南平中學</t>
    </r>
  </si>
  <si>
    <r>
      <t>337</t>
    </r>
    <r>
      <rPr>
        <sz val="12"/>
        <rFont val="標楷體"/>
        <family val="4"/>
        <charset val="136"/>
      </rPr>
      <t>東里國中</t>
    </r>
  </si>
  <si>
    <t>電梯封閉未使用，故無需補助電梯維護費及檢驗費</t>
    <phoneticPr fontId="37" type="noConversion"/>
  </si>
  <si>
    <r>
      <t>336</t>
    </r>
    <r>
      <rPr>
        <sz val="12"/>
        <rFont val="標楷體"/>
        <family val="4"/>
        <charset val="136"/>
      </rPr>
      <t>豐濱國中</t>
    </r>
  </si>
  <si>
    <r>
      <t>335</t>
    </r>
    <r>
      <rPr>
        <sz val="12"/>
        <rFont val="標楷體"/>
        <family val="4"/>
        <charset val="136"/>
      </rPr>
      <t>富里國中</t>
    </r>
  </si>
  <si>
    <r>
      <t>334</t>
    </r>
    <r>
      <rPr>
        <sz val="12"/>
        <rFont val="標楷體"/>
        <family val="4"/>
        <charset val="136"/>
      </rPr>
      <t>富北國中</t>
    </r>
  </si>
  <si>
    <r>
      <t>333</t>
    </r>
    <r>
      <rPr>
        <sz val="12"/>
        <rFont val="標楷體"/>
        <family val="4"/>
        <charset val="136"/>
      </rPr>
      <t>玉東國中</t>
    </r>
  </si>
  <si>
    <r>
      <t>332</t>
    </r>
    <r>
      <rPr>
        <sz val="12"/>
        <rFont val="標楷體"/>
        <family val="4"/>
        <charset val="136"/>
      </rPr>
      <t>玉里國中</t>
    </r>
  </si>
  <si>
    <r>
      <t>330</t>
    </r>
    <r>
      <rPr>
        <sz val="12"/>
        <color indexed="8"/>
        <rFont val="標楷體"/>
        <family val="4"/>
        <charset val="136"/>
      </rPr>
      <t>三民國中</t>
    </r>
  </si>
  <si>
    <t>電梯年限達15年以上，電梯檢驗費每年2次，每次3,000元(1*2*3,000)</t>
    <phoneticPr fontId="37" type="noConversion"/>
  </si>
  <si>
    <r>
      <t>328</t>
    </r>
    <r>
      <rPr>
        <sz val="12"/>
        <rFont val="標楷體"/>
        <family val="4"/>
        <charset val="136"/>
      </rPr>
      <t>富源國中</t>
    </r>
  </si>
  <si>
    <r>
      <t>327</t>
    </r>
    <r>
      <rPr>
        <sz val="12"/>
        <rFont val="標楷體"/>
        <family val="4"/>
        <charset val="136"/>
      </rPr>
      <t>光復國中</t>
    </r>
  </si>
  <si>
    <r>
      <t>326</t>
    </r>
    <r>
      <rPr>
        <sz val="12"/>
        <rFont val="標楷體"/>
        <family val="4"/>
        <charset val="136"/>
      </rPr>
      <t>萬榮國中</t>
    </r>
  </si>
  <si>
    <r>
      <t>325</t>
    </r>
    <r>
      <rPr>
        <sz val="12"/>
        <rFont val="標楷體"/>
        <family val="4"/>
        <charset val="136"/>
      </rPr>
      <t>鳳林國中</t>
    </r>
  </si>
  <si>
    <r>
      <t>322</t>
    </r>
    <r>
      <rPr>
        <sz val="12"/>
        <rFont val="標楷體"/>
        <family val="4"/>
        <charset val="136"/>
      </rPr>
      <t>壽豐國中</t>
    </r>
  </si>
  <si>
    <r>
      <t>321</t>
    </r>
    <r>
      <rPr>
        <sz val="12"/>
        <rFont val="標楷體"/>
        <family val="4"/>
        <charset val="136"/>
      </rPr>
      <t>平和國中</t>
    </r>
  </si>
  <si>
    <r>
      <t>320</t>
    </r>
    <r>
      <rPr>
        <sz val="12"/>
        <rFont val="標楷體"/>
        <family val="4"/>
        <charset val="136"/>
      </rPr>
      <t>吉安國中</t>
    </r>
  </si>
  <si>
    <r>
      <rPr>
        <sz val="12"/>
        <color indexed="10"/>
        <rFont val="細明體"/>
        <family val="3"/>
        <charset val="136"/>
      </rPr>
      <t>增設朝陽館電梯</t>
    </r>
    <r>
      <rPr>
        <sz val="12"/>
        <color indexed="10"/>
        <rFont val="Times New Roman"/>
        <family val="1"/>
      </rPr>
      <t>1</t>
    </r>
    <r>
      <rPr>
        <sz val="12"/>
        <color indexed="10"/>
        <rFont val="細明體"/>
        <family val="3"/>
        <charset val="136"/>
      </rPr>
      <t>部，合計2部</t>
    </r>
    <phoneticPr fontId="37" type="noConversion"/>
  </si>
  <si>
    <r>
      <t>318</t>
    </r>
    <r>
      <rPr>
        <sz val="12"/>
        <rFont val="標楷體"/>
        <family val="4"/>
        <charset val="136"/>
      </rPr>
      <t>化仁國中</t>
    </r>
  </si>
  <si>
    <r>
      <t>317</t>
    </r>
    <r>
      <rPr>
        <sz val="12"/>
        <rFont val="標楷體"/>
        <family val="4"/>
        <charset val="136"/>
      </rPr>
      <t>宜昌國中</t>
    </r>
  </si>
  <si>
    <r>
      <t>316</t>
    </r>
    <r>
      <rPr>
        <sz val="12"/>
        <rFont val="標楷體"/>
        <family val="4"/>
        <charset val="136"/>
      </rPr>
      <t>新城國中</t>
    </r>
  </si>
  <si>
    <r>
      <t>315</t>
    </r>
    <r>
      <rPr>
        <sz val="12"/>
        <rFont val="標楷體"/>
        <family val="4"/>
        <charset val="136"/>
      </rPr>
      <t>秀林國中</t>
    </r>
  </si>
  <si>
    <r>
      <t>313</t>
    </r>
    <r>
      <rPr>
        <sz val="12"/>
        <rFont val="標楷體"/>
        <family val="4"/>
        <charset val="136"/>
      </rPr>
      <t>自強國中</t>
    </r>
  </si>
  <si>
    <r>
      <t>312</t>
    </r>
    <r>
      <rPr>
        <sz val="12"/>
        <rFont val="標楷體"/>
        <family val="4"/>
        <charset val="136"/>
      </rPr>
      <t>國風國中</t>
    </r>
  </si>
  <si>
    <r>
      <t>311</t>
    </r>
    <r>
      <rPr>
        <sz val="12"/>
        <rFont val="標楷體"/>
        <family val="4"/>
        <charset val="136"/>
      </rPr>
      <t>花崗國中</t>
    </r>
  </si>
  <si>
    <r>
      <t>310</t>
    </r>
    <r>
      <rPr>
        <sz val="12"/>
        <rFont val="標楷體"/>
        <family val="4"/>
        <charset val="136"/>
      </rPr>
      <t>美崙國中</t>
    </r>
  </si>
  <si>
    <t>18校</t>
    <phoneticPr fontId="37" type="noConversion"/>
  </si>
  <si>
    <t>補助電梯檢驗費差額</t>
    <phoneticPr fontId="37" type="noConversion"/>
  </si>
  <si>
    <t>補助電梯維護費差額</t>
    <phoneticPr fontId="37" type="noConversion"/>
  </si>
  <si>
    <r>
      <rPr>
        <sz val="12"/>
        <rFont val="標楷體"/>
        <family val="4"/>
        <charset val="136"/>
      </rPr>
      <t xml:space="preserve">補助電梯檢驗費
</t>
    </r>
    <r>
      <rPr>
        <sz val="12"/>
        <rFont val="Times New Roman"/>
        <family val="1"/>
      </rPr>
      <t>(</t>
    </r>
    <r>
      <rPr>
        <sz val="12"/>
        <rFont val="標楷體"/>
        <family val="4"/>
        <charset val="136"/>
      </rPr>
      <t>電梯數</t>
    </r>
    <r>
      <rPr>
        <sz val="12"/>
        <rFont val="Times New Roman"/>
        <family val="1"/>
      </rPr>
      <t>x1</t>
    </r>
    <r>
      <rPr>
        <sz val="12"/>
        <rFont val="標楷體"/>
        <family val="4"/>
        <charset val="136"/>
      </rPr>
      <t>年</t>
    </r>
    <r>
      <rPr>
        <sz val="12"/>
        <rFont val="Times New Roman"/>
        <family val="1"/>
      </rPr>
      <t>x
3,000</t>
    </r>
    <r>
      <rPr>
        <sz val="12"/>
        <rFont val="標楷體"/>
        <family val="4"/>
        <charset val="136"/>
      </rPr>
      <t>元</t>
    </r>
    <r>
      <rPr>
        <sz val="12"/>
        <rFont val="Times New Roman"/>
        <family val="1"/>
      </rPr>
      <t>)</t>
    </r>
    <phoneticPr fontId="37" type="noConversion"/>
  </si>
  <si>
    <r>
      <rPr>
        <sz val="12"/>
        <rFont val="標楷體"/>
        <family val="4"/>
        <charset val="136"/>
      </rPr>
      <t xml:space="preserve">補助電梯維護費
</t>
    </r>
    <r>
      <rPr>
        <sz val="12"/>
        <rFont val="Times New Roman"/>
        <family val="1"/>
      </rPr>
      <t>(</t>
    </r>
    <r>
      <rPr>
        <sz val="12"/>
        <rFont val="標楷體"/>
        <family val="4"/>
        <charset val="136"/>
      </rPr>
      <t>電梯數</t>
    </r>
    <r>
      <rPr>
        <sz val="12"/>
        <rFont val="Times New Roman"/>
        <family val="1"/>
      </rPr>
      <t>x12</t>
    </r>
    <r>
      <rPr>
        <sz val="12"/>
        <rFont val="標楷體"/>
        <family val="4"/>
        <charset val="136"/>
      </rPr>
      <t>月</t>
    </r>
    <r>
      <rPr>
        <sz val="12"/>
        <rFont val="Times New Roman"/>
        <family val="1"/>
      </rPr>
      <t>x2,500</t>
    </r>
    <r>
      <rPr>
        <sz val="12"/>
        <rFont val="標楷體"/>
        <family val="4"/>
        <charset val="136"/>
      </rPr>
      <t>元</t>
    </r>
    <r>
      <rPr>
        <sz val="12"/>
        <rFont val="Times New Roman"/>
        <family val="1"/>
      </rPr>
      <t>)</t>
    </r>
    <phoneticPr fontId="37" type="noConversion"/>
  </si>
  <si>
    <r>
      <rPr>
        <sz val="12"/>
        <rFont val="標楷體"/>
        <family val="4"/>
        <charset val="136"/>
      </rPr>
      <t>電梯
數量</t>
    </r>
    <phoneticPr fontId="37" type="noConversion"/>
  </si>
  <si>
    <r>
      <rPr>
        <sz val="12"/>
        <color indexed="8"/>
        <rFont val="標楷體"/>
        <family val="4"/>
        <charset val="136"/>
      </rPr>
      <t>驗算</t>
    </r>
    <phoneticPr fontId="37" type="noConversion"/>
  </si>
  <si>
    <r>
      <rPr>
        <sz val="12"/>
        <color indexed="8"/>
        <rFont val="標楷體"/>
        <family val="4"/>
        <charset val="136"/>
      </rPr>
      <t>備註</t>
    </r>
    <phoneticPr fontId="37" type="noConversion"/>
  </si>
  <si>
    <r>
      <t>110</t>
    </r>
    <r>
      <rPr>
        <sz val="12"/>
        <color indexed="8"/>
        <rFont val="標楷體"/>
        <family val="4"/>
        <charset val="136"/>
      </rPr>
      <t>年度編列經費</t>
    </r>
    <r>
      <rPr>
        <sz val="12"/>
        <color indexed="8"/>
        <rFont val="Times New Roman"/>
        <family val="1"/>
      </rPr>
      <t>(</t>
    </r>
    <r>
      <rPr>
        <sz val="12"/>
        <color indexed="8"/>
        <rFont val="標楷體"/>
        <family val="4"/>
        <charset val="136"/>
      </rPr>
      <t>概算</t>
    </r>
    <r>
      <rPr>
        <sz val="12"/>
        <color indexed="8"/>
        <rFont val="Times New Roman"/>
        <family val="1"/>
      </rPr>
      <t>)</t>
    </r>
    <phoneticPr fontId="37" type="noConversion"/>
  </si>
  <si>
    <r>
      <t>109</t>
    </r>
    <r>
      <rPr>
        <sz val="12"/>
        <color indexed="8"/>
        <rFont val="標楷體"/>
        <family val="4"/>
        <charset val="136"/>
      </rPr>
      <t>年度編列經費</t>
    </r>
    <r>
      <rPr>
        <sz val="12"/>
        <color indexed="8"/>
        <rFont val="Times New Roman"/>
        <family val="1"/>
      </rPr>
      <t>(</t>
    </r>
    <r>
      <rPr>
        <sz val="12"/>
        <color indexed="8"/>
        <rFont val="標楷體"/>
        <family val="4"/>
        <charset val="136"/>
      </rPr>
      <t>概算</t>
    </r>
    <r>
      <rPr>
        <sz val="12"/>
        <color indexed="8"/>
        <rFont val="Times New Roman"/>
        <family val="1"/>
      </rPr>
      <t>)</t>
    </r>
    <phoneticPr fontId="37" type="noConversion"/>
  </si>
  <si>
    <r>
      <rPr>
        <sz val="12"/>
        <color indexed="8"/>
        <rFont val="標楷體"/>
        <family val="4"/>
        <charset val="136"/>
      </rPr>
      <t>校名</t>
    </r>
    <phoneticPr fontId="37" type="noConversion"/>
  </si>
  <si>
    <r>
      <rPr>
        <sz val="12"/>
        <color indexed="8"/>
        <rFont val="標楷體"/>
        <family val="4"/>
        <charset val="136"/>
      </rPr>
      <t>序號</t>
    </r>
    <phoneticPr fontId="37" type="noConversion"/>
  </si>
  <si>
    <t>單位：新臺幣元</t>
    <phoneticPr fontId="37" type="noConversion"/>
  </si>
  <si>
    <r>
      <rPr>
        <sz val="18"/>
        <color indexed="8"/>
        <rFont val="標楷體"/>
        <family val="4"/>
        <charset val="136"/>
      </rPr>
      <t xml:space="preserve">補助本縣所屬體育高中及國民中學電梯維護費及檢驗費一覽表
</t>
    </r>
    <r>
      <rPr>
        <sz val="18"/>
        <color indexed="8"/>
        <rFont val="Times New Roman"/>
        <family val="1"/>
      </rPr>
      <t>-110</t>
    </r>
    <r>
      <rPr>
        <sz val="18"/>
        <color indexed="8"/>
        <rFont val="標楷體"/>
        <family val="4"/>
        <charset val="136"/>
      </rPr>
      <t>年度預算編列概算表</t>
    </r>
    <r>
      <rPr>
        <sz val="18"/>
        <color indexed="10"/>
        <rFont val="Times New Roman"/>
        <family val="1"/>
      </rPr>
      <t>(109.06.10</t>
    </r>
    <r>
      <rPr>
        <sz val="18"/>
        <color indexed="10"/>
        <rFont val="標楷體"/>
        <family val="4"/>
        <charset val="136"/>
      </rPr>
      <t>版</t>
    </r>
    <r>
      <rPr>
        <sz val="18"/>
        <color indexed="10"/>
        <rFont val="Times New Roman"/>
        <family val="1"/>
      </rPr>
      <t>)</t>
    </r>
    <phoneticPr fontId="22" type="noConversion"/>
  </si>
  <si>
    <t>合計</t>
    <phoneticPr fontId="3" type="noConversion"/>
  </si>
  <si>
    <t>109.01退休</t>
    <phoneticPr fontId="37" type="noConversion"/>
  </si>
  <si>
    <t>109.04退休</t>
    <phoneticPr fontId="37" type="noConversion"/>
  </si>
  <si>
    <t>108.08調中華國小</t>
    <phoneticPr fontId="37" type="noConversion"/>
  </si>
  <si>
    <t>627豐裡國小</t>
    <phoneticPr fontId="37" type="noConversion"/>
  </si>
  <si>
    <t>108.08過世</t>
    <phoneticPr fontId="37" type="noConversion"/>
  </si>
  <si>
    <t>667大禹國小</t>
    <phoneticPr fontId="37" type="noConversion"/>
  </si>
  <si>
    <t>108.07退休</t>
    <phoneticPr fontId="37" type="noConversion"/>
  </si>
  <si>
    <t>680富世國小</t>
    <phoneticPr fontId="37" type="noConversion"/>
  </si>
  <si>
    <t>108.01退休</t>
  </si>
  <si>
    <t>696卓溪國小</t>
    <phoneticPr fontId="37" type="noConversion"/>
  </si>
  <si>
    <t>107.11退休</t>
    <phoneticPr fontId="37" type="noConversion"/>
  </si>
  <si>
    <t>660樂合國小</t>
    <phoneticPr fontId="37" type="noConversion"/>
  </si>
  <si>
    <t>107.8退休</t>
    <phoneticPr fontId="37" type="noConversion"/>
  </si>
  <si>
    <t>650舞鶴國小</t>
    <phoneticPr fontId="37" type="noConversion"/>
  </si>
  <si>
    <t>107.7退休</t>
    <phoneticPr fontId="37" type="noConversion"/>
  </si>
  <si>
    <t>107.2退休</t>
    <phoneticPr fontId="37" type="noConversion"/>
  </si>
  <si>
    <t>688三棧國小</t>
    <phoneticPr fontId="37" type="noConversion"/>
  </si>
  <si>
    <t>106.12退休</t>
    <phoneticPr fontId="37" type="noConversion"/>
  </si>
  <si>
    <t>691西林國小</t>
    <phoneticPr fontId="37" type="noConversion"/>
  </si>
  <si>
    <t>107.01退休</t>
    <phoneticPr fontId="37" type="noConversion"/>
  </si>
  <si>
    <t>684水源國小</t>
    <phoneticPr fontId="37" type="noConversion"/>
  </si>
  <si>
    <t>662三民國小</t>
    <phoneticPr fontId="37" type="noConversion"/>
  </si>
  <si>
    <t>106.7退休</t>
    <phoneticPr fontId="37" type="noConversion"/>
  </si>
  <si>
    <t>610北濱國小</t>
    <phoneticPr fontId="37" type="noConversion"/>
  </si>
  <si>
    <t>106.6退休</t>
    <phoneticPr fontId="37" type="noConversion"/>
  </si>
  <si>
    <t>648瑞美國小</t>
    <phoneticPr fontId="37" type="noConversion"/>
  </si>
  <si>
    <t>106.3退休</t>
    <phoneticPr fontId="37" type="noConversion"/>
  </si>
  <si>
    <t>678吳江國小</t>
    <phoneticPr fontId="37" type="noConversion"/>
  </si>
  <si>
    <t>106.3調花蓮市</t>
    <phoneticPr fontId="37" type="noConversion"/>
  </si>
  <si>
    <t>106.2退休</t>
    <phoneticPr fontId="37" type="noConversion"/>
  </si>
  <si>
    <t>623富源國小</t>
    <phoneticPr fontId="37" type="noConversion"/>
  </si>
  <si>
    <t>106.1退休</t>
    <phoneticPr fontId="37" type="noConversion"/>
  </si>
  <si>
    <t>105.12退休</t>
    <phoneticPr fontId="37" type="noConversion"/>
  </si>
  <si>
    <t>682佳民國小</t>
    <phoneticPr fontId="37" type="noConversion"/>
  </si>
  <si>
    <t>105.7退休</t>
    <phoneticPr fontId="37" type="noConversion"/>
  </si>
  <si>
    <t>636長橋國小</t>
    <phoneticPr fontId="37" type="noConversion"/>
  </si>
  <si>
    <t>699卓清國小</t>
    <phoneticPr fontId="37" type="noConversion"/>
  </si>
  <si>
    <t>632溪口國小</t>
    <phoneticPr fontId="37" type="noConversion"/>
  </si>
  <si>
    <t>609忠孝國小</t>
    <phoneticPr fontId="37" type="noConversion"/>
  </si>
  <si>
    <t>701立山國小</t>
    <phoneticPr fontId="37" type="noConversion"/>
  </si>
  <si>
    <t>628豐山國小</t>
    <phoneticPr fontId="37" type="noConversion"/>
  </si>
  <si>
    <t>328富源國中</t>
    <phoneticPr fontId="37" type="noConversion"/>
  </si>
  <si>
    <t>673學田國小</t>
    <phoneticPr fontId="37" type="noConversion"/>
  </si>
  <si>
    <t>669高寮國小</t>
    <phoneticPr fontId="37" type="noConversion"/>
  </si>
  <si>
    <t>706大興國小</t>
    <phoneticPr fontId="37" type="noConversion"/>
  </si>
  <si>
    <t>703卓楓國小</t>
    <phoneticPr fontId="37" type="noConversion"/>
  </si>
  <si>
    <t>695明利國小</t>
    <phoneticPr fontId="37" type="noConversion"/>
  </si>
  <si>
    <t>694紅葉國小</t>
    <phoneticPr fontId="37" type="noConversion"/>
  </si>
  <si>
    <t>693馬遠國小</t>
    <phoneticPr fontId="37" type="noConversion"/>
  </si>
  <si>
    <t>692見晴國小</t>
    <phoneticPr fontId="37" type="noConversion"/>
  </si>
  <si>
    <t>672永豐國小</t>
    <phoneticPr fontId="37" type="noConversion"/>
  </si>
  <si>
    <t>663春日國小</t>
    <phoneticPr fontId="37" type="noConversion"/>
  </si>
  <si>
    <t>661觀音國小</t>
    <phoneticPr fontId="37" type="noConversion"/>
  </si>
  <si>
    <t>657新社國小</t>
    <phoneticPr fontId="37" type="noConversion"/>
  </si>
  <si>
    <t>656靜浦國小</t>
    <phoneticPr fontId="37" type="noConversion"/>
  </si>
  <si>
    <t>655港口國小</t>
    <phoneticPr fontId="37" type="noConversion"/>
  </si>
  <si>
    <t>649鶴岡國小</t>
    <phoneticPr fontId="37" type="noConversion"/>
  </si>
  <si>
    <t>638北林國小</t>
    <phoneticPr fontId="37" type="noConversion"/>
  </si>
  <si>
    <t>635林榮國小</t>
    <phoneticPr fontId="37" type="noConversion"/>
  </si>
  <si>
    <t>631水璉國小</t>
    <phoneticPr fontId="37" type="noConversion"/>
  </si>
  <si>
    <t>620光華國小</t>
    <phoneticPr fontId="37" type="noConversion"/>
  </si>
  <si>
    <t>606信義國小</t>
    <phoneticPr fontId="37" type="noConversion"/>
  </si>
  <si>
    <t>核定補助金額</t>
    <phoneticPr fontId="37" type="noConversion"/>
  </si>
  <si>
    <t>校地面積(公頃)</t>
    <phoneticPr fontId="37" type="noConversion"/>
  </si>
  <si>
    <t>學校</t>
    <phoneticPr fontId="37" type="noConversion"/>
  </si>
  <si>
    <t>項次</t>
    <phoneticPr fontId="37" type="noConversion"/>
  </si>
  <si>
    <t>110年度補助各校無工友人力之委外清潔費</t>
    <phoneticPr fontId="37" type="noConversion"/>
  </si>
  <si>
    <t>資本門</t>
    <phoneticPr fontId="3" type="noConversion"/>
  </si>
  <si>
    <t>移用以前年度賸餘(可留存數)
資本門</t>
    <phoneticPr fontId="7" type="noConversion"/>
  </si>
  <si>
    <t>移用以前年度賸餘(可留存數)
經常門</t>
    <phoneticPr fontId="7" type="noConversion"/>
  </si>
  <si>
    <t>總計</t>
    <phoneticPr fontId="68" type="noConversion"/>
  </si>
  <si>
    <t>國小合計</t>
    <phoneticPr fontId="68" type="noConversion"/>
  </si>
  <si>
    <t>辦公用行政人員電腦4台</t>
    <phoneticPr fontId="68" type="noConversion"/>
  </si>
  <si>
    <t>公務用電腦</t>
    <phoneticPr fontId="68" type="noConversion"/>
  </si>
  <si>
    <t>無編列移用基金賸餘數需求</t>
    <phoneticPr fontId="68" type="noConversion"/>
  </si>
  <si>
    <t>無填報</t>
    <phoneticPr fontId="68" type="noConversion"/>
  </si>
  <si>
    <t>改善校內廣播系統</t>
    <phoneticPr fontId="68" type="noConversion"/>
  </si>
  <si>
    <t>缺資本門用途說明、無編列至千元；6/19電洽→257調整為37千元、516調整為127千元，確認資本門項目為「原資中心設置跑馬燈、汰換監視器、電腦教室椅子」</t>
    <phoneticPr fontId="68" type="noConversion"/>
  </si>
  <si>
    <t>原資中心設置跑馬燈、汰換監視器、電腦教室椅子</t>
    <phoneticPr fontId="68" type="noConversion"/>
  </si>
  <si>
    <t>1.校園電力(源)及線路改善                                                                                                                                 2.低年級教室窗簾汰換更新                                                                                                                       3.辦公室及電腦教室增設冷氣設備                                                                                                                     4.電腦教室地板改善</t>
    <phoneticPr fontId="68" type="noConversion"/>
  </si>
  <si>
    <t>缺資本門用途說明；6/19電洽→確認資本門項目為「冷氣」</t>
    <phoneticPr fontId="68" type="noConversion"/>
  </si>
  <si>
    <t>冷氣</t>
    <phoneticPr fontId="68" type="noConversion"/>
  </si>
  <si>
    <t>增購1台校園用剪枝機15千元、綠籬機20千元及事務用半自動打孔機20千元。</t>
    <phoneticPr fontId="68" type="noConversion"/>
  </si>
  <si>
    <t>電動割草機26千元、引擎式剪枝機16千元</t>
    <phoneticPr fontId="68" type="noConversion"/>
  </si>
  <si>
    <t>行政人員電腦5台，電腦教室及校長辦公室冷氣3台</t>
    <phoneticPr fontId="68" type="noConversion"/>
  </si>
  <si>
    <t>辦公用3台電腦(校長、總務主任、教學組長)</t>
    <phoneticPr fontId="68" type="noConversion"/>
  </si>
  <si>
    <t>109年6月30日文國會字第1090001953號函→調整原移用基金賸餘數68千元，於109年度使用並辦理超支併決算</t>
    <phoneticPr fontId="68" type="noConversion"/>
  </si>
  <si>
    <t>無編列移用基金賸餘數需求(調整至109年度使用)</t>
    <phoneticPr fontId="68" type="noConversion"/>
  </si>
  <si>
    <t>辦公室電腦主機3台</t>
    <phoneticPr fontId="68" type="noConversion"/>
  </si>
  <si>
    <t>背負式割草機12千元、背負式落葉吹風機20千元</t>
    <phoneticPr fontId="68" type="noConversion"/>
  </si>
  <si>
    <t>超支；6/20電洽→255調整為64千元、321調整為202千元，其餘刪除</t>
    <phoneticPr fontId="68" type="noConversion"/>
  </si>
  <si>
    <t>514購置機械及設備-購置碎木機38,000元、吹葉機28,000元。516購置雜項設備-飲水機30,000元。</t>
    <phoneticPr fontId="68" type="noConversion"/>
  </si>
  <si>
    <t>109年6月30日港國會字第1090001107號函及109年7月1日港國會字第1090001114號函→513調整為227千元、514調整為27千元，及用途說明調整為「教室紗門窗改善、專科教室電腦」</t>
    <phoneticPr fontId="68" type="noConversion"/>
  </si>
  <si>
    <t>調整513及514編列金額及項目</t>
    <phoneticPr fontId="68" type="noConversion"/>
  </si>
  <si>
    <t>教室紗門窗改善、專科教室電腦</t>
    <phoneticPr fontId="68" type="noConversion"/>
  </si>
  <si>
    <t>514:高壓沖洗機
515:購置廣播擴音設備
516:設置不銹鋼扶手</t>
    <phoneticPr fontId="68" type="noConversion"/>
  </si>
  <si>
    <t>6/19電洽→514調整為21千元、新增516購置書櫃10千元</t>
    <phoneticPr fontId="68" type="noConversion"/>
  </si>
  <si>
    <t>513：百葉紗窗門
514：空氣壓縮機、無線基地台
516：書櫃</t>
    <phoneticPr fontId="68" type="noConversion"/>
  </si>
  <si>
    <t>缺資本門用途說明；6/19電洽→確認資本門項目為「割草機」</t>
    <phoneticPr fontId="68" type="noConversion"/>
  </si>
  <si>
    <t>割草機</t>
    <phoneticPr fontId="68" type="noConversion"/>
  </si>
  <si>
    <t>1.冷氣機2台120千元。
2.電子烏克麗麗樂器1組11千元。</t>
    <phoneticPr fontId="68" type="noConversion"/>
  </si>
  <si>
    <t>汰換洗衣機乙台</t>
    <phoneticPr fontId="68" type="noConversion"/>
  </si>
  <si>
    <t>缺資本門用途說明；6/19電洽→確認資本門項目為「電腦主機」</t>
    <phoneticPr fontId="68" type="noConversion"/>
  </si>
  <si>
    <t>電腦主機</t>
    <phoneticPr fontId="68" type="noConversion"/>
  </si>
  <si>
    <t>進用身障工作人員(經常門)</t>
    <phoneticPr fontId="68" type="noConversion"/>
  </si>
  <si>
    <t>北棟教學大樓教室屋頂集水槽阻塞清理(經常門)</t>
    <phoneticPr fontId="68" type="noConversion"/>
  </si>
  <si>
    <t>電腦4台、割草機1台、讀卡機5台、冷氣機1台</t>
    <phoneticPr fontId="68" type="noConversion"/>
  </si>
  <si>
    <t>高國中合計</t>
    <phoneticPr fontId="68" type="noConversion"/>
  </si>
  <si>
    <t>缺資本門用途說明；6/19電洽→確認資本門項目為「筆記型電腦」</t>
    <phoneticPr fontId="68" type="noConversion"/>
  </si>
  <si>
    <t>筆記型電腦</t>
    <phoneticPr fontId="68" type="noConversion"/>
  </si>
  <si>
    <t>購置教學設備</t>
    <phoneticPr fontId="68" type="noConversion"/>
  </si>
  <si>
    <t>校門口保全人力費(經常門)</t>
    <phoneticPr fontId="68" type="noConversion"/>
  </si>
  <si>
    <t>玻璃採光罩、廁所通管機、割草機、生物教室實驗桌、變壓器</t>
    <phoneticPr fontId="68" type="noConversion"/>
  </si>
  <si>
    <t>1.購買各辦公室冷氣機(49萬元)
2.購買圖書設備(1萬元)</t>
    <phoneticPr fontId="68" type="noConversion"/>
  </si>
  <si>
    <t>資本門合計</t>
  </si>
  <si>
    <t>516購置雜項設備 【資本門需1萬元以上】</t>
    <phoneticPr fontId="68" type="noConversion"/>
  </si>
  <si>
    <t>515購置交通及運輸設備【資本門需1萬元以上】</t>
    <phoneticPr fontId="68" type="noConversion"/>
  </si>
  <si>
    <t>514購置機械及設備 【資本門需1萬元以上】</t>
    <phoneticPr fontId="68" type="noConversion"/>
  </si>
  <si>
    <t>513擴充改良房屋建築及設備
 【資本門需1萬元以上】</t>
    <phoneticPr fontId="68" type="noConversion"/>
  </si>
  <si>
    <t>經常門合計</t>
    <phoneticPr fontId="68" type="noConversion"/>
  </si>
  <si>
    <t>32Y其他用品消耗</t>
    <phoneticPr fontId="68" type="noConversion"/>
  </si>
  <si>
    <t>321辦公(事務)用品</t>
    <phoneticPr fontId="68" type="noConversion"/>
  </si>
  <si>
    <t>27D計時與計件人員酬金</t>
    <phoneticPr fontId="68" type="noConversion"/>
  </si>
  <si>
    <t>257雜項設備修護費</t>
    <phoneticPr fontId="68" type="noConversion"/>
  </si>
  <si>
    <t>255機械及設備修護費</t>
    <phoneticPr fontId="68" type="noConversion"/>
  </si>
  <si>
    <t>252一般房屋修護費</t>
    <phoneticPr fontId="68" type="noConversion"/>
  </si>
  <si>
    <t>經資門總計</t>
    <phoneticPr fontId="68" type="noConversion"/>
  </si>
  <si>
    <t>用途說明【資本門需說明購置項目】</t>
    <phoneticPr fontId="68" type="noConversion"/>
  </si>
  <si>
    <t>建築及設備計畫-由學校編列執行之營建及修繕工程/由學校編列執行之其他設備</t>
    <phoneticPr fontId="68" type="noConversion"/>
  </si>
  <si>
    <t>高中及高職/國民中學/國民小學教育計畫-各校經常門分支計畫</t>
    <phoneticPr fontId="68" type="noConversion"/>
  </si>
  <si>
    <t>可用累計留存賸餘數
(C=A-B)</t>
    <phoneticPr fontId="68" type="noConversion"/>
  </si>
  <si>
    <t>109年度移用留存歷年賸餘併決算(截至6/19為止) (B)</t>
    <phoneticPr fontId="68" type="noConversion"/>
  </si>
  <si>
    <t>108年度累計留存賸餘數(核定數)
(A)</t>
    <phoneticPr fontId="68" type="noConversion"/>
  </si>
  <si>
    <t>驗算</t>
    <phoneticPr fontId="68" type="noConversion"/>
  </si>
  <si>
    <t>備註</t>
    <phoneticPr fontId="68" type="noConversion"/>
  </si>
  <si>
    <t>歲出預算科目(千元)</t>
    <phoneticPr fontId="68" type="noConversion"/>
  </si>
  <si>
    <t>累計留存賸餘數(元)</t>
    <phoneticPr fontId="68" type="noConversion"/>
  </si>
  <si>
    <t>單位：新臺幣千元</t>
    <phoneticPr fontId="68" type="noConversion"/>
  </si>
  <si>
    <t>110年度本縣所屬各級學校移用基金賸餘數預算調查表</t>
    <phoneticPr fontId="68" type="noConversion"/>
  </si>
  <si>
    <t>無</t>
  </si>
  <si>
    <t>花蓮縣選手集訓中心(本校學生住宿)</t>
  </si>
  <si>
    <t>校園</t>
  </si>
  <si>
    <t>0</t>
  </si>
  <si>
    <t>活動中心</t>
  </si>
  <si>
    <t>校內活動中心及會議室等</t>
  </si>
  <si>
    <t>學校開放空間</t>
  </si>
  <si>
    <t>未達資本門</t>
  </si>
  <si>
    <t>活動中心、操場</t>
  </si>
  <si>
    <t>體育館、禮堂、活動中心、會議室、電腦及專科教室、普通教室</t>
  </si>
  <si>
    <t>活動中心.視聽教室等</t>
  </si>
  <si>
    <t>圖書室、演藝廳</t>
  </si>
  <si>
    <t>事務機</t>
  </si>
  <si>
    <t>富源國中校內所有場地</t>
  </si>
  <si>
    <t>購置行政電腦；雷射印表機；傳真機等設備。</t>
  </si>
  <si>
    <t>修繕各校舍</t>
  </si>
  <si>
    <t>活動中心及各項場地設施租借使用費</t>
  </si>
  <si>
    <t>本校各場館及棒球場</t>
  </si>
  <si>
    <t>吉安國中全校</t>
  </si>
  <si>
    <t>朝陽館</t>
  </si>
  <si>
    <t>本校校地範圍</t>
  </si>
  <si>
    <t>活動中心.運動場.會議室.普通教室.專科教室.2樓閱覽教室.學生宿舍(寒暑假)等場地</t>
  </si>
  <si>
    <t>體育館</t>
  </si>
  <si>
    <t>視聽教室、會議室、圖書館、跆拳道教室、樂活運動站、體育館、電腦教室、童軍教室</t>
  </si>
  <si>
    <t>學生活動中心自活化重啓後尚無廣播音響系統,移動性音響無法符合大型集會需求,需設置固定式廣播系統(購置交通及運輸設備)</t>
  </si>
  <si>
    <t>設置學生活動中心音響系統</t>
  </si>
  <si>
    <t>教室.簡報室.視聽教室,學生活動中心</t>
  </si>
  <si>
    <t>活動中心,足球場,會議室</t>
  </si>
  <si>
    <t>用途說明【資本門需說明購置項目】</t>
  </si>
  <si>
    <t>【歲出科目】 建築及設備計畫-其他設備計畫-購置什項設備 【資本門需1萬元以上】(千元)</t>
  </si>
  <si>
    <t>【歲出科目】 建築及設備計畫-其他設備計畫-購置機械設備 【資本門需1萬元以上】(千元)</t>
  </si>
  <si>
    <t>【歲出科目】國民小學教育計畫-各校經常門分支計畫-機械及設備修護費 (千元)</t>
  </si>
  <si>
    <t>【歲出科目】國民小學教育計畫-各校經常門分支計畫-一般房屋修護費 (千元)</t>
  </si>
  <si>
    <t>【歲出科目】國民小學教育計畫-各校經常門分支計畫-辦公(事務)用品 (千元)</t>
  </si>
  <si>
    <t>【歲出科目】國民小學教育計畫-各校經常門分支計畫-計時與計件人員酬金 (千元)</t>
  </si>
  <si>
    <t>【歲出科目】 國民小學教育計畫-各校經常門分支計畫-工作場所電(水)費 (千元)</t>
  </si>
  <si>
    <t>【歲出科目】 行政管理及推展計畫-人員維持費-加班費 (千元)</t>
  </si>
  <si>
    <t>場地範圍</t>
  </si>
  <si>
    <t>人事費</t>
    <phoneticPr fontId="3" type="noConversion"/>
  </si>
  <si>
    <t>經常門</t>
    <phoneticPr fontId="3" type="noConversion"/>
  </si>
  <si>
    <t>資本門</t>
    <phoneticPr fontId="3" type="noConversion"/>
  </si>
  <si>
    <t>簽案21</t>
    <phoneticPr fontId="3" type="noConversion"/>
  </si>
  <si>
    <t>補校人事費(含兼職費)</t>
    <phoneticPr fontId="3" type="noConversion"/>
  </si>
  <si>
    <t>總計</t>
    <phoneticPr fontId="108" type="noConversion"/>
  </si>
  <si>
    <t>張斯雯-豐濱國小</t>
  </si>
  <si>
    <t>歐憶萱-靜浦國小</t>
  </si>
  <si>
    <t>彭中位-新社國小</t>
  </si>
  <si>
    <t>張?梅-鳳林國小</t>
  </si>
  <si>
    <t>彭月嬌-鳳仁國小</t>
  </si>
  <si>
    <t>曹育驊-長橋國小</t>
  </si>
  <si>
    <t>陳景新-林榮國小</t>
  </si>
  <si>
    <t>楊雁晴-北林國小</t>
  </si>
  <si>
    <t>03-8762554</t>
  </si>
  <si>
    <t>張明騰-大榮國小</t>
  </si>
  <si>
    <t>羅淑美-豐裡國小</t>
  </si>
  <si>
    <t>徐鳳鳴-豐山小學</t>
  </si>
  <si>
    <t>陳慧鸞-壽豐國小</t>
  </si>
  <si>
    <t>洪小玲-溪口國小</t>
  </si>
  <si>
    <t>徐琬玲-志學國小</t>
  </si>
  <si>
    <t>廖偵如-平和國小</t>
  </si>
  <si>
    <t>王海燕-水璉國小</t>
  </si>
  <si>
    <t>03-8601228</t>
  </si>
  <si>
    <t>劉秀貞-月眉國小　</t>
  </si>
  <si>
    <t>盧素停-萬榮國小</t>
  </si>
  <si>
    <t>曾文忠-馬遠國小</t>
  </si>
  <si>
    <t>林秋華-紅葉國小</t>
  </si>
  <si>
    <t>03-8872784</t>
  </si>
  <si>
    <t>范若望-明利國小</t>
  </si>
  <si>
    <t>03-8751048</t>
  </si>
  <si>
    <t>張裕松-見晴國小</t>
  </si>
  <si>
    <t>03-8771574</t>
  </si>
  <si>
    <t>沈雪鳳-西林國小</t>
  </si>
  <si>
    <t>謝佩勳-鶴岡國小</t>
  </si>
  <si>
    <t>#112</t>
  </si>
  <si>
    <t>鍾金枝-舞鶴國小</t>
  </si>
  <si>
    <t>胡宗德</t>
  </si>
  <si>
    <t>陳淑雲-瑞美國小</t>
  </si>
  <si>
    <t>陳家麟-瑞北國小</t>
  </si>
  <si>
    <t>林秋娥-富源國小</t>
  </si>
  <si>
    <t>陶吉豐-奇美國小</t>
  </si>
  <si>
    <t>03-8991077</t>
  </si>
  <si>
    <t>吳保忠-嘉里國小</t>
  </si>
  <si>
    <t>黃珮珍-新城國小</t>
  </si>
  <si>
    <t>陳然貞-康樂國小</t>
  </si>
  <si>
    <t>姚怡香-北埔國小</t>
  </si>
  <si>
    <t>吳芳如-學田國小</t>
  </si>
  <si>
    <t>徐美華-萬寧國小</t>
  </si>
  <si>
    <t>林秋貴-富里國小</t>
  </si>
  <si>
    <t>張家倫-東里國小</t>
  </si>
  <si>
    <t>李利珍-東竹國小</t>
  </si>
  <si>
    <t>嚴秀珍-明里國小</t>
  </si>
  <si>
    <t>夏志方-吳江國小</t>
  </si>
  <si>
    <t>簡士勛-永豐國小</t>
  </si>
  <si>
    <t>邱傳翔-鑄強國小</t>
  </si>
  <si>
    <t>(03)8223787</t>
  </si>
  <si>
    <t>蔡宗憲-復興國小</t>
  </si>
  <si>
    <t>李昀臻-國福國小</t>
  </si>
  <si>
    <t>詹玉秀-信義國小</t>
  </si>
  <si>
    <t>陳昱吟-明禮國小</t>
  </si>
  <si>
    <t>高莉雯-明義國小</t>
  </si>
  <si>
    <t>張琬琪-明廉國小</t>
  </si>
  <si>
    <t>鄭秋燕-明恥國小</t>
  </si>
  <si>
    <t>吳彩蓮-忠孝國小</t>
  </si>
  <si>
    <t>03-8351218</t>
  </si>
  <si>
    <t>林美月-北濱國小</t>
  </si>
  <si>
    <t>李柏漢-中原國小</t>
  </si>
  <si>
    <t>黃心嫻-中正國小</t>
  </si>
  <si>
    <t>03-8227121</t>
  </si>
  <si>
    <t>劉建成-中華國小</t>
  </si>
  <si>
    <t>邱永順-崙山國小</t>
  </si>
  <si>
    <t>03-8841350</t>
  </si>
  <si>
    <t>蔡志宏-卓樂國小</t>
  </si>
  <si>
    <t>(03)8889075</t>
  </si>
  <si>
    <t>林佳儀-卓溪國小</t>
  </si>
  <si>
    <t>陳振坤-卓楓國小</t>
  </si>
  <si>
    <t>蘇孝儀-卓清國小</t>
  </si>
  <si>
    <t>張泳芳-立山國小</t>
  </si>
  <si>
    <t>03-8841358</t>
  </si>
  <si>
    <t>劉秀琪-古風國小</t>
  </si>
  <si>
    <t>曾興國-太平國小</t>
  </si>
  <si>
    <t>游明勳-銅蘭國小</t>
  </si>
  <si>
    <t>黎健行-銅門國小</t>
  </si>
  <si>
    <t>薛明君-景美國小</t>
  </si>
  <si>
    <t>許志光-富世國小</t>
  </si>
  <si>
    <t>楊姜玉-崇德國小</t>
  </si>
  <si>
    <t>王莉雅-和平國小</t>
  </si>
  <si>
    <t>林書羽-佳民國小</t>
  </si>
  <si>
    <t>張碧霞-秀林國小</t>
  </si>
  <si>
    <t>李欣怡-西寶國小</t>
  </si>
  <si>
    <t>03-8691040</t>
  </si>
  <si>
    <t>余麗雲-水源國小</t>
  </si>
  <si>
    <t>艾美花-文蘭國小</t>
  </si>
  <si>
    <t>03-8641020</t>
  </si>
  <si>
    <t>王瑞華-三棧小學</t>
  </si>
  <si>
    <t>謝知玹-稻香國小</t>
  </si>
  <si>
    <t>03-8524663</t>
  </si>
  <si>
    <t>蔡馥百-宜昌國小</t>
  </si>
  <si>
    <t>陳靜儀-吉安國小/南華國小</t>
  </si>
  <si>
    <t>03-8523984</t>
  </si>
  <si>
    <t>謝婉嫻-北昌國小</t>
  </si>
  <si>
    <t>葛蘭寶-太昌國小</t>
  </si>
  <si>
    <t>林岢嬅-化仁國小</t>
  </si>
  <si>
    <t>劉?貞-西富國小</t>
  </si>
  <si>
    <t>陳靖宜-光復國小</t>
  </si>
  <si>
    <t>高耿章-太巴塱國小</t>
  </si>
  <si>
    <t>陳美伶-大興國小</t>
  </si>
  <si>
    <t>羅翊文-大進國小</t>
  </si>
  <si>
    <t>鄭如瑛-體育高中</t>
  </si>
  <si>
    <t>花蓮縣立體育場</t>
    <phoneticPr fontId="108" type="noConversion"/>
  </si>
  <si>
    <t>鄭曉彤-豐濱國中</t>
  </si>
  <si>
    <t>盛藹愛-?林國中</t>
  </si>
  <si>
    <t>余品致-壽豐國中</t>
  </si>
  <si>
    <t>宋奕緯-萬榮國中</t>
  </si>
  <si>
    <t>廖文湘</t>
  </si>
  <si>
    <t>03-8871111</t>
  </si>
  <si>
    <t>陳麗鳳-新城國中</t>
  </si>
  <si>
    <t>呂鳳英-富源國中</t>
  </si>
  <si>
    <t>黃宇堇-富里國中</t>
  </si>
  <si>
    <t>03-8830006</t>
  </si>
  <si>
    <t>黃信諺-富北國中</t>
  </si>
  <si>
    <t>周羑妏-國風國中</t>
  </si>
  <si>
    <t>劉家瑜-美崙國中</t>
  </si>
  <si>
    <t>羅俊華-南平中學</t>
  </si>
  <si>
    <t>03-8772586</t>
  </si>
  <si>
    <t>陳香如-花崗國中</t>
  </si>
  <si>
    <t>陳昭伶-東里國中</t>
  </si>
  <si>
    <t>黎孝萱-宜昌國中</t>
  </si>
  <si>
    <t>洪明智-秀林國中</t>
  </si>
  <si>
    <t>03-8611010</t>
  </si>
  <si>
    <t>楊千慧-自強國中</t>
  </si>
  <si>
    <t>03-8579555</t>
  </si>
  <si>
    <t>葉建朝-吉安國中</t>
  </si>
  <si>
    <t>藍汎偉-光復國中</t>
  </si>
  <si>
    <t>03-8701027</t>
  </si>
  <si>
    <t>陳靜慧-玉東國中</t>
  </si>
  <si>
    <t>茹靜芬-玉里國中</t>
  </si>
  <si>
    <t>李淑貞-平和國中</t>
  </si>
  <si>
    <t>許?文-化仁國中</t>
  </si>
  <si>
    <t>李雯佩-三民國中</t>
  </si>
  <si>
    <t>03-8841198</t>
  </si>
  <si>
    <t>林瑋婷-觀音國小</t>
  </si>
  <si>
    <t>楊敏真-樂合國小</t>
  </si>
  <si>
    <t>03-8886087</t>
  </si>
  <si>
    <t>李曉梅-德武國小</t>
  </si>
  <si>
    <t>涂欣怡-源城國小</t>
  </si>
  <si>
    <t>沈秀珠-高寮國小</t>
  </si>
  <si>
    <t>高吉雄-玉里地政</t>
  </si>
  <si>
    <t>涂淑惠-長良國小</t>
  </si>
  <si>
    <t>03-8801171</t>
  </si>
  <si>
    <t>林明雄-松浦國小</t>
  </si>
  <si>
    <t>林昭君-玉里國小</t>
  </si>
  <si>
    <t>李婉菽-玉里鎮公所</t>
  </si>
  <si>
    <t>楊文吟-大禹國小</t>
  </si>
  <si>
    <t>陳靜文-三民國小</t>
  </si>
  <si>
    <t>姓名</t>
  </si>
  <si>
    <t>公務分機</t>
  </si>
  <si>
    <t>公務電話</t>
  </si>
  <si>
    <t>109年度年終慰問金概算(C)+(D)</t>
    <phoneticPr fontId="108" type="noConversion"/>
  </si>
  <si>
    <t>109年度年終慰問金需新增金額(D)</t>
    <phoneticPr fontId="108" type="noConversion"/>
  </si>
  <si>
    <t>109年度年終慰問金需新增人數</t>
  </si>
  <si>
    <t>108年度年終慰問金「發放總金額」(C)</t>
    <phoneticPr fontId="108" type="noConversion"/>
  </si>
  <si>
    <t>108年度年終慰問金「發放人數」</t>
  </si>
  <si>
    <t>110年度三節概算[(A)+(B)]*2000</t>
    <phoneticPr fontId="108" type="noConversion"/>
  </si>
  <si>
    <t>110年度春節慰問金需新增人數（含公教人員、撫卹遺族、技工工友）(B)</t>
    <phoneticPr fontId="108" type="noConversion"/>
  </si>
  <si>
    <t>109年春節慰問金總發放人數（含公教人員、撫卹遺族、技工工友）(A)</t>
    <phoneticPr fontId="108" type="noConversion"/>
  </si>
  <si>
    <t>填報學校名稱</t>
    <phoneticPr fontId="108" type="noConversion"/>
  </si>
  <si>
    <t>填寫日期</t>
  </si>
  <si>
    <t>洪瑜馡-明義國小</t>
  </si>
  <si>
    <t>4人</t>
  </si>
  <si>
    <t>8人</t>
  </si>
  <si>
    <t>03-8524663</t>
    <phoneticPr fontId="108" type="noConversion"/>
  </si>
  <si>
    <t>花蓮縣立體育場</t>
  </si>
  <si>
    <t>盛藹愛-鳳林國中</t>
    <phoneticPr fontId="108" type="noConversion"/>
  </si>
  <si>
    <t>李慧嫺-中城國小</t>
  </si>
  <si>
    <t>110年度月撫卹金概算(F)*12</t>
    <phoneticPr fontId="108" type="noConversion"/>
  </si>
  <si>
    <t>109年5月份公教人員「月撫卹金發放總金額」(F)</t>
    <phoneticPr fontId="108" type="noConversion"/>
  </si>
  <si>
    <t>109年5月份公教人員「月撫卹金發放人數」</t>
    <phoneticPr fontId="108" type="noConversion"/>
  </si>
  <si>
    <t>110年度遺屬年金概算(E)*12</t>
    <phoneticPr fontId="108" type="noConversion"/>
  </si>
  <si>
    <t>109年5月份公教人員「遺屬年金發放總金額」(E)</t>
    <phoneticPr fontId="108" type="noConversion"/>
  </si>
  <si>
    <t>109年5月份公教人員「遺屬年金發放人數」</t>
    <phoneticPr fontId="108" type="noConversion"/>
  </si>
  <si>
    <t>110年擬退公教人員之服務獎章獎勵金總計</t>
  </si>
  <si>
    <t>110年總退休給與概算(C)+(D)</t>
    <phoneticPr fontId="108" type="noConversion"/>
  </si>
  <si>
    <t>110年擬退公教人員之退休金概算(D)</t>
    <phoneticPr fontId="108" type="noConversion"/>
  </si>
  <si>
    <t>110年度月退休金概算(C)=[(A)+(B)]*12</t>
    <phoneticPr fontId="108" type="noConversion"/>
  </si>
  <si>
    <t>109年5月1日以後退休人員月退金額(B)</t>
    <phoneticPr fontId="108" type="noConversion"/>
  </si>
  <si>
    <t>109年5月份公教人員「月退休金發放總金額」(A)</t>
    <phoneticPr fontId="108" type="noConversion"/>
  </si>
  <si>
    <t>109年5月份公教人員「月退休金發放人數」</t>
    <phoneticPr fontId="108" type="noConversion"/>
  </si>
  <si>
    <t>總計</t>
    <phoneticPr fontId="37" type="noConversion"/>
  </si>
  <si>
    <t>110年預算額度</t>
    <phoneticPr fontId="37" type="noConversion"/>
  </si>
  <si>
    <t>110年籌編受檢人數</t>
    <phoneticPr fontId="37" type="noConversion"/>
  </si>
  <si>
    <t>109年縣府核定辦理健康檢查預算人數</t>
    <phoneticPr fontId="37" type="noConversion"/>
  </si>
  <si>
    <t>110年全校40歲以上且符合辦理健康檢查教職員總人數</t>
    <phoneticPr fontId="37" type="noConversion"/>
  </si>
  <si>
    <t>單位</t>
    <phoneticPr fontId="37" type="noConversion"/>
  </si>
  <si>
    <t>花蓮縣立體育高級中等學校及本縣各公立國民中、小學補助40歲以上
公教人員健康檢查人數及補助經費統計表</t>
    <phoneticPr fontId="37" type="noConversion"/>
  </si>
  <si>
    <t>承辦人：</t>
    <phoneticPr fontId="68" type="noConversion"/>
  </si>
  <si>
    <t>附註：110年預估應編列慰助金937,002元、退職補償金261,114元，合計1,198,116元。</t>
    <phoneticPr fontId="37" type="noConversion"/>
  </si>
  <si>
    <t>小計</t>
    <phoneticPr fontId="68" type="noConversion"/>
  </si>
  <si>
    <t>64.07.01</t>
    <phoneticPr fontId="68" type="noConversion"/>
  </si>
  <si>
    <t>110.08.01</t>
    <phoneticPr fontId="68" type="noConversion"/>
  </si>
  <si>
    <t>46.05.06</t>
    <phoneticPr fontId="68" type="noConversion"/>
  </si>
  <si>
    <t>女</t>
    <phoneticPr fontId="68" type="noConversion"/>
  </si>
  <si>
    <t>葉秀齡</t>
    <phoneticPr fontId="68" type="noConversion"/>
  </si>
  <si>
    <t>工友</t>
    <phoneticPr fontId="68" type="noConversion"/>
  </si>
  <si>
    <t>83.04.01</t>
    <phoneticPr fontId="68" type="noConversion"/>
  </si>
  <si>
    <t>110.12.02</t>
    <phoneticPr fontId="68" type="noConversion"/>
  </si>
  <si>
    <t>51.06.15</t>
    <phoneticPr fontId="68" type="noConversion"/>
  </si>
  <si>
    <t>男</t>
    <phoneticPr fontId="68" type="noConversion"/>
  </si>
  <si>
    <t>詹義明</t>
  </si>
  <si>
    <t>603明廉國小</t>
    <phoneticPr fontId="68" type="noConversion"/>
  </si>
  <si>
    <t>屆退</t>
    <phoneticPr fontId="68" type="noConversion"/>
  </si>
  <si>
    <t>79.05.01</t>
    <phoneticPr fontId="68" type="noConversion"/>
  </si>
  <si>
    <t>110.01.16</t>
    <phoneticPr fontId="68" type="noConversion"/>
  </si>
  <si>
    <t>44.10.29</t>
    <phoneticPr fontId="68" type="noConversion"/>
  </si>
  <si>
    <t>涂玉霞</t>
  </si>
  <si>
    <t>90.07.16</t>
    <phoneticPr fontId="68" type="noConversion"/>
  </si>
  <si>
    <t>110.07.16</t>
    <phoneticPr fontId="68" type="noConversion"/>
  </si>
  <si>
    <t>54.03.23</t>
    <phoneticPr fontId="68" type="noConversion"/>
  </si>
  <si>
    <t>洪國勝</t>
    <phoneticPr fontId="68" type="noConversion"/>
  </si>
  <si>
    <t>67.10.01</t>
    <phoneticPr fontId="68" type="noConversion"/>
  </si>
  <si>
    <t>110.10.02</t>
    <phoneticPr fontId="68" type="noConversion"/>
  </si>
  <si>
    <t>48.10.14</t>
    <phoneticPr fontId="68" type="noConversion"/>
  </si>
  <si>
    <t>陳招英</t>
    <phoneticPr fontId="68" type="noConversion"/>
  </si>
  <si>
    <t>84.09.01</t>
    <phoneticPr fontId="68" type="noConversion"/>
  </si>
  <si>
    <t>110.03.02</t>
    <phoneticPr fontId="68" type="noConversion"/>
  </si>
  <si>
    <t>61.09.06</t>
    <phoneticPr fontId="68" type="noConversion"/>
  </si>
  <si>
    <t>黎台銘</t>
    <phoneticPr fontId="68" type="noConversion"/>
  </si>
  <si>
    <t>技工</t>
    <phoneticPr fontId="68" type="noConversion"/>
  </si>
  <si>
    <t>90.01.20</t>
    <phoneticPr fontId="68" type="noConversion"/>
  </si>
  <si>
    <t>50.01.27</t>
    <phoneticPr fontId="68" type="noConversion"/>
  </si>
  <si>
    <t>林玉鳳</t>
    <phoneticPr fontId="68" type="noConversion"/>
  </si>
  <si>
    <t>311花崗國中</t>
    <phoneticPr fontId="68" type="noConversion"/>
  </si>
  <si>
    <t>預估退職補償金</t>
    <phoneticPr fontId="37" type="noConversion"/>
  </si>
  <si>
    <t>預估慰助金</t>
    <phoneticPr fontId="37" type="noConversion"/>
  </si>
  <si>
    <t>預估退休金</t>
    <phoneticPr fontId="37" type="noConversion"/>
  </si>
  <si>
    <t>基數</t>
    <phoneticPr fontId="37" type="noConversion"/>
  </si>
  <si>
    <t>到職日期</t>
    <phoneticPr fontId="37" type="noConversion"/>
  </si>
  <si>
    <t>退職日期</t>
    <phoneticPr fontId="37" type="noConversion"/>
  </si>
  <si>
    <t>月俸額</t>
    <phoneticPr fontId="37" type="noConversion"/>
  </si>
  <si>
    <t>俸點或薪額</t>
    <phoneticPr fontId="37" type="noConversion"/>
  </si>
  <si>
    <t>出生日期</t>
    <phoneticPr fontId="37" type="noConversion"/>
  </si>
  <si>
    <t>性別</t>
    <phoneticPr fontId="37" type="noConversion"/>
  </si>
  <si>
    <t>姓名</t>
    <phoneticPr fontId="37" type="noConversion"/>
  </si>
  <si>
    <t>職稱</t>
    <phoneticPr fontId="37" type="noConversion"/>
  </si>
  <si>
    <t>機關/學校</t>
    <phoneticPr fontId="37" type="noConversion"/>
  </si>
  <si>
    <t>110年度所屬機關擬退休調查表</t>
    <phoneticPr fontId="37" type="noConversion"/>
  </si>
  <si>
    <t>縣立體育高中</t>
    <phoneticPr fontId="37" type="noConversion"/>
  </si>
  <si>
    <t>合計</t>
    <phoneticPr fontId="37" type="noConversion"/>
  </si>
  <si>
    <r>
      <t>每班</t>
    </r>
    <r>
      <rPr>
        <sz val="8"/>
        <color indexed="8"/>
        <rFont val="Times New Roman"/>
        <family val="1"/>
      </rPr>
      <t>30</t>
    </r>
    <r>
      <rPr>
        <sz val="8"/>
        <color indexed="8"/>
        <rFont val="標楷體"/>
        <family val="4"/>
        <charset val="136"/>
      </rPr>
      <t xml:space="preserve">人
</t>
    </r>
    <r>
      <rPr>
        <sz val="12"/>
        <color indexed="8"/>
        <rFont val="標楷體"/>
        <family val="4"/>
        <charset val="136"/>
      </rPr>
      <t>三年級</t>
    </r>
    <phoneticPr fontId="37" type="noConversion"/>
  </si>
  <si>
    <r>
      <t>每班</t>
    </r>
    <r>
      <rPr>
        <sz val="8"/>
        <color indexed="8"/>
        <rFont val="Times New Roman"/>
        <family val="1"/>
      </rPr>
      <t>30</t>
    </r>
    <r>
      <rPr>
        <sz val="8"/>
        <color indexed="8"/>
        <rFont val="標楷體"/>
        <family val="4"/>
        <charset val="136"/>
      </rPr>
      <t xml:space="preserve">人
</t>
    </r>
    <r>
      <rPr>
        <sz val="12"/>
        <color indexed="8"/>
        <rFont val="標楷體"/>
        <family val="4"/>
        <charset val="136"/>
      </rPr>
      <t>二年級</t>
    </r>
    <phoneticPr fontId="37" type="noConversion"/>
  </si>
  <si>
    <r>
      <t>每班</t>
    </r>
    <r>
      <rPr>
        <sz val="8"/>
        <color indexed="8"/>
        <rFont val="Times New Roman"/>
        <family val="1"/>
      </rPr>
      <t>30</t>
    </r>
    <r>
      <rPr>
        <sz val="8"/>
        <color indexed="8"/>
        <rFont val="標楷體"/>
        <family val="4"/>
        <charset val="136"/>
      </rPr>
      <t xml:space="preserve">人
</t>
    </r>
    <r>
      <rPr>
        <sz val="12"/>
        <color indexed="8"/>
        <rFont val="標楷體"/>
        <family val="4"/>
        <charset val="136"/>
      </rPr>
      <t>一年級</t>
    </r>
    <phoneticPr fontId="37" type="noConversion"/>
  </si>
  <si>
    <t>三年級</t>
    <phoneticPr fontId="37" type="noConversion"/>
  </si>
  <si>
    <t>二年級</t>
    <phoneticPr fontId="37" type="noConversion"/>
  </si>
  <si>
    <t>一年級</t>
    <phoneticPr fontId="37" type="noConversion"/>
  </si>
  <si>
    <t>學生數</t>
    <phoneticPr fontId="37" type="noConversion"/>
  </si>
  <si>
    <r>
      <t xml:space="preserve">較
</t>
    </r>
    <r>
      <rPr>
        <sz val="12"/>
        <color indexed="8"/>
        <rFont val="Times New Roman"/>
        <family val="1"/>
      </rPr>
      <t xml:space="preserve">108
</t>
    </r>
    <r>
      <rPr>
        <sz val="12"/>
        <color indexed="8"/>
        <rFont val="標楷體"/>
        <family val="4"/>
        <charset val="136"/>
      </rPr>
      <t>學
年
增
減
班</t>
    </r>
    <phoneticPr fontId="37" type="noConversion"/>
  </si>
  <si>
    <r>
      <t>109</t>
    </r>
    <r>
      <rPr>
        <sz val="12"/>
        <color indexed="8"/>
        <rFont val="標楷體"/>
        <family val="4"/>
        <charset val="136"/>
      </rPr>
      <t>學年度班級數</t>
    </r>
    <phoneticPr fontId="37" type="noConversion"/>
  </si>
  <si>
    <r>
      <t xml:space="preserve">108
</t>
    </r>
    <r>
      <rPr>
        <sz val="12"/>
        <color indexed="8"/>
        <rFont val="標楷體"/>
        <family val="4"/>
        <charset val="136"/>
      </rPr>
      <t>學
年
度
班
級
數</t>
    </r>
    <phoneticPr fontId="37" type="noConversion"/>
  </si>
  <si>
    <r>
      <t>校</t>
    </r>
    <r>
      <rPr>
        <sz val="12"/>
        <color indexed="8"/>
        <rFont val="Times New Roman"/>
        <family val="1"/>
      </rPr>
      <t xml:space="preserve">    </t>
    </r>
    <r>
      <rPr>
        <sz val="12"/>
        <color indexed="8"/>
        <rFont val="標楷體"/>
        <family val="4"/>
        <charset val="136"/>
      </rPr>
      <t>名</t>
    </r>
    <phoneticPr fontId="37" type="noConversion"/>
  </si>
  <si>
    <r>
      <t>花蓮縣立體育高級中學</t>
    </r>
    <r>
      <rPr>
        <b/>
        <sz val="16"/>
        <color indexed="8"/>
        <rFont val="Times New Roman"/>
        <family val="1"/>
      </rPr>
      <t>109</t>
    </r>
    <r>
      <rPr>
        <b/>
        <sz val="16"/>
        <color indexed="8"/>
        <rFont val="標楷體"/>
        <family val="4"/>
        <charset val="136"/>
      </rPr>
      <t>學年度班級數核定表</t>
    </r>
    <r>
      <rPr>
        <b/>
        <sz val="16"/>
        <color indexed="8"/>
        <rFont val="Times New Roman"/>
        <family val="1"/>
      </rPr>
      <t>-1090720</t>
    </r>
    <phoneticPr fontId="37" type="noConversion"/>
  </si>
  <si>
    <t>海星中學</t>
    <phoneticPr fontId="22" type="noConversion"/>
  </si>
  <si>
    <t>慈大附中</t>
    <phoneticPr fontId="22" type="noConversion"/>
  </si>
  <si>
    <t>※備註：依教育部「精緻國教發展方案─國民中學階段」規定，104學年度起國中7年級至9年級每班30人編班。
※依98年1月14日召開之98學年度國民中小學總量管制與班級數初核研商會議決議，總量管制學校包括花崗國中、國風國中、明義國小、中正國小，自98學年度起每年減1班，花崗國中逐年減班至42班規模，國風國中逐年減至48班規模，明義國小減至48班規模，中正國小減至36班規模。
※109學年度核定之總量管制學校：國風國中(48)、花崗國中(42)、宜昌國中(各年級11班)、自強國中(各年級10班)、玉里國中(各年級9班)。</t>
    <phoneticPr fontId="37" type="noConversion"/>
  </si>
  <si>
    <t>小計</t>
    <phoneticPr fontId="22" type="noConversion"/>
  </si>
  <si>
    <t>9年級考量面臨升學，為穩定學生學習環境擬不減班。</t>
    <phoneticPr fontId="22" type="noConversion"/>
  </si>
  <si>
    <t>789
203</t>
    <phoneticPr fontId="22" type="noConversion"/>
  </si>
  <si>
    <t>※109學年度特教生核定可扣抵人數：7年級2人、8年級1人、9年級3人。</t>
    <phoneticPr fontId="22" type="noConversion"/>
  </si>
  <si>
    <r>
      <t>1.7年級較108學年度畢業班</t>
    </r>
    <r>
      <rPr>
        <sz val="10"/>
        <color indexed="10"/>
        <rFont val="標楷體"/>
        <family val="4"/>
        <charset val="136"/>
      </rPr>
      <t>減1班</t>
    </r>
    <r>
      <rPr>
        <sz val="10"/>
        <rFont val="標楷體"/>
        <family val="4"/>
        <charset val="136"/>
      </rPr>
      <t>。
2.8年級人數不足，擬</t>
    </r>
    <r>
      <rPr>
        <sz val="10"/>
        <color indexed="10"/>
        <rFont val="標楷體"/>
        <family val="4"/>
        <charset val="136"/>
      </rPr>
      <t>減1班</t>
    </r>
    <r>
      <rPr>
        <sz val="10"/>
        <rFont val="標楷體"/>
        <family val="4"/>
        <charset val="136"/>
      </rPr>
      <t>。
3.9年級考量面臨升學，為穩定學生學習環境擬不減班。
※109學年度特教生核定可扣抵人數：7年級2人、8年級2人、9年級2人。</t>
    </r>
    <phoneticPr fontId="22" type="noConversion"/>
  </si>
  <si>
    <r>
      <t>1.7年級較108學年度畢業班</t>
    </r>
    <r>
      <rPr>
        <sz val="10"/>
        <color indexed="10"/>
        <rFont val="標楷體"/>
        <family val="4"/>
        <charset val="136"/>
      </rPr>
      <t>減1班</t>
    </r>
    <r>
      <rPr>
        <sz val="10"/>
        <rFont val="標楷體"/>
        <family val="4"/>
        <charset val="136"/>
      </rPr>
      <t>。
2.9年級考量面臨升學，為穩定學生學習環境擬不減班。
※109學年度特教生核定可扣抵人數：7年級1人、8年級4人、9年級5人。</t>
    </r>
    <phoneticPr fontId="22" type="noConversion"/>
  </si>
  <si>
    <t>789
232</t>
    <phoneticPr fontId="22" type="noConversion"/>
  </si>
  <si>
    <r>
      <t>7年級較108學年度畢業班</t>
    </r>
    <r>
      <rPr>
        <sz val="10"/>
        <color indexed="10"/>
        <rFont val="標楷體"/>
        <family val="4"/>
        <charset val="136"/>
      </rPr>
      <t>減1班</t>
    </r>
    <r>
      <rPr>
        <sz val="10"/>
        <rFont val="標楷體"/>
        <family val="4"/>
        <charset val="136"/>
      </rPr>
      <t>。
※109學年度特教生核定可扣抵人數：7年級6人、8年級5人、9年級14人。</t>
    </r>
    <phoneticPr fontId="22" type="noConversion"/>
  </si>
  <si>
    <t>109學年度起為公辦民營學校。</t>
    <phoneticPr fontId="37" type="noConversion"/>
  </si>
  <si>
    <t>789
102</t>
    <phoneticPr fontId="22" type="noConversion"/>
  </si>
  <si>
    <r>
      <t>7年級較108學年度畢業班</t>
    </r>
    <r>
      <rPr>
        <sz val="10"/>
        <color indexed="10"/>
        <rFont val="標楷體"/>
        <family val="4"/>
        <charset val="136"/>
      </rPr>
      <t>減1班</t>
    </r>
    <r>
      <rPr>
        <sz val="10"/>
        <rFont val="標楷體"/>
        <family val="4"/>
        <charset val="136"/>
      </rPr>
      <t>。
※109學年度特教生核定可扣抵人數：7年級5人、8年級5人、9年級13人。</t>
    </r>
    <phoneticPr fontId="22" type="noConversion"/>
  </si>
  <si>
    <t>※109學年度特教生核定可扣抵人數：7年級3人、8年級5人、9年級10人。</t>
    <phoneticPr fontId="22" type="noConversion"/>
  </si>
  <si>
    <t>※109學年度特教生核定可扣抵人數：7年級4人。</t>
    <phoneticPr fontId="22" type="noConversion"/>
  </si>
  <si>
    <t>789
221</t>
    <phoneticPr fontId="22" type="noConversion"/>
  </si>
  <si>
    <r>
      <t>1.7年級較108學年度畢業班</t>
    </r>
    <r>
      <rPr>
        <sz val="10"/>
        <color indexed="10"/>
        <rFont val="標楷體"/>
        <family val="4"/>
        <charset val="136"/>
      </rPr>
      <t>減1班</t>
    </r>
    <r>
      <rPr>
        <sz val="10"/>
        <rFont val="標楷體"/>
        <family val="4"/>
        <charset val="136"/>
      </rPr>
      <t>。
2.9年級考量面臨升學，為穩定學生學習環境擬不減班。
※109學年度特教生核定可扣抵人數：7年級5人、8年級1人、9年級6人。</t>
    </r>
    <phoneticPr fontId="22" type="noConversion"/>
  </si>
  <si>
    <r>
      <t>7年級較108學年度畢業班</t>
    </r>
    <r>
      <rPr>
        <sz val="10"/>
        <color indexed="10"/>
        <rFont val="標楷體"/>
        <family val="4"/>
        <charset val="136"/>
      </rPr>
      <t>減1班</t>
    </r>
    <r>
      <rPr>
        <sz val="10"/>
        <rFont val="標楷體"/>
        <family val="4"/>
        <charset val="136"/>
      </rPr>
      <t>。
※109學年度特教生核定可扣抵人數：8年級1人、9年級4人。</t>
    </r>
    <phoneticPr fontId="22" type="noConversion"/>
  </si>
  <si>
    <r>
      <t>1.7年級較108學年度畢業班</t>
    </r>
    <r>
      <rPr>
        <sz val="10"/>
        <color indexed="10"/>
        <rFont val="標楷體"/>
        <family val="4"/>
        <charset val="136"/>
      </rPr>
      <t>減1班</t>
    </r>
    <r>
      <rPr>
        <sz val="10"/>
        <rFont val="標楷體"/>
        <family val="4"/>
        <charset val="136"/>
      </rPr>
      <t>。
2.8年級人數不足，擬</t>
    </r>
    <r>
      <rPr>
        <sz val="10"/>
        <color indexed="10"/>
        <rFont val="標楷體"/>
        <family val="4"/>
        <charset val="136"/>
      </rPr>
      <t>減1班</t>
    </r>
    <r>
      <rPr>
        <sz val="10"/>
        <rFont val="標楷體"/>
        <family val="4"/>
        <charset val="136"/>
      </rPr>
      <t>。
3.9年級考量面臨升學，為穩定學生學習環境擬不減班。
※109學年度特教生核定可扣抵人數：7年級5人、8年級2人、9年級9人。</t>
    </r>
    <phoneticPr fontId="22" type="noConversion"/>
  </si>
  <si>
    <t>平和國中</t>
    <phoneticPr fontId="37" type="noConversion"/>
  </si>
  <si>
    <r>
      <t>7年級較108學年度畢業班</t>
    </r>
    <r>
      <rPr>
        <sz val="10"/>
        <color indexed="10"/>
        <rFont val="標楷體"/>
        <family val="4"/>
        <charset val="136"/>
      </rPr>
      <t>減1班</t>
    </r>
    <r>
      <rPr>
        <sz val="10"/>
        <rFont val="標楷體"/>
        <family val="4"/>
        <charset val="136"/>
      </rPr>
      <t>。
※109學年度特教生核定可扣抵人數：7年級5人、8年級6人、9年級10人。</t>
    </r>
    <phoneticPr fontId="22" type="noConversion"/>
  </si>
  <si>
    <t>※109學年度特教生核定可扣抵人數：7年級14人、8年級6人、9年級12人。</t>
    <phoneticPr fontId="22" type="noConversion"/>
  </si>
  <si>
    <r>
      <t>7年級較108學年度畢業班</t>
    </r>
    <r>
      <rPr>
        <sz val="10"/>
        <color indexed="10"/>
        <rFont val="標楷體"/>
        <family val="4"/>
        <charset val="136"/>
      </rPr>
      <t>減1班</t>
    </r>
    <r>
      <rPr>
        <sz val="10"/>
        <color indexed="8"/>
        <rFont val="標楷體"/>
        <family val="4"/>
        <charset val="136"/>
      </rPr>
      <t>。
※109學年度特教生核定可扣抵人數：7年級17人、8年級11人、9年級15人。</t>
    </r>
    <phoneticPr fontId="22" type="noConversion"/>
  </si>
  <si>
    <t>宜昌國中</t>
    <phoneticPr fontId="22" type="noConversion"/>
  </si>
  <si>
    <t>789
020</t>
    <phoneticPr fontId="22" type="noConversion"/>
  </si>
  <si>
    <t>7年級含扣抵人數超過，擬不減班。
※109學年度特教生核定可扣抵人數：7年級13人、8年級4人、9年級8人。</t>
    <phoneticPr fontId="22" type="noConversion"/>
  </si>
  <si>
    <t>新城國中</t>
    <phoneticPr fontId="37" type="noConversion"/>
  </si>
  <si>
    <r>
      <t>789
115
012</t>
    </r>
    <r>
      <rPr>
        <sz val="12"/>
        <color indexed="8"/>
        <rFont val="細明體"/>
        <family val="3"/>
        <charset val="136"/>
      </rPr>
      <t>慈</t>
    </r>
    <phoneticPr fontId="22" type="noConversion"/>
  </si>
  <si>
    <r>
      <t>7年級預留慈輝班招收外校學生5名，較108學年度畢業班</t>
    </r>
    <r>
      <rPr>
        <sz val="10"/>
        <color indexed="10"/>
        <rFont val="標楷體"/>
        <family val="4"/>
        <charset val="136"/>
      </rPr>
      <t>減1班</t>
    </r>
    <r>
      <rPr>
        <sz val="10"/>
        <rFont val="標楷體"/>
        <family val="4"/>
        <charset val="136"/>
      </rPr>
      <t>。
※109學年度特教生核定可扣抵人數：7年級4人、8年級6人、9年級3人。</t>
    </r>
    <phoneticPr fontId="22" type="noConversion"/>
  </si>
  <si>
    <t>秀林國中</t>
    <phoneticPr fontId="37" type="noConversion"/>
  </si>
  <si>
    <r>
      <t>1.</t>
    </r>
    <r>
      <rPr>
        <sz val="10"/>
        <color indexed="30"/>
        <rFont val="標楷體"/>
        <family val="4"/>
        <charset val="136"/>
      </rPr>
      <t>7年級總量管制以不超過10班300人</t>
    </r>
    <r>
      <rPr>
        <sz val="10"/>
        <rFont val="標楷體"/>
        <family val="4"/>
        <charset val="136"/>
      </rPr>
      <t>為原則，較108學年度畢業班</t>
    </r>
    <r>
      <rPr>
        <sz val="10"/>
        <color indexed="10"/>
        <rFont val="標楷體"/>
        <family val="4"/>
        <charset val="136"/>
      </rPr>
      <t>減2班</t>
    </r>
    <r>
      <rPr>
        <sz val="10"/>
        <rFont val="標楷體"/>
        <family val="4"/>
        <charset val="136"/>
      </rPr>
      <t>。
2.8年級含扣抵人數超過，擬不減班。
※109學年度特教生核定可扣抵人數：7年級6人、8年級12人、9年級11人。</t>
    </r>
    <phoneticPr fontId="22" type="noConversion"/>
  </si>
  <si>
    <t>789
443</t>
    <phoneticPr fontId="22" type="noConversion"/>
  </si>
  <si>
    <r>
      <rPr>
        <sz val="10"/>
        <color indexed="30"/>
        <rFont val="標楷體"/>
        <family val="4"/>
        <charset val="136"/>
      </rPr>
      <t>7年級總量管制16班480人</t>
    </r>
    <r>
      <rPr>
        <sz val="10"/>
        <rFont val="標楷體"/>
        <family val="4"/>
        <charset val="136"/>
      </rPr>
      <t>。
※109學年特教生核定可扣抵人數：7年級12人、8年級12人、9年級26人。</t>
    </r>
    <phoneticPr fontId="22" type="noConversion"/>
  </si>
  <si>
    <t>789
224</t>
    <phoneticPr fontId="22" type="noConversion"/>
  </si>
  <si>
    <r>
      <rPr>
        <sz val="10"/>
        <color indexed="30"/>
        <rFont val="標楷體"/>
        <family val="4"/>
        <charset val="136"/>
      </rPr>
      <t>7年級總量管制14班420人</t>
    </r>
    <r>
      <rPr>
        <sz val="10"/>
        <rFont val="標楷體"/>
        <family val="4"/>
        <charset val="136"/>
      </rPr>
      <t>。
※109學年度特教生核定可扣抵人數：7年級14人、8年級20人、9年級12人。</t>
    </r>
    <phoneticPr fontId="22" type="noConversion"/>
  </si>
  <si>
    <t>789
343</t>
    <phoneticPr fontId="22" type="noConversion"/>
  </si>
  <si>
    <r>
      <t>7年級較108學年度畢業班</t>
    </r>
    <r>
      <rPr>
        <sz val="10"/>
        <color indexed="10"/>
        <rFont val="標楷體"/>
        <family val="4"/>
        <charset val="136"/>
      </rPr>
      <t>減1班</t>
    </r>
    <r>
      <rPr>
        <sz val="10"/>
        <rFont val="標楷體"/>
        <family val="4"/>
        <charset val="136"/>
      </rPr>
      <t>。
※109學年度特教生核定可扣抵人數：7年級6人、8年級5人、9年級18人。</t>
    </r>
    <phoneticPr fontId="22" type="noConversion"/>
  </si>
  <si>
    <t>美崙國中</t>
    <phoneticPr fontId="22" type="noConversion"/>
  </si>
  <si>
    <t>合計</t>
    <phoneticPr fontId="22" type="noConversion"/>
  </si>
  <si>
    <r>
      <rPr>
        <sz val="10"/>
        <rFont val="標楷體"/>
        <family val="4"/>
        <charset val="136"/>
      </rPr>
      <t>資優巡迴班</t>
    </r>
    <r>
      <rPr>
        <sz val="12"/>
        <rFont val="標楷體"/>
        <family val="4"/>
        <charset val="136"/>
      </rPr>
      <t xml:space="preserve">
</t>
    </r>
    <r>
      <rPr>
        <sz val="6"/>
        <rFont val="標楷體"/>
        <family val="4"/>
        <charset val="136"/>
      </rPr>
      <t>學籍在普通班</t>
    </r>
    <phoneticPr fontId="22" type="noConversion"/>
  </si>
  <si>
    <r>
      <rPr>
        <sz val="10"/>
        <rFont val="標楷體"/>
        <family val="4"/>
        <charset val="136"/>
      </rPr>
      <t>資優資源班</t>
    </r>
    <r>
      <rPr>
        <sz val="12"/>
        <rFont val="標楷體"/>
        <family val="4"/>
        <charset val="136"/>
      </rPr>
      <t xml:space="preserve">
</t>
    </r>
    <r>
      <rPr>
        <sz val="6"/>
        <rFont val="標楷體"/>
        <family val="4"/>
        <charset val="136"/>
      </rPr>
      <t>學籍在普通班</t>
    </r>
    <phoneticPr fontId="22" type="noConversion"/>
  </si>
  <si>
    <r>
      <t xml:space="preserve">巡迴班
</t>
    </r>
    <r>
      <rPr>
        <sz val="6"/>
        <rFont val="標楷體"/>
        <family val="4"/>
        <charset val="136"/>
      </rPr>
      <t>學籍在普通班</t>
    </r>
    <phoneticPr fontId="22" type="noConversion"/>
  </si>
  <si>
    <r>
      <t xml:space="preserve">資源班
</t>
    </r>
    <r>
      <rPr>
        <sz val="6"/>
        <rFont val="標楷體"/>
        <family val="4"/>
        <charset val="136"/>
      </rPr>
      <t>學籍在普通班</t>
    </r>
    <phoneticPr fontId="22" type="noConversion"/>
  </si>
  <si>
    <t>集中式</t>
    <phoneticPr fontId="22" type="noConversion"/>
  </si>
  <si>
    <t>九年級</t>
    <phoneticPr fontId="37" type="noConversion"/>
  </si>
  <si>
    <t>八年級</t>
    <phoneticPr fontId="37" type="noConversion"/>
  </si>
  <si>
    <t>七年級</t>
    <phoneticPr fontId="37" type="noConversion"/>
  </si>
  <si>
    <r>
      <t>每班</t>
    </r>
    <r>
      <rPr>
        <sz val="8"/>
        <color indexed="8"/>
        <rFont val="Times New Roman"/>
        <family val="1"/>
      </rPr>
      <t>30</t>
    </r>
    <r>
      <rPr>
        <sz val="8"/>
        <color indexed="8"/>
        <rFont val="標楷體"/>
        <family val="4"/>
        <charset val="136"/>
      </rPr>
      <t xml:space="preserve">人
</t>
    </r>
    <r>
      <rPr>
        <sz val="12"/>
        <color indexed="8"/>
        <rFont val="標楷體"/>
        <family val="4"/>
        <charset val="136"/>
      </rPr>
      <t>九年級</t>
    </r>
    <phoneticPr fontId="37" type="noConversion"/>
  </si>
  <si>
    <r>
      <t>每班</t>
    </r>
    <r>
      <rPr>
        <sz val="8"/>
        <color indexed="8"/>
        <rFont val="Times New Roman"/>
        <family val="1"/>
      </rPr>
      <t>30</t>
    </r>
    <r>
      <rPr>
        <sz val="8"/>
        <color indexed="8"/>
        <rFont val="標楷體"/>
        <family val="4"/>
        <charset val="136"/>
      </rPr>
      <t xml:space="preserve">人
</t>
    </r>
    <r>
      <rPr>
        <sz val="12"/>
        <color indexed="8"/>
        <rFont val="標楷體"/>
        <family val="4"/>
        <charset val="136"/>
      </rPr>
      <t>八年級</t>
    </r>
    <phoneticPr fontId="37" type="noConversion"/>
  </si>
  <si>
    <r>
      <t>每班</t>
    </r>
    <r>
      <rPr>
        <sz val="8"/>
        <rFont val="Times New Roman"/>
        <family val="1"/>
      </rPr>
      <t>30</t>
    </r>
    <r>
      <rPr>
        <sz val="8"/>
        <rFont val="標楷體"/>
        <family val="4"/>
        <charset val="136"/>
      </rPr>
      <t xml:space="preserve">人
</t>
    </r>
    <r>
      <rPr>
        <sz val="12"/>
        <rFont val="標楷體"/>
        <family val="4"/>
        <charset val="136"/>
      </rPr>
      <t>七年級</t>
    </r>
    <phoneticPr fontId="37" type="noConversion"/>
  </si>
  <si>
    <r>
      <t>合</t>
    </r>
    <r>
      <rPr>
        <sz val="12"/>
        <rFont val="Times New Roman"/>
        <family val="1"/>
      </rPr>
      <t xml:space="preserve"> </t>
    </r>
    <r>
      <rPr>
        <sz val="12"/>
        <rFont val="標楷體"/>
        <family val="4"/>
        <charset val="136"/>
      </rPr>
      <t>計</t>
    </r>
    <phoneticPr fontId="22" type="noConversion"/>
  </si>
  <si>
    <t>特殊教育班</t>
    <phoneticPr fontId="37" type="noConversion"/>
  </si>
  <si>
    <t>藝術才能班</t>
    <phoneticPr fontId="22" type="noConversion"/>
  </si>
  <si>
    <t>體育班</t>
    <phoneticPr fontId="22" type="noConversion"/>
  </si>
  <si>
    <t>普通班</t>
    <phoneticPr fontId="22" type="noConversion"/>
  </si>
  <si>
    <r>
      <t>合</t>
    </r>
    <r>
      <rPr>
        <b/>
        <sz val="12"/>
        <rFont val="Times New Roman"/>
        <family val="1"/>
      </rPr>
      <t xml:space="preserve"> </t>
    </r>
    <r>
      <rPr>
        <b/>
        <sz val="12"/>
        <rFont val="標楷體"/>
        <family val="4"/>
        <charset val="136"/>
      </rPr>
      <t>計</t>
    </r>
    <phoneticPr fontId="22" type="noConversion"/>
  </si>
  <si>
    <t>藝術才能班</t>
    <phoneticPr fontId="37" type="noConversion"/>
  </si>
  <si>
    <t>體育班</t>
    <phoneticPr fontId="37" type="noConversion"/>
  </si>
  <si>
    <r>
      <t>109</t>
    </r>
    <r>
      <rPr>
        <sz val="12"/>
        <color indexed="8"/>
        <rFont val="標楷體"/>
        <family val="4"/>
        <charset val="136"/>
      </rPr>
      <t>學年度班級數</t>
    </r>
    <phoneticPr fontId="22" type="noConversion"/>
  </si>
  <si>
    <r>
      <t>109</t>
    </r>
    <r>
      <rPr>
        <sz val="12"/>
        <color indexed="8"/>
        <rFont val="標楷體"/>
        <family val="4"/>
        <charset val="136"/>
      </rPr>
      <t>學年度學生數</t>
    </r>
    <phoneticPr fontId="22" type="noConversion"/>
  </si>
  <si>
    <r>
      <t xml:space="preserve">
</t>
    </r>
    <r>
      <rPr>
        <sz val="12"/>
        <rFont val="標楷體"/>
        <family val="4"/>
        <charset val="136"/>
      </rPr>
      <t>備註</t>
    </r>
    <phoneticPr fontId="37" type="noConversion"/>
  </si>
  <si>
    <r>
      <t>較</t>
    </r>
    <r>
      <rPr>
        <b/>
        <sz val="10"/>
        <color indexed="8"/>
        <rFont val="Times New Roman"/>
        <family val="1"/>
      </rPr>
      <t>108</t>
    </r>
    <r>
      <rPr>
        <b/>
        <sz val="10"/>
        <color indexed="8"/>
        <rFont val="標楷體"/>
        <family val="4"/>
        <charset val="136"/>
      </rPr>
      <t>學年增減班</t>
    </r>
    <phoneticPr fontId="22" type="noConversion"/>
  </si>
  <si>
    <r>
      <t>109</t>
    </r>
    <r>
      <rPr>
        <b/>
        <sz val="12"/>
        <color indexed="8"/>
        <rFont val="標楷體"/>
        <family val="4"/>
        <charset val="136"/>
      </rPr>
      <t>學年度普通班班級數</t>
    </r>
    <phoneticPr fontId="37" type="noConversion"/>
  </si>
  <si>
    <r>
      <t>108</t>
    </r>
    <r>
      <rPr>
        <b/>
        <sz val="10"/>
        <color indexed="8"/>
        <rFont val="標楷體"/>
        <family val="4"/>
        <charset val="136"/>
      </rPr>
      <t>學年度班級數</t>
    </r>
    <phoneticPr fontId="22" type="noConversion"/>
  </si>
  <si>
    <r>
      <t>花蓮縣國民中學</t>
    </r>
    <r>
      <rPr>
        <b/>
        <sz val="14"/>
        <rFont val="Times New Roman"/>
        <family val="1"/>
      </rPr>
      <t>109</t>
    </r>
    <r>
      <rPr>
        <b/>
        <sz val="14"/>
        <rFont val="標楷體"/>
        <family val="4"/>
        <charset val="136"/>
      </rPr>
      <t>學年度班級數核定表</t>
    </r>
    <r>
      <rPr>
        <b/>
        <sz val="14"/>
        <rFont val="Times New Roman"/>
        <family val="1"/>
      </rPr>
      <t>-1090720</t>
    </r>
    <phoneticPr fontId="37" type="noConversion"/>
  </si>
  <si>
    <t>辦公費</t>
    <phoneticPr fontId="3" type="noConversion"/>
  </si>
  <si>
    <t>共同性</t>
    <phoneticPr fontId="3" type="noConversion"/>
  </si>
  <si>
    <r>
      <t>場地租借</t>
    </r>
    <r>
      <rPr>
        <b/>
        <sz val="12"/>
        <color indexed="25"/>
        <rFont val="標楷體"/>
        <family val="4"/>
        <charset val="136"/>
      </rPr>
      <t>收支對列
(人事費)</t>
    </r>
    <phoneticPr fontId="3" type="noConversion"/>
  </si>
  <si>
    <r>
      <t>場地租借</t>
    </r>
    <r>
      <rPr>
        <b/>
        <sz val="12"/>
        <color indexed="25"/>
        <rFont val="標楷體"/>
        <family val="4"/>
        <charset val="136"/>
      </rPr>
      <t>收支對列
(資本門)</t>
    </r>
    <phoneticPr fontId="3" type="noConversion"/>
  </si>
  <si>
    <r>
      <t xml:space="preserve">其餘
</t>
    </r>
    <r>
      <rPr>
        <b/>
        <sz val="12"/>
        <color indexed="25"/>
        <rFont val="標楷體"/>
        <family val="4"/>
        <charset val="136"/>
      </rPr>
      <t>收支對列</t>
    </r>
    <phoneticPr fontId="3" type="noConversion"/>
  </si>
  <si>
    <t>簽案15</t>
    <phoneticPr fontId="3" type="noConversion"/>
  </si>
  <si>
    <t>9
簽案15</t>
    <phoneticPr fontId="3" type="noConversion"/>
  </si>
  <si>
    <t>簽案20</t>
    <phoneticPr fontId="3" type="noConversion"/>
  </si>
  <si>
    <t>簽案25</t>
    <phoneticPr fontId="3" type="noConversion"/>
  </si>
  <si>
    <t>工友95人</t>
    <phoneticPr fontId="68" type="noConversion"/>
  </si>
  <si>
    <t>技工1人</t>
    <phoneticPr fontId="68" type="noConversion"/>
  </si>
  <si>
    <t>教員(1822+101)人</t>
    <phoneticPr fontId="68" type="noConversion"/>
  </si>
  <si>
    <t>職員(253+2)人</t>
    <phoneticPr fontId="68" type="noConversion"/>
  </si>
  <si>
    <t>總合計</t>
    <phoneticPr fontId="37" type="noConversion"/>
  </si>
  <si>
    <t>5L100100</t>
    <phoneticPr fontId="68" type="noConversion"/>
  </si>
  <si>
    <t>分之計畫</t>
    <phoneticPr fontId="68" type="noConversion"/>
  </si>
  <si>
    <t>年終獎金</t>
    <phoneticPr fontId="37" type="noConversion"/>
  </si>
  <si>
    <t>考績獎金</t>
    <phoneticPr fontId="37" type="noConversion"/>
  </si>
  <si>
    <t>休假補助</t>
    <phoneticPr fontId="37" type="noConversion"/>
  </si>
  <si>
    <t>退休準備金
(離職儲金)
(技工、工友
、代理教師)</t>
    <phoneticPr fontId="68" type="noConversion"/>
  </si>
  <si>
    <t>勞保費</t>
    <phoneticPr fontId="68" type="noConversion"/>
  </si>
  <si>
    <t>健保費</t>
    <phoneticPr fontId="68" type="noConversion"/>
  </si>
  <si>
    <t>公保費</t>
    <phoneticPr fontId="68" type="noConversion"/>
  </si>
  <si>
    <t>退撫基金
(校長、教師、職員)</t>
    <phoneticPr fontId="68" type="noConversion"/>
  </si>
  <si>
    <t>技工、工友
薪資</t>
    <phoneticPr fontId="108" type="noConversion"/>
  </si>
  <si>
    <t>校長、教師(含代理教師)、職員薪資</t>
    <phoneticPr fontId="68" type="noConversion"/>
  </si>
  <si>
    <r>
      <t>正式人員人事費</t>
    </r>
    <r>
      <rPr>
        <sz val="14"/>
        <rFont val="新細明體"/>
        <family val="1"/>
        <charset val="136"/>
      </rPr>
      <t>=</t>
    </r>
    <r>
      <rPr>
        <sz val="14"/>
        <color indexed="10"/>
        <rFont val="Times New Roman"/>
        <family val="1"/>
      </rPr>
      <t>(1)+(3)</t>
    </r>
    <phoneticPr fontId="68" type="noConversion"/>
  </si>
  <si>
    <t>機關名稱</t>
    <phoneticPr fontId="68" type="noConversion"/>
  </si>
  <si>
    <t>教職員</t>
    <phoneticPr fontId="68" type="noConversion"/>
  </si>
  <si>
    <t>註：請於空白、灰格處輸入</t>
    <phoneticPr fontId="68" type="noConversion"/>
  </si>
  <si>
    <t>進位至千元
增列數</t>
    <phoneticPr fontId="3" type="noConversion"/>
  </si>
  <si>
    <t>花蓮縣110年度各國民中學、體育高中概算額度初核表(0813)</t>
    <phoneticPr fontId="7" type="noConversion"/>
  </si>
  <si>
    <t>項　　　　　　目</t>
  </si>
  <si>
    <t>高中辦公費(每班每月/每校每月/分校每月)</t>
  </si>
  <si>
    <t>班級數*600元/月*12個月+15000元*12個月</t>
  </si>
  <si>
    <t>國中辦公費(每班每月/每校每月/分校每月)</t>
  </si>
  <si>
    <t>班級數*600元/月*12個月+12000*12個月(分校8000*12個月)</t>
  </si>
  <si>
    <t>文康活動費</t>
  </si>
  <si>
    <t>水電費</t>
  </si>
  <si>
    <r>
      <rPr>
        <sz val="10"/>
        <rFont val="Times New Roman"/>
        <family val="1"/>
      </rPr>
      <t>3</t>
    </r>
    <r>
      <rPr>
        <sz val="10"/>
        <rFont val="標楷體"/>
        <family val="4"/>
        <charset val="136"/>
      </rPr>
      <t>班以下每班</t>
    </r>
    <r>
      <rPr>
        <sz val="10"/>
        <rFont val="Times New Roman"/>
        <family val="1"/>
      </rPr>
      <t>30,000</t>
    </r>
    <r>
      <rPr>
        <sz val="10"/>
        <rFont val="標楷體"/>
        <family val="4"/>
        <charset val="136"/>
      </rPr>
      <t>元，</t>
    </r>
    <r>
      <rPr>
        <sz val="10"/>
        <rFont val="Times New Roman"/>
        <family val="1"/>
      </rPr>
      <t>4-6</t>
    </r>
    <r>
      <rPr>
        <sz val="10"/>
        <rFont val="標楷體"/>
        <family val="4"/>
        <charset val="136"/>
      </rPr>
      <t>班以下每增加一班</t>
    </r>
    <r>
      <rPr>
        <sz val="10"/>
        <rFont val="Times New Roman"/>
        <family val="1"/>
      </rPr>
      <t>27,000</t>
    </r>
    <r>
      <rPr>
        <sz val="10"/>
        <rFont val="標楷體"/>
        <family val="4"/>
        <charset val="136"/>
      </rPr>
      <t>元，</t>
    </r>
    <r>
      <rPr>
        <sz val="10"/>
        <rFont val="Times New Roman"/>
        <family val="1"/>
      </rPr>
      <t>7-12</t>
    </r>
    <r>
      <rPr>
        <sz val="10"/>
        <rFont val="標楷體"/>
        <family val="4"/>
        <charset val="136"/>
      </rPr>
      <t>班以下每增加一班</t>
    </r>
    <r>
      <rPr>
        <sz val="10"/>
        <rFont val="Times New Roman"/>
        <family val="1"/>
      </rPr>
      <t>24,000</t>
    </r>
    <r>
      <rPr>
        <sz val="10"/>
        <rFont val="標楷體"/>
        <family val="4"/>
        <charset val="136"/>
      </rPr>
      <t>元，</t>
    </r>
    <r>
      <rPr>
        <sz val="10"/>
        <rFont val="Times New Roman"/>
        <family val="1"/>
      </rPr>
      <t>13-24</t>
    </r>
    <r>
      <rPr>
        <sz val="10"/>
        <rFont val="標楷體"/>
        <family val="4"/>
        <charset val="136"/>
      </rPr>
      <t>班以下每增加一班</t>
    </r>
    <r>
      <rPr>
        <sz val="10"/>
        <rFont val="Times New Roman"/>
        <family val="1"/>
      </rPr>
      <t>18,000</t>
    </r>
    <r>
      <rPr>
        <sz val="10"/>
        <rFont val="標楷體"/>
        <family val="4"/>
        <charset val="136"/>
      </rPr>
      <t>元，</t>
    </r>
    <r>
      <rPr>
        <sz val="10"/>
        <rFont val="Times New Roman"/>
        <family val="1"/>
      </rPr>
      <t>25-48</t>
    </r>
    <r>
      <rPr>
        <sz val="10"/>
        <rFont val="標楷體"/>
        <family val="4"/>
        <charset val="136"/>
      </rPr>
      <t>班以下每增加一班</t>
    </r>
    <r>
      <rPr>
        <sz val="10"/>
        <rFont val="Times New Roman"/>
        <family val="1"/>
      </rPr>
      <t>14,000</t>
    </r>
    <r>
      <rPr>
        <sz val="10"/>
        <rFont val="標楷體"/>
        <family val="4"/>
        <charset val="136"/>
      </rPr>
      <t>元，</t>
    </r>
    <r>
      <rPr>
        <sz val="10"/>
        <rFont val="Times New Roman"/>
        <family val="1"/>
      </rPr>
      <t>49</t>
    </r>
    <r>
      <rPr>
        <sz val="10"/>
        <rFont val="標楷體"/>
        <family val="4"/>
        <charset val="136"/>
      </rPr>
      <t>班以上每增加一班</t>
    </r>
    <r>
      <rPr>
        <sz val="10"/>
        <rFont val="Times New Roman"/>
        <family val="1"/>
      </rPr>
      <t>12,000</t>
    </r>
    <r>
      <rPr>
        <sz val="10"/>
        <rFont val="標楷體"/>
        <family val="4"/>
        <charset val="136"/>
      </rPr>
      <t>元</t>
    </r>
  </si>
  <si>
    <t>退休人員三節慰問金</t>
  </si>
  <si>
    <t>人*3*2000元</t>
  </si>
  <si>
    <t>按學生人數提列課業費</t>
  </si>
  <si>
    <t>學生人數*1600元/年</t>
  </si>
  <si>
    <t>加強推行社會教育</t>
  </si>
  <si>
    <t>班級數*900元/年+12000元基本費/年</t>
  </si>
  <si>
    <t>編列標準</t>
    <phoneticPr fontId="3" type="noConversion"/>
  </si>
  <si>
    <t>(教職員工人數+約聘人數)*2000元</t>
    <phoneticPr fontId="3" type="noConversion"/>
  </si>
  <si>
    <t>註：1.一級用途別千位以下為0，二級用途別可編至個位數。
　　2.各項經費支用請以實際班級數及學生人數配合費用標準作為支用之控管。
　　3.學分補助費由教育處統一編列。
　　4.由辦公費提撥15%作為特別費。</t>
    <phoneticPr fontId="3" type="noConversion"/>
  </si>
  <si>
    <t>9+
簽案15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</si>
</sst>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 #,##0_-;_-* &quot;-&quot;_-;_-@_-"/>
    <numFmt numFmtId="43" formatCode="_-* #,##0.00_-;\-* #,##0.00_-;_-* &quot;-&quot;??_-;_-@_-"/>
    <numFmt numFmtId="176" formatCode="#,##0_);[Red]\(#,##0\)"/>
    <numFmt numFmtId="177" formatCode="_(* #,##0.00_);_(* \(#,##0.00\);_(* \-??_);_(@_)"/>
    <numFmt numFmtId="178" formatCode="_-* #,##0_-;\-* #,##0_-;_-* \-??_-;_-@_-"/>
    <numFmt numFmtId="179" formatCode="_-* #,##0_-;\-* #,##0_-;_-* \-_-;_-@_-"/>
    <numFmt numFmtId="180" formatCode="_(* #,##0_);_(* \(#,##0\);_(* \-_);_(@_)"/>
    <numFmt numFmtId="181" formatCode="_(* #,##0_);_(* \(#,##0\);_(* \-??_);_(@_)"/>
    <numFmt numFmtId="182" formatCode="#,##0_ "/>
    <numFmt numFmtId="183" formatCode="#,##0_ ;[Red]\-#,##0\ "/>
    <numFmt numFmtId="184" formatCode="00"/>
    <numFmt numFmtId="185" formatCode="#,##0.0_);[Red]\(#,##0.0\)"/>
    <numFmt numFmtId="186" formatCode="_(* #,##0_);_(* \(#,##0\);_(* &quot;-&quot;??_);_(@_)"/>
    <numFmt numFmtId="187" formatCode="0.00_ "/>
    <numFmt numFmtId="188" formatCode="#,##0.0_ "/>
    <numFmt numFmtId="189" formatCode="#,##0.00_ "/>
    <numFmt numFmtId="190" formatCode="0;[Red]0"/>
    <numFmt numFmtId="191" formatCode="0_);[Red]\(0\)"/>
    <numFmt numFmtId="192" formatCode="_-* #,##0_-;\-* #,##0_-;_-* &quot;-&quot;??_-;_-@_-"/>
    <numFmt numFmtId="193" formatCode="_-* #,##0.00_-;\-* #,##0.00_-;_-* \-??_-;_-@_-"/>
  </numFmts>
  <fonts count="161" x14ac:knownFonts="1">
    <font>
      <sz val="11"/>
      <color theme="1"/>
      <name val="新細明體"/>
      <family val="2"/>
      <scheme val="minor"/>
    </font>
    <font>
      <sz val="12"/>
      <color theme="1"/>
      <name val="新細明體"/>
      <family val="2"/>
      <charset val="136"/>
      <scheme val="minor"/>
    </font>
    <font>
      <sz val="12"/>
      <color theme="1"/>
      <name val="新細明體"/>
      <family val="2"/>
      <charset val="136"/>
      <scheme val="minor"/>
    </font>
    <font>
      <sz val="9"/>
      <name val="新細明體"/>
      <family val="3"/>
      <charset val="136"/>
      <scheme val="minor"/>
    </font>
    <font>
      <sz val="11"/>
      <color theme="1"/>
      <name val="新細明體"/>
      <family val="2"/>
      <scheme val="minor"/>
    </font>
    <font>
      <sz val="12"/>
      <name val="微軟正黑體"/>
      <family val="2"/>
      <charset val="136"/>
    </font>
    <font>
      <sz val="18"/>
      <name val="標楷體"/>
      <family val="4"/>
      <charset val="136"/>
    </font>
    <font>
      <sz val="9"/>
      <name val="微軟正黑體"/>
      <family val="2"/>
      <charset val="136"/>
    </font>
    <font>
      <sz val="12"/>
      <name val="標楷體"/>
      <family val="4"/>
      <charset val="136"/>
    </font>
    <font>
      <sz val="12"/>
      <color indexed="12"/>
      <name val="標楷體"/>
      <family val="4"/>
      <charset val="136"/>
    </font>
    <font>
      <sz val="10"/>
      <color indexed="12"/>
      <name val="標楷體"/>
      <family val="4"/>
      <charset val="136"/>
    </font>
    <font>
      <sz val="8"/>
      <color indexed="12"/>
      <name val="標楷體"/>
      <family val="4"/>
      <charset val="136"/>
    </font>
    <font>
      <sz val="12"/>
      <name val="新細明體"/>
      <family val="1"/>
      <charset val="136"/>
    </font>
    <font>
      <b/>
      <sz val="12"/>
      <name val="新細明體"/>
      <family val="1"/>
      <charset val="136"/>
    </font>
    <font>
      <sz val="10"/>
      <name val="標楷體"/>
      <family val="4"/>
      <charset val="136"/>
    </font>
    <font>
      <sz val="8"/>
      <name val="標楷體"/>
      <family val="4"/>
      <charset val="136"/>
    </font>
    <font>
      <sz val="9.5"/>
      <color indexed="10"/>
      <name val="標楷體"/>
      <family val="4"/>
      <charset val="136"/>
    </font>
    <font>
      <sz val="12"/>
      <color indexed="10"/>
      <name val="標楷體"/>
      <family val="4"/>
      <charset val="136"/>
    </font>
    <font>
      <b/>
      <sz val="12"/>
      <color indexed="25"/>
      <name val="標楷體"/>
      <family val="4"/>
      <charset val="136"/>
    </font>
    <font>
      <b/>
      <sz val="10"/>
      <color indexed="25"/>
      <name val="標楷體"/>
      <family val="4"/>
      <charset val="136"/>
    </font>
    <font>
      <sz val="9"/>
      <color indexed="12"/>
      <name val="標楷體"/>
      <family val="4"/>
      <charset val="136"/>
    </font>
    <font>
      <sz val="13"/>
      <name val="標楷體"/>
      <family val="4"/>
      <charset val="136"/>
    </font>
    <font>
      <sz val="9"/>
      <name val="標楷體"/>
      <family val="4"/>
      <charset val="136"/>
    </font>
    <font>
      <sz val="10"/>
      <color indexed="12"/>
      <name val="Arial"/>
      <family val="2"/>
    </font>
    <font>
      <sz val="10"/>
      <name val="Arial"/>
      <family val="2"/>
    </font>
    <font>
      <sz val="10"/>
      <name val="微軟正黑體"/>
      <family val="2"/>
      <charset val="136"/>
    </font>
    <font>
      <sz val="10"/>
      <color indexed="12"/>
      <name val="微軟正黑體"/>
      <family val="2"/>
      <charset val="136"/>
    </font>
    <font>
      <b/>
      <sz val="10"/>
      <color indexed="12"/>
      <name val="微軟正黑體"/>
      <family val="2"/>
      <charset val="136"/>
    </font>
    <font>
      <sz val="10"/>
      <color indexed="8"/>
      <name val="標楷體"/>
      <family val="4"/>
      <charset val="136"/>
    </font>
    <font>
      <sz val="10"/>
      <color indexed="10"/>
      <name val="細明體"/>
      <family val="3"/>
      <charset val="136"/>
    </font>
    <font>
      <b/>
      <sz val="9"/>
      <color indexed="81"/>
      <name val="細明體"/>
      <family val="3"/>
      <charset val="136"/>
    </font>
    <font>
      <b/>
      <sz val="9"/>
      <color indexed="81"/>
      <name val="Tahoma"/>
      <family val="2"/>
    </font>
    <font>
      <sz val="9"/>
      <color indexed="81"/>
      <name val="Tahoma"/>
      <family val="2"/>
    </font>
    <font>
      <sz val="9"/>
      <color indexed="81"/>
      <name val="細明體"/>
      <family val="3"/>
      <charset val="136"/>
    </font>
    <font>
      <sz val="12"/>
      <color indexed="8"/>
      <name val="新細明體"/>
      <family val="1"/>
      <charset val="136"/>
    </font>
    <font>
      <b/>
      <sz val="16"/>
      <name val="標楷體"/>
      <family val="4"/>
      <charset val="136"/>
    </font>
    <font>
      <b/>
      <sz val="12"/>
      <color indexed="10"/>
      <name val="標楷體"/>
      <family val="4"/>
      <charset val="136"/>
    </font>
    <font>
      <sz val="9"/>
      <name val="新細明體"/>
      <family val="1"/>
      <charset val="136"/>
    </font>
    <font>
      <sz val="16"/>
      <name val="標楷體"/>
      <family val="4"/>
      <charset val="136"/>
    </font>
    <font>
      <b/>
      <sz val="11"/>
      <name val="標楷體"/>
      <family val="4"/>
      <charset val="136"/>
    </font>
    <font>
      <sz val="10"/>
      <name val="Times New Roman"/>
      <family val="1"/>
    </font>
    <font>
      <sz val="12"/>
      <name val="Times New Roman"/>
      <family val="1"/>
    </font>
    <font>
      <b/>
      <sz val="11"/>
      <name val="Times New Roman"/>
      <family val="1"/>
    </font>
    <font>
      <b/>
      <sz val="14"/>
      <name val="標楷體"/>
      <family val="4"/>
      <charset val="136"/>
    </font>
    <font>
      <sz val="10"/>
      <name val="新細明體"/>
      <family val="1"/>
      <charset val="136"/>
    </font>
    <font>
      <b/>
      <sz val="10"/>
      <name val="Times New Roman"/>
      <family val="1"/>
    </font>
    <font>
      <b/>
      <sz val="12"/>
      <name val="Times New Roman"/>
      <family val="1"/>
    </font>
    <font>
      <b/>
      <sz val="12"/>
      <name val="標楷體"/>
      <family val="4"/>
      <charset val="136"/>
    </font>
    <font>
      <b/>
      <sz val="12"/>
      <color rgb="FFFF0000"/>
      <name val="Times New Roman"/>
      <family val="1"/>
    </font>
    <font>
      <b/>
      <sz val="14"/>
      <name val="Times New Roman"/>
      <family val="1"/>
    </font>
    <font>
      <b/>
      <sz val="12"/>
      <color rgb="FFFF0000"/>
      <name val="標楷體"/>
      <family val="4"/>
      <charset val="136"/>
    </font>
    <font>
      <b/>
      <sz val="14"/>
      <color rgb="FFFF0000"/>
      <name val="Times New Roman"/>
      <family val="1"/>
    </font>
    <font>
      <sz val="12"/>
      <color indexed="8"/>
      <name val="標楷體"/>
      <family val="4"/>
      <charset val="136"/>
    </font>
    <font>
      <sz val="12"/>
      <color indexed="8"/>
      <name val="Times New Roman"/>
      <family val="1"/>
    </font>
    <font>
      <sz val="14"/>
      <name val="Times New Roman"/>
      <family val="1"/>
    </font>
    <font>
      <b/>
      <sz val="12"/>
      <color indexed="8"/>
      <name val="Times New Roman"/>
      <family val="1"/>
    </font>
    <font>
      <sz val="7"/>
      <color indexed="8"/>
      <name val="Times New Roman"/>
      <family val="1"/>
    </font>
    <font>
      <b/>
      <sz val="14"/>
      <color indexed="8"/>
      <name val="Times New Roman"/>
      <family val="1"/>
    </font>
    <font>
      <sz val="8"/>
      <color indexed="8"/>
      <name val="標楷體"/>
      <family val="4"/>
      <charset val="136"/>
    </font>
    <font>
      <sz val="12"/>
      <color indexed="10"/>
      <name val="Times New Roman"/>
      <family val="1"/>
    </font>
    <font>
      <sz val="12"/>
      <color indexed="8"/>
      <name val="細明體"/>
      <family val="3"/>
      <charset val="136"/>
    </font>
    <font>
      <b/>
      <sz val="10"/>
      <name val="標楷體"/>
      <family val="4"/>
      <charset val="136"/>
    </font>
    <font>
      <sz val="12"/>
      <name val="細明體"/>
      <family val="3"/>
      <charset val="136"/>
    </font>
    <font>
      <sz val="11"/>
      <name val="Times New Roman"/>
      <family val="1"/>
    </font>
    <font>
      <sz val="11"/>
      <name val="標楷體"/>
      <family val="4"/>
      <charset val="136"/>
    </font>
    <font>
      <sz val="11"/>
      <color rgb="FF7030A0"/>
      <name val="Times New Roman"/>
      <family val="1"/>
    </font>
    <font>
      <sz val="8.5"/>
      <name val="標楷體"/>
      <family val="4"/>
      <charset val="136"/>
    </font>
    <font>
      <sz val="12"/>
      <name val="Arial"/>
      <family val="2"/>
    </font>
    <font>
      <sz val="9"/>
      <name val="細明體"/>
      <family val="3"/>
      <charset val="136"/>
    </font>
    <font>
      <b/>
      <sz val="12"/>
      <color indexed="8"/>
      <name val="標楷體"/>
      <family val="4"/>
      <charset val="136"/>
    </font>
    <font>
      <b/>
      <sz val="12"/>
      <name val="Arial"/>
      <family val="2"/>
    </font>
    <font>
      <b/>
      <sz val="14"/>
      <color indexed="8"/>
      <name val="標楷體"/>
      <family val="4"/>
      <charset val="136"/>
    </font>
    <font>
      <b/>
      <sz val="24"/>
      <name val="標楷體"/>
      <family val="4"/>
      <charset val="136"/>
    </font>
    <font>
      <b/>
      <sz val="24"/>
      <color indexed="10"/>
      <name val="標楷體"/>
      <family val="4"/>
      <charset val="136"/>
    </font>
    <font>
      <b/>
      <sz val="12"/>
      <color indexed="12"/>
      <name val="標楷體"/>
      <family val="4"/>
      <charset val="136"/>
    </font>
    <font>
      <b/>
      <sz val="10"/>
      <color indexed="12"/>
      <name val="標楷體"/>
      <family val="4"/>
      <charset val="136"/>
    </font>
    <font>
      <b/>
      <sz val="12"/>
      <name val="新細明體"/>
      <family val="1"/>
      <charset val="136"/>
      <scheme val="minor"/>
    </font>
    <font>
      <sz val="12"/>
      <name val="新細明體"/>
      <family val="1"/>
      <charset val="136"/>
      <scheme val="minor"/>
    </font>
    <font>
      <sz val="14"/>
      <name val="標楷體"/>
      <family val="4"/>
      <charset val="136"/>
    </font>
    <font>
      <sz val="9"/>
      <color indexed="81"/>
      <name val="標楷體"/>
      <family val="4"/>
      <charset val="136"/>
    </font>
    <font>
      <b/>
      <sz val="9"/>
      <color indexed="81"/>
      <name val="標楷體"/>
      <family val="4"/>
      <charset val="136"/>
    </font>
    <font>
      <sz val="12"/>
      <color indexed="58"/>
      <name val="標楷體"/>
      <family val="4"/>
      <charset val="136"/>
    </font>
    <font>
      <sz val="11"/>
      <name val="新細明體"/>
      <family val="2"/>
      <scheme val="minor"/>
    </font>
    <font>
      <b/>
      <sz val="12"/>
      <color indexed="58"/>
      <name val="標楷體"/>
      <family val="4"/>
      <charset val="136"/>
    </font>
    <font>
      <sz val="12"/>
      <color rgb="FFFF0000"/>
      <name val="標楷體"/>
      <family val="4"/>
      <charset val="136"/>
    </font>
    <font>
      <sz val="20"/>
      <name val="標楷體"/>
      <family val="4"/>
      <charset val="136"/>
    </font>
    <font>
      <b/>
      <sz val="9"/>
      <color indexed="81"/>
      <name val="新細明體"/>
      <family val="1"/>
      <charset val="136"/>
    </font>
    <font>
      <sz val="12"/>
      <color theme="1"/>
      <name val="標楷體"/>
      <family val="4"/>
      <charset val="136"/>
    </font>
    <font>
      <sz val="12"/>
      <color theme="1"/>
      <name val="Times New Roman"/>
      <family val="1"/>
    </font>
    <font>
      <sz val="12"/>
      <color rgb="FFFF0000"/>
      <name val="Times New Roman"/>
      <family val="1"/>
    </font>
    <font>
      <sz val="12"/>
      <color indexed="10"/>
      <name val="細明體"/>
      <family val="3"/>
      <charset val="136"/>
    </font>
    <font>
      <sz val="18"/>
      <color indexed="8"/>
      <name val="Times New Roman"/>
      <family val="1"/>
    </font>
    <font>
      <sz val="18"/>
      <color indexed="8"/>
      <name val="標楷體"/>
      <family val="4"/>
      <charset val="136"/>
    </font>
    <font>
      <sz val="18"/>
      <color indexed="10"/>
      <name val="Times New Roman"/>
      <family val="1"/>
    </font>
    <font>
      <sz val="18"/>
      <color indexed="10"/>
      <name val="標楷體"/>
      <family val="4"/>
      <charset val="136"/>
    </font>
    <font>
      <sz val="12"/>
      <color rgb="FFFF0000"/>
      <name val="新細明體"/>
      <family val="1"/>
      <charset val="136"/>
    </font>
    <font>
      <sz val="18"/>
      <name val="新細明體"/>
      <family val="1"/>
      <charset val="136"/>
    </font>
    <font>
      <sz val="10"/>
      <color rgb="FF00B0F0"/>
      <name val="Arial"/>
      <family val="2"/>
    </font>
    <font>
      <b/>
      <sz val="10"/>
      <name val="Arial"/>
      <family val="2"/>
    </font>
    <font>
      <b/>
      <sz val="18"/>
      <name val="標楷體"/>
      <family val="4"/>
      <charset val="136"/>
    </font>
    <font>
      <sz val="10"/>
      <color rgb="FF00B0F0"/>
      <name val="微軟正黑體"/>
      <family val="2"/>
      <charset val="136"/>
    </font>
    <font>
      <sz val="12"/>
      <color theme="1"/>
      <name val="微軟正黑體"/>
      <family val="2"/>
      <charset val="136"/>
    </font>
    <font>
      <sz val="12"/>
      <color rgb="FF0000FF"/>
      <name val="微軟正黑體"/>
      <family val="2"/>
      <charset val="136"/>
    </font>
    <font>
      <sz val="12"/>
      <color rgb="FFFF0000"/>
      <name val="微軟正黑體"/>
      <family val="2"/>
      <charset val="136"/>
    </font>
    <font>
      <sz val="18"/>
      <color theme="1"/>
      <name val="標楷體"/>
      <family val="4"/>
      <charset val="136"/>
    </font>
    <font>
      <sz val="16"/>
      <color rgb="FF0000FF"/>
      <name val="微軟正黑體"/>
      <family val="2"/>
      <charset val="136"/>
    </font>
    <font>
      <sz val="16"/>
      <color theme="1"/>
      <name val="微軟正黑體"/>
      <family val="2"/>
      <charset val="136"/>
    </font>
    <font>
      <sz val="18"/>
      <color rgb="FFFF0000"/>
      <name val="標楷體"/>
      <family val="4"/>
      <charset val="136"/>
    </font>
    <font>
      <sz val="9"/>
      <name val="新細明體"/>
      <family val="2"/>
      <charset val="136"/>
      <scheme val="minor"/>
    </font>
    <font>
      <b/>
      <sz val="11"/>
      <color theme="1"/>
      <name val="標楷體"/>
      <family val="4"/>
      <charset val="136"/>
    </font>
    <font>
      <b/>
      <sz val="11"/>
      <color rgb="FF0000FF"/>
      <name val="標楷體"/>
      <family val="4"/>
      <charset val="136"/>
    </font>
    <font>
      <b/>
      <sz val="11"/>
      <color rgb="FFFF0000"/>
      <name val="標楷體"/>
      <family val="4"/>
      <charset val="136"/>
    </font>
    <font>
      <sz val="12"/>
      <color rgb="FFC00000"/>
      <name val="微軟正黑體"/>
      <family val="2"/>
      <charset val="136"/>
    </font>
    <font>
      <sz val="14"/>
      <name val="微軟正黑體"/>
      <family val="2"/>
      <charset val="136"/>
    </font>
    <font>
      <sz val="14"/>
      <color rgb="FFC00000"/>
      <name val="微軟正黑體"/>
      <family val="2"/>
      <charset val="136"/>
    </font>
    <font>
      <sz val="14"/>
      <color rgb="FF0000FF"/>
      <name val="微軟正黑體"/>
      <family val="2"/>
      <charset val="136"/>
    </font>
    <font>
      <sz val="14"/>
      <color rgb="FFFF0000"/>
      <name val="微軟正黑體"/>
      <family val="2"/>
      <charset val="136"/>
    </font>
    <font>
      <b/>
      <sz val="11"/>
      <color rgb="FFC00000"/>
      <name val="標楷體"/>
      <family val="4"/>
      <charset val="136"/>
    </font>
    <font>
      <sz val="10"/>
      <color indexed="8"/>
      <name val="新細明體"/>
      <family val="1"/>
      <charset val="136"/>
    </font>
    <font>
      <sz val="10"/>
      <color theme="1"/>
      <name val="Arial"/>
      <family val="2"/>
    </font>
    <font>
      <sz val="14"/>
      <name val="新細明體"/>
      <family val="1"/>
      <charset val="136"/>
    </font>
    <font>
      <b/>
      <sz val="20"/>
      <name val="標楷體"/>
      <family val="4"/>
      <charset val="136"/>
    </font>
    <font>
      <sz val="14"/>
      <color indexed="8"/>
      <name val="標楷體"/>
      <family val="4"/>
      <charset val="136"/>
    </font>
    <font>
      <sz val="8"/>
      <color indexed="8"/>
      <name val="Times New Roman"/>
      <family val="1"/>
    </font>
    <font>
      <b/>
      <sz val="16"/>
      <color indexed="8"/>
      <name val="標楷體"/>
      <family val="4"/>
      <charset val="136"/>
    </font>
    <font>
      <b/>
      <sz val="16"/>
      <color indexed="8"/>
      <name val="Times New Roman"/>
      <family val="1"/>
    </font>
    <font>
      <sz val="14"/>
      <color indexed="8"/>
      <name val="Times New Roman"/>
      <family val="1"/>
    </font>
    <font>
      <b/>
      <sz val="12"/>
      <color indexed="12"/>
      <name val="Times New Roman"/>
      <family val="1"/>
    </font>
    <font>
      <sz val="10"/>
      <color rgb="FFFF0000"/>
      <name val="標楷體"/>
      <family val="4"/>
      <charset val="136"/>
    </font>
    <font>
      <sz val="12"/>
      <color indexed="12"/>
      <name val="Times New Roman"/>
      <family val="1"/>
    </font>
    <font>
      <sz val="10"/>
      <color indexed="10"/>
      <name val="標楷體"/>
      <family val="4"/>
      <charset val="136"/>
    </font>
    <font>
      <sz val="12"/>
      <color rgb="FF0070C0"/>
      <name val="標楷體"/>
      <family val="4"/>
      <charset val="136"/>
    </font>
    <font>
      <sz val="10"/>
      <color indexed="8"/>
      <name val="Times New Roman"/>
      <family val="1"/>
    </font>
    <font>
      <sz val="10"/>
      <color indexed="30"/>
      <name val="標楷體"/>
      <family val="4"/>
      <charset val="136"/>
    </font>
    <font>
      <sz val="10"/>
      <color indexed="53"/>
      <name val="標楷體"/>
      <family val="4"/>
      <charset val="136"/>
    </font>
    <font>
      <b/>
      <sz val="10"/>
      <color rgb="FFFF0000"/>
      <name val="Verdana"/>
      <family val="2"/>
    </font>
    <font>
      <sz val="6"/>
      <name val="標楷體"/>
      <family val="4"/>
      <charset val="136"/>
    </font>
    <font>
      <b/>
      <sz val="10"/>
      <color indexed="8"/>
      <name val="標楷體"/>
      <family val="4"/>
      <charset val="136"/>
    </font>
    <font>
      <sz val="8"/>
      <name val="Times New Roman"/>
      <family val="1"/>
    </font>
    <font>
      <b/>
      <sz val="10"/>
      <color indexed="8"/>
      <name val="Times New Roman"/>
      <family val="1"/>
    </font>
    <font>
      <sz val="14"/>
      <color indexed="8"/>
      <name val="Arial"/>
      <family val="2"/>
    </font>
    <font>
      <sz val="14"/>
      <name val="Arial"/>
      <family val="2"/>
    </font>
    <font>
      <sz val="13"/>
      <color indexed="10"/>
      <name val="標楷體"/>
      <family val="4"/>
      <charset val="136"/>
    </font>
    <font>
      <sz val="14"/>
      <color indexed="10"/>
      <name val="Times New Roman"/>
      <family val="1"/>
    </font>
    <font>
      <b/>
      <sz val="20"/>
      <name val="Times New Roman"/>
      <family val="1"/>
    </font>
    <font>
      <b/>
      <sz val="20"/>
      <color indexed="9"/>
      <name val="標楷體"/>
      <family val="4"/>
      <charset val="136"/>
    </font>
    <font>
      <sz val="12"/>
      <color indexed="9"/>
      <name val="新細明體"/>
      <family val="1"/>
      <charset val="136"/>
    </font>
    <font>
      <sz val="12"/>
      <color indexed="19"/>
      <name val="新細明體"/>
      <family val="1"/>
      <charset val="136"/>
    </font>
    <font>
      <b/>
      <sz val="12"/>
      <color indexed="8"/>
      <name val="新細明體"/>
      <family val="1"/>
      <charset val="136"/>
    </font>
    <font>
      <sz val="12"/>
      <color indexed="20"/>
      <name val="新細明體"/>
      <family val="1"/>
      <charset val="136"/>
    </font>
    <font>
      <sz val="12"/>
      <color indexed="17"/>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b/>
      <sz val="18"/>
      <color indexed="62"/>
      <name val="新細明體"/>
      <family val="1"/>
      <charset val="136"/>
    </font>
    <font>
      <b/>
      <sz val="12"/>
      <color indexed="9"/>
      <name val="新細明體"/>
      <family val="1"/>
      <charset val="136"/>
    </font>
    <font>
      <b/>
      <sz val="12"/>
      <color indexed="10"/>
      <name val="新細明體"/>
      <family val="1"/>
      <charset val="136"/>
    </font>
    <font>
      <i/>
      <sz val="12"/>
      <color indexed="23"/>
      <name val="新細明體"/>
      <family val="1"/>
      <charset val="136"/>
    </font>
    <font>
      <sz val="12"/>
      <color indexed="10"/>
      <name val="新細明體"/>
      <family val="1"/>
      <charset val="136"/>
    </font>
    <font>
      <sz val="12"/>
      <color indexed="62"/>
      <name val="新細明體"/>
      <family val="1"/>
      <charset val="136"/>
    </font>
    <font>
      <b/>
      <sz val="12"/>
      <color indexed="63"/>
      <name val="新細明體"/>
      <family val="1"/>
      <charset val="136"/>
    </font>
  </fonts>
  <fills count="59">
    <fill>
      <patternFill patternType="none"/>
    </fill>
    <fill>
      <patternFill patternType="gray125"/>
    </fill>
    <fill>
      <patternFill patternType="solid">
        <fgColor rgb="FF92D050"/>
        <bgColor indexed="26"/>
      </patternFill>
    </fill>
    <fill>
      <patternFill patternType="solid">
        <fgColor rgb="FF92D050"/>
        <bgColor indexed="64"/>
      </patternFill>
    </fill>
    <fill>
      <patternFill patternType="solid">
        <fgColor indexed="9"/>
        <bgColor indexed="26"/>
      </patternFill>
    </fill>
    <fill>
      <patternFill patternType="solid">
        <fgColor indexed="13"/>
        <bgColor indexed="34"/>
      </patternFill>
    </fill>
    <fill>
      <patternFill patternType="solid">
        <fgColor rgb="FF92D050"/>
        <bgColor indexed="34"/>
      </patternFill>
    </fill>
    <fill>
      <patternFill patternType="solid">
        <fgColor indexed="44"/>
        <bgColor indexed="31"/>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E3ECB6"/>
        <bgColor indexed="64"/>
      </patternFill>
    </fill>
    <fill>
      <patternFill patternType="solid">
        <fgColor indexed="9"/>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CCCC"/>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996633"/>
        <bgColor indexed="64"/>
      </patternFill>
    </fill>
    <fill>
      <patternFill patternType="solid">
        <fgColor rgb="FFFFCC00"/>
        <bgColor indexed="64"/>
      </patternFill>
    </fill>
    <fill>
      <patternFill patternType="solid">
        <fgColor indexed="41"/>
        <bgColor indexed="64"/>
      </patternFill>
    </fill>
    <fill>
      <patternFill patternType="solid">
        <fgColor rgb="FFDCA2F6"/>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indexed="43"/>
        <bgColor indexed="64"/>
      </patternFill>
    </fill>
    <fill>
      <patternFill patternType="solid">
        <fgColor indexed="47"/>
        <bgColor indexed="64"/>
      </patternFill>
    </fill>
    <fill>
      <patternFill patternType="solid">
        <fgColor rgb="FFFFFF66"/>
        <bgColor indexed="64"/>
      </patternFill>
    </fill>
    <fill>
      <patternFill patternType="solid">
        <fgColor indexed="42"/>
        <bgColor indexed="64"/>
      </patternFill>
    </fill>
    <fill>
      <patternFill patternType="solid">
        <fgColor rgb="FFCCFF66"/>
        <bgColor indexed="64"/>
      </patternFill>
    </fill>
    <fill>
      <patternFill patternType="solid">
        <fgColor rgb="FFFFC000"/>
        <bgColor indexed="64"/>
      </patternFill>
    </fill>
    <fill>
      <patternFill patternType="solid">
        <fgColor theme="9" tint="0.59999389629810485"/>
        <bgColor indexed="64"/>
      </patternFill>
    </fill>
    <fill>
      <patternFill patternType="solid">
        <fgColor indexed="27"/>
        <bgColor indexed="64"/>
      </patternFill>
    </fill>
    <fill>
      <patternFill patternType="solid">
        <fgColor rgb="FFCCFFFF"/>
        <bgColor indexed="64"/>
      </patternFill>
    </fill>
    <fill>
      <patternFill patternType="solid">
        <fgColor indexed="45"/>
        <bgColor indexed="64"/>
      </patternFill>
    </fill>
    <fill>
      <patternFill patternType="solid">
        <fgColor theme="7" tint="0.79998168889431442"/>
        <bgColor indexed="64"/>
      </patternFill>
    </fill>
    <fill>
      <patternFill patternType="solid">
        <fgColor indexed="13"/>
        <bgColor indexed="64"/>
      </patternFill>
    </fill>
    <fill>
      <patternFill patternType="solid">
        <fgColor indexed="44"/>
        <bgColor indexed="64"/>
      </patternFill>
    </fill>
    <fill>
      <patternFill patternType="solid">
        <fgColor indexed="10"/>
        <bgColor indexed="64"/>
      </patternFill>
    </fill>
    <fill>
      <patternFill patternType="solid">
        <fgColor indexed="29"/>
        <bgColor indexed="45"/>
      </patternFill>
    </fill>
    <fill>
      <patternFill patternType="solid">
        <fgColor indexed="26"/>
        <bgColor indexed="43"/>
      </patternFill>
    </fill>
    <fill>
      <patternFill patternType="solid">
        <fgColor indexed="41"/>
        <bgColor indexed="42"/>
      </patternFill>
    </fill>
    <fill>
      <patternFill patternType="solid">
        <fgColor indexed="24"/>
        <bgColor indexed="44"/>
      </patternFill>
    </fill>
    <fill>
      <patternFill patternType="solid">
        <fgColor indexed="43"/>
        <bgColor indexed="26"/>
      </patternFill>
    </fill>
    <fill>
      <patternFill patternType="solid">
        <fgColor indexed="45"/>
        <bgColor indexed="46"/>
      </patternFill>
    </fill>
    <fill>
      <patternFill patternType="solid">
        <fgColor indexed="61"/>
        <bgColor indexed="60"/>
      </patternFill>
    </fill>
    <fill>
      <patternFill patternType="solid">
        <fgColor indexed="50"/>
        <bgColor indexed="19"/>
      </patternFill>
    </fill>
    <fill>
      <patternFill patternType="solid">
        <fgColor indexed="42"/>
        <bgColor indexed="27"/>
      </patternFill>
    </fill>
    <fill>
      <patternFill patternType="solid">
        <fgColor indexed="48"/>
        <bgColor indexed="62"/>
      </patternFill>
    </fill>
    <fill>
      <patternFill patternType="solid">
        <fgColor indexed="54"/>
        <bgColor indexed="23"/>
      </patternFill>
    </fill>
    <fill>
      <patternFill patternType="solid">
        <fgColor indexed="49"/>
        <bgColor indexed="40"/>
      </patternFill>
    </fill>
    <fill>
      <patternFill patternType="solid">
        <fgColor indexed="10"/>
        <bgColor indexed="16"/>
      </patternFill>
    </fill>
    <fill>
      <patternFill patternType="solid">
        <fgColor indexed="55"/>
        <bgColor indexed="23"/>
      </patternFill>
    </fill>
    <fill>
      <patternFill patternType="solid">
        <fgColor indexed="46"/>
        <bgColor indexed="45"/>
      </patternFill>
    </fill>
  </fills>
  <borders count="113">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double">
        <color indexed="64"/>
      </left>
      <right/>
      <top style="thin">
        <color indexed="8"/>
      </top>
      <bottom style="thin">
        <color indexed="64"/>
      </bottom>
      <diagonal/>
    </border>
    <border>
      <left style="double">
        <color indexed="8"/>
      </left>
      <right style="thin">
        <color indexed="8"/>
      </right>
      <top style="thin">
        <color indexed="8"/>
      </top>
      <bottom style="thin">
        <color indexed="64"/>
      </bottom>
      <diagonal/>
    </border>
    <border>
      <left style="thin">
        <color indexed="64"/>
      </left>
      <right/>
      <top style="thin">
        <color indexed="8"/>
      </top>
      <bottom style="thin">
        <color indexed="64"/>
      </bottom>
      <diagonal/>
    </border>
    <border>
      <left style="double">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double">
        <color indexed="64"/>
      </left>
      <right/>
      <top style="thin">
        <color indexed="8"/>
      </top>
      <bottom style="thin">
        <color indexed="8"/>
      </bottom>
      <diagonal/>
    </border>
    <border>
      <left/>
      <right style="thin">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double">
        <color indexed="64"/>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double">
        <color indexed="64"/>
      </left>
      <right style="thin">
        <color indexed="64"/>
      </right>
      <top/>
      <bottom style="thin">
        <color indexed="8"/>
      </bottom>
      <diagonal/>
    </border>
    <border>
      <left style="double">
        <color indexed="8"/>
      </left>
      <right style="thin">
        <color indexed="8"/>
      </right>
      <top/>
      <bottom style="thin">
        <color indexed="8"/>
      </bottom>
      <diagonal/>
    </border>
    <border>
      <left style="thin">
        <color indexed="64"/>
      </left>
      <right style="thin">
        <color indexed="8"/>
      </right>
      <top/>
      <bottom style="thin">
        <color indexed="8"/>
      </bottom>
      <diagonal/>
    </border>
    <border>
      <left style="double">
        <color indexed="8"/>
      </left>
      <right style="thin">
        <color indexed="8"/>
      </right>
      <top style="thin">
        <color indexed="64"/>
      </top>
      <bottom style="thin">
        <color indexed="8"/>
      </bottom>
      <diagonal/>
    </border>
    <border>
      <left style="thin">
        <color indexed="64"/>
      </left>
      <right style="thin">
        <color indexed="64"/>
      </right>
      <top/>
      <bottom style="thin">
        <color indexed="8"/>
      </bottom>
      <diagonal/>
    </border>
    <border>
      <left style="double">
        <color indexed="64"/>
      </left>
      <right style="thin">
        <color indexed="8"/>
      </right>
      <top/>
      <bottom style="thin">
        <color indexed="8"/>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8"/>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style="thin">
        <color indexed="8"/>
      </bottom>
      <diagonal/>
    </border>
    <border>
      <left/>
      <right style="thin">
        <color indexed="64"/>
      </right>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24"/>
      </bottom>
      <diagonal/>
    </border>
    <border>
      <left/>
      <right/>
      <top/>
      <bottom style="medium">
        <color indexed="2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8"/>
      </top>
      <bottom/>
      <diagonal/>
    </border>
  </borders>
  <cellStyleXfs count="78">
    <xf numFmtId="0" fontId="0" fillId="0" borderId="0"/>
    <xf numFmtId="41" fontId="4" fillId="0" borderId="0" applyFont="0" applyFill="0" applyBorder="0" applyAlignment="0" applyProtection="0">
      <alignment vertical="center"/>
    </xf>
    <xf numFmtId="0" fontId="5" fillId="0" borderId="0"/>
    <xf numFmtId="0" fontId="12" fillId="0" borderId="0">
      <alignment vertical="center"/>
    </xf>
    <xf numFmtId="177" fontId="5" fillId="0" borderId="0" applyFill="0" applyBorder="0" applyAlignment="0" applyProtection="0"/>
    <xf numFmtId="180" fontId="5" fillId="0" borderId="0" applyFill="0" applyBorder="0" applyAlignment="0" applyProtection="0"/>
    <xf numFmtId="0" fontId="2" fillId="0" borderId="0">
      <alignment vertical="center"/>
    </xf>
    <xf numFmtId="43" fontId="2" fillId="0" borderId="0" applyFont="0" applyFill="0" applyBorder="0" applyAlignment="0" applyProtection="0">
      <alignment vertical="center"/>
    </xf>
    <xf numFmtId="0" fontId="12" fillId="0" borderId="0">
      <alignment vertical="center"/>
    </xf>
    <xf numFmtId="0" fontId="34" fillId="0" borderId="0"/>
    <xf numFmtId="0" fontId="12" fillId="0" borderId="0"/>
    <xf numFmtId="0" fontId="24" fillId="0" borderId="0"/>
    <xf numFmtId="0" fontId="12" fillId="0" borderId="0">
      <alignment vertical="center"/>
    </xf>
    <xf numFmtId="43" fontId="12" fillId="0" borderId="0" applyFont="0" applyFill="0" applyBorder="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alignment vertical="center"/>
    </xf>
    <xf numFmtId="0" fontId="12" fillId="0" borderId="0"/>
    <xf numFmtId="41" fontId="12" fillId="0" borderId="0" applyFont="0" applyFill="0" applyBorder="0" applyAlignment="0" applyProtection="0">
      <alignment vertical="center"/>
    </xf>
    <xf numFmtId="0" fontId="1" fillId="0" borderId="0">
      <alignment vertical="center"/>
    </xf>
    <xf numFmtId="0" fontId="12" fillId="0" borderId="0"/>
    <xf numFmtId="0" fontId="8" fillId="0" borderId="0">
      <alignment vertical="center"/>
    </xf>
    <xf numFmtId="41" fontId="8" fillId="0" borderId="0" applyFont="0" applyFill="0" applyBorder="0" applyAlignment="0" applyProtection="0">
      <alignment vertical="center"/>
    </xf>
    <xf numFmtId="9" fontId="8" fillId="0" borderId="0" applyFont="0" applyFill="0" applyBorder="0" applyAlignment="0" applyProtection="0">
      <alignment vertical="center"/>
    </xf>
    <xf numFmtId="0" fontId="34" fillId="7"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45" borderId="0" applyNumberFormat="0" applyBorder="0" applyAlignment="0" applyProtection="0"/>
    <xf numFmtId="0" fontId="34" fillId="47" borderId="0" applyNumberFormat="0" applyBorder="0" applyAlignment="0" applyProtection="0"/>
    <xf numFmtId="0" fontId="34" fillId="44" borderId="0" applyNumberFormat="0" applyBorder="0" applyAlignment="0" applyProtection="0"/>
    <xf numFmtId="0" fontId="34" fillId="48" borderId="0" applyNumberFormat="0" applyBorder="0" applyAlignment="0" applyProtection="0"/>
    <xf numFmtId="0" fontId="34" fillId="49" borderId="0" applyNumberFormat="0" applyBorder="0" applyAlignment="0" applyProtection="0"/>
    <xf numFmtId="0" fontId="34" fillId="47" borderId="0" applyNumberFormat="0" applyBorder="0" applyAlignment="0" applyProtection="0"/>
    <xf numFmtId="0" fontId="34" fillId="45" borderId="0" applyNumberFormat="0" applyBorder="0" applyAlignment="0" applyProtection="0"/>
    <xf numFmtId="0" fontId="146" fillId="47" borderId="0" applyNumberFormat="0" applyBorder="0" applyAlignment="0" applyProtection="0"/>
    <xf numFmtId="0" fontId="146" fillId="50" borderId="0" applyNumberFormat="0" applyBorder="0" applyAlignment="0" applyProtection="0"/>
    <xf numFmtId="0" fontId="146" fillId="51" borderId="0" applyNumberFormat="0" applyBorder="0" applyAlignment="0" applyProtection="0"/>
    <xf numFmtId="0" fontId="146" fillId="49" borderId="0" applyNumberFormat="0" applyBorder="0" applyAlignment="0" applyProtection="0"/>
    <xf numFmtId="0" fontId="146" fillId="47" borderId="0" applyNumberFormat="0" applyBorder="0" applyAlignment="0" applyProtection="0"/>
    <xf numFmtId="0" fontId="146" fillId="44" borderId="0" applyNumberFormat="0" applyBorder="0" applyAlignment="0" applyProtection="0"/>
    <xf numFmtId="0" fontId="34" fillId="0" borderId="0">
      <alignment vertical="center"/>
    </xf>
    <xf numFmtId="0" fontId="41" fillId="0" borderId="0"/>
    <xf numFmtId="193" fontId="5" fillId="0" borderId="0" applyFill="0" applyBorder="0" applyAlignment="0" applyProtection="0"/>
    <xf numFmtId="179" fontId="5" fillId="0" borderId="0" applyFill="0" applyBorder="0" applyAlignment="0" applyProtection="0"/>
    <xf numFmtId="0" fontId="147" fillId="48" borderId="0" applyNumberFormat="0" applyBorder="0" applyAlignment="0" applyProtection="0"/>
    <xf numFmtId="0" fontId="148" fillId="0" borderId="103" applyNumberFormat="0" applyFill="0" applyAlignment="0" applyProtection="0"/>
    <xf numFmtId="0" fontId="150" fillId="47" borderId="0" applyNumberFormat="0" applyBorder="0" applyAlignment="0" applyProtection="0"/>
    <xf numFmtId="0" fontId="150" fillId="52" borderId="0" applyNumberFormat="0" applyBorder="0" applyAlignment="0" applyProtection="0"/>
    <xf numFmtId="0" fontId="150" fillId="52" borderId="0" applyNumberFormat="0" applyBorder="0" applyAlignment="0" applyProtection="0"/>
    <xf numFmtId="0" fontId="150" fillId="52" borderId="0" applyNumberFormat="0" applyBorder="0" applyAlignment="0" applyProtection="0"/>
    <xf numFmtId="0" fontId="150" fillId="52" borderId="0" applyNumberFormat="0" applyBorder="0" applyAlignment="0" applyProtection="0"/>
    <xf numFmtId="9" fontId="5" fillId="0" borderId="0" applyFill="0" applyBorder="0" applyAlignment="0" applyProtection="0"/>
    <xf numFmtId="0" fontId="156" fillId="4" borderId="104" applyNumberFormat="0" applyAlignment="0" applyProtection="0"/>
    <xf numFmtId="0" fontId="158" fillId="0" borderId="105" applyNumberFormat="0" applyFill="0" applyAlignment="0" applyProtection="0"/>
    <xf numFmtId="0" fontId="5" fillId="45" borderId="106" applyNumberFormat="0" applyAlignment="0" applyProtection="0"/>
    <xf numFmtId="0" fontId="157" fillId="0" borderId="0" applyNumberFormat="0" applyFill="0" applyBorder="0" applyAlignment="0" applyProtection="0"/>
    <xf numFmtId="0" fontId="146" fillId="53" borderId="0" applyNumberFormat="0" applyBorder="0" applyAlignment="0" applyProtection="0"/>
    <xf numFmtId="0" fontId="146" fillId="50" borderId="0" applyNumberFormat="0" applyBorder="0" applyAlignment="0" applyProtection="0"/>
    <xf numFmtId="0" fontId="146" fillId="51" borderId="0" applyNumberFormat="0" applyBorder="0" applyAlignment="0" applyProtection="0"/>
    <xf numFmtId="0" fontId="146" fillId="54" borderId="0" applyNumberFormat="0" applyBorder="0" applyAlignment="0" applyProtection="0"/>
    <xf numFmtId="0" fontId="146" fillId="55" borderId="0" applyNumberFormat="0" applyBorder="0" applyAlignment="0" applyProtection="0"/>
    <xf numFmtId="0" fontId="146" fillId="56" borderId="0" applyNumberFormat="0" applyBorder="0" applyAlignment="0" applyProtection="0"/>
    <xf numFmtId="0" fontId="151" fillId="0" borderId="107" applyNumberFormat="0" applyFill="0" applyAlignment="0" applyProtection="0"/>
    <xf numFmtId="0" fontId="152" fillId="0" borderId="108" applyNumberFormat="0" applyFill="0" applyAlignment="0" applyProtection="0"/>
    <xf numFmtId="0" fontId="153" fillId="0" borderId="109" applyNumberFormat="0" applyFill="0" applyAlignment="0" applyProtection="0"/>
    <xf numFmtId="0" fontId="153" fillId="0" borderId="0" applyNumberFormat="0" applyFill="0" applyBorder="0" applyAlignment="0" applyProtection="0"/>
    <xf numFmtId="0" fontId="154" fillId="0" borderId="0" applyNumberFormat="0" applyFill="0" applyBorder="0" applyAlignment="0" applyProtection="0"/>
    <xf numFmtId="0" fontId="159" fillId="48" borderId="104" applyNumberFormat="0" applyAlignment="0" applyProtection="0"/>
    <xf numFmtId="0" fontId="160" fillId="4" borderId="110" applyNumberFormat="0" applyAlignment="0" applyProtection="0"/>
    <xf numFmtId="0" fontId="155" fillId="57" borderId="111" applyNumberFormat="0" applyAlignment="0" applyProtection="0"/>
    <xf numFmtId="0" fontId="149" fillId="58" borderId="0" applyNumberFormat="0" applyBorder="0" applyAlignment="0" applyProtection="0"/>
    <xf numFmtId="0" fontId="149" fillId="49" borderId="0" applyNumberFormat="0" applyBorder="0" applyAlignment="0" applyProtection="0"/>
    <xf numFmtId="0" fontId="149" fillId="49" borderId="0" applyNumberFormat="0" applyBorder="0" applyAlignment="0" applyProtection="0"/>
    <xf numFmtId="0" fontId="149" fillId="49" borderId="0" applyNumberFormat="0" applyBorder="0" applyAlignment="0" applyProtection="0"/>
    <xf numFmtId="0" fontId="149" fillId="49" borderId="0" applyNumberFormat="0" applyBorder="0" applyAlignment="0" applyProtection="0"/>
    <xf numFmtId="0" fontId="158" fillId="0" borderId="0" applyNumberFormat="0" applyFill="0" applyBorder="0" applyAlignment="0" applyProtection="0"/>
  </cellStyleXfs>
  <cellXfs count="1206">
    <xf numFmtId="0" fontId="0" fillId="0" borderId="0" xfId="0"/>
    <xf numFmtId="0" fontId="5" fillId="0" borderId="0" xfId="2" applyFill="1" applyAlignment="1" applyProtection="1">
      <alignment horizontal="center" vertical="center"/>
      <protection locked="0"/>
    </xf>
    <xf numFmtId="176" fontId="8" fillId="0" borderId="0" xfId="2" applyNumberFormat="1" applyFont="1" applyBorder="1" applyAlignment="1" applyProtection="1">
      <alignment vertical="center"/>
    </xf>
    <xf numFmtId="176" fontId="8" fillId="0" borderId="0" xfId="2" applyNumberFormat="1" applyFont="1" applyAlignment="1" applyProtection="1">
      <alignment vertical="center"/>
    </xf>
    <xf numFmtId="178" fontId="14" fillId="0" borderId="3" xfId="4" applyNumberFormat="1" applyFont="1" applyFill="1" applyBorder="1" applyAlignment="1" applyProtection="1">
      <alignment vertical="center" wrapText="1"/>
    </xf>
    <xf numFmtId="176" fontId="8" fillId="0" borderId="0" xfId="2" applyNumberFormat="1" applyFont="1" applyBorder="1" applyProtection="1"/>
    <xf numFmtId="176" fontId="8" fillId="0" borderId="0" xfId="2" applyNumberFormat="1" applyFont="1" applyProtection="1"/>
    <xf numFmtId="176" fontId="21" fillId="0" borderId="0" xfId="2" applyNumberFormat="1" applyFont="1" applyProtection="1"/>
    <xf numFmtId="176" fontId="23" fillId="0" borderId="1" xfId="2" applyNumberFormat="1" applyFont="1" applyFill="1" applyBorder="1" applyAlignment="1" applyProtection="1">
      <alignment vertical="center"/>
    </xf>
    <xf numFmtId="176" fontId="23" fillId="0" borderId="1" xfId="2" applyNumberFormat="1" applyFont="1" applyFill="1" applyBorder="1" applyAlignment="1" applyProtection="1">
      <alignment vertical="center" shrinkToFit="1"/>
    </xf>
    <xf numFmtId="176" fontId="14" fillId="0" borderId="1" xfId="2" applyNumberFormat="1" applyFont="1" applyFill="1" applyBorder="1" applyAlignment="1" applyProtection="1">
      <alignment horizontal="center" vertical="center"/>
    </xf>
    <xf numFmtId="176" fontId="24" fillId="0" borderId="1" xfId="2" applyNumberFormat="1" applyFont="1" applyFill="1" applyBorder="1" applyAlignment="1" applyProtection="1">
      <alignment vertical="center" shrinkToFit="1"/>
    </xf>
    <xf numFmtId="178" fontId="23" fillId="0" borderId="1" xfId="5" applyNumberFormat="1" applyFont="1" applyFill="1" applyBorder="1" applyAlignment="1" applyProtection="1">
      <alignment vertical="center" shrinkToFit="1"/>
    </xf>
    <xf numFmtId="176" fontId="26" fillId="0" borderId="1" xfId="5" applyNumberFormat="1" applyFont="1" applyFill="1" applyBorder="1" applyAlignment="1" applyProtection="1">
      <alignment vertical="center" shrinkToFit="1"/>
    </xf>
    <xf numFmtId="179" fontId="25" fillId="0" borderId="1" xfId="5" applyNumberFormat="1" applyFont="1" applyFill="1" applyBorder="1" applyAlignment="1" applyProtection="1">
      <alignment vertical="center" shrinkToFit="1"/>
    </xf>
    <xf numFmtId="181" fontId="23" fillId="0" borderId="1" xfId="4" applyNumberFormat="1" applyFont="1" applyFill="1" applyBorder="1" applyAlignment="1" applyProtection="1">
      <alignment vertical="center" shrinkToFit="1"/>
      <protection locked="0"/>
    </xf>
    <xf numFmtId="176" fontId="25" fillId="0" borderId="1" xfId="5" applyNumberFormat="1" applyFont="1" applyFill="1" applyBorder="1" applyAlignment="1" applyProtection="1">
      <alignment vertical="center" shrinkToFit="1"/>
    </xf>
    <xf numFmtId="176" fontId="26" fillId="0" borderId="1" xfId="5" applyNumberFormat="1" applyFont="1" applyFill="1" applyBorder="1" applyAlignment="1" applyProtection="1">
      <alignment vertical="center" shrinkToFit="1"/>
      <protection locked="0"/>
    </xf>
    <xf numFmtId="178" fontId="23" fillId="0" borderId="1" xfId="2" applyNumberFormat="1" applyFont="1" applyFill="1" applyBorder="1" applyAlignment="1" applyProtection="1">
      <alignment vertical="center" shrinkToFit="1"/>
    </xf>
    <xf numFmtId="176" fontId="14" fillId="0" borderId="0" xfId="2" applyNumberFormat="1" applyFont="1" applyFill="1" applyBorder="1" applyProtection="1"/>
    <xf numFmtId="176" fontId="14" fillId="0" borderId="0" xfId="2" applyNumberFormat="1" applyFont="1" applyFill="1" applyProtection="1"/>
    <xf numFmtId="183" fontId="23" fillId="0" borderId="1" xfId="2" applyNumberFormat="1" applyFont="1" applyFill="1" applyBorder="1" applyAlignment="1" applyProtection="1">
      <alignment vertical="center" shrinkToFit="1"/>
    </xf>
    <xf numFmtId="176" fontId="27" fillId="0" borderId="1" xfId="5" applyNumberFormat="1" applyFont="1" applyFill="1" applyBorder="1" applyAlignment="1" applyProtection="1">
      <alignment vertical="center" shrinkToFit="1"/>
      <protection locked="0"/>
    </xf>
    <xf numFmtId="176" fontId="23" fillId="9" borderId="1" xfId="2" applyNumberFormat="1" applyFont="1" applyFill="1" applyBorder="1" applyAlignment="1" applyProtection="1">
      <alignment vertical="center"/>
    </xf>
    <xf numFmtId="176" fontId="14" fillId="0" borderId="1" xfId="2" applyNumberFormat="1" applyFont="1" applyFill="1" applyBorder="1" applyProtection="1"/>
    <xf numFmtId="176" fontId="28" fillId="0" borderId="1" xfId="2" applyNumberFormat="1" applyFont="1" applyFill="1" applyBorder="1" applyAlignment="1" applyProtection="1">
      <alignment horizontal="center" vertical="center"/>
    </xf>
    <xf numFmtId="176" fontId="26" fillId="0" borderId="1" xfId="2" applyNumberFormat="1" applyFont="1" applyFill="1" applyBorder="1" applyAlignment="1"/>
    <xf numFmtId="176" fontId="26" fillId="0" borderId="1" xfId="2" applyNumberFormat="1" applyFont="1" applyFill="1" applyBorder="1" applyAlignment="1">
      <alignment vertical="center"/>
    </xf>
    <xf numFmtId="176" fontId="23" fillId="0" borderId="1" xfId="2" applyNumberFormat="1" applyFont="1" applyFill="1" applyBorder="1" applyAlignment="1">
      <alignment vertical="center"/>
    </xf>
    <xf numFmtId="176" fontId="23" fillId="9" borderId="1" xfId="2" applyNumberFormat="1" applyFont="1" applyFill="1" applyBorder="1" applyAlignment="1" applyProtection="1">
      <alignment vertical="center" shrinkToFit="1"/>
    </xf>
    <xf numFmtId="176" fontId="28" fillId="9" borderId="1" xfId="2" applyNumberFormat="1" applyFont="1" applyFill="1" applyBorder="1" applyAlignment="1" applyProtection="1">
      <alignment horizontal="center" vertical="center"/>
    </xf>
    <xf numFmtId="176" fontId="10" fillId="9" borderId="0" xfId="2" applyNumberFormat="1" applyFont="1" applyFill="1" applyBorder="1" applyProtection="1"/>
    <xf numFmtId="0" fontId="14" fillId="0" borderId="1" xfId="2" applyFont="1" applyFill="1" applyBorder="1" applyAlignment="1" applyProtection="1">
      <alignment horizontal="center" vertical="center"/>
    </xf>
    <xf numFmtId="176" fontId="29" fillId="0" borderId="1" xfId="2" applyNumberFormat="1" applyFont="1" applyFill="1" applyBorder="1" applyAlignment="1" applyProtection="1">
      <alignment vertical="center" shrinkToFit="1"/>
    </xf>
    <xf numFmtId="180" fontId="26" fillId="0" borderId="1" xfId="5" applyFont="1" applyFill="1" applyBorder="1" applyAlignment="1" applyProtection="1">
      <alignment vertical="center" shrinkToFit="1"/>
    </xf>
    <xf numFmtId="0" fontId="14" fillId="0" borderId="0" xfId="2" applyFont="1" applyFill="1" applyBorder="1" applyProtection="1"/>
    <xf numFmtId="0" fontId="14" fillId="0" borderId="0" xfId="2" applyFont="1" applyFill="1" applyProtection="1"/>
    <xf numFmtId="176" fontId="8" fillId="0" borderId="0" xfId="2" applyNumberFormat="1" applyFont="1" applyFill="1" applyProtection="1"/>
    <xf numFmtId="176" fontId="8" fillId="4" borderId="0" xfId="2" applyNumberFormat="1" applyFont="1" applyFill="1" applyAlignment="1" applyProtection="1">
      <alignment horizontal="center"/>
    </xf>
    <xf numFmtId="176" fontId="8" fillId="0" borderId="0" xfId="2" applyNumberFormat="1" applyFont="1" applyAlignment="1" applyProtection="1">
      <alignment horizontal="center"/>
    </xf>
    <xf numFmtId="176" fontId="8" fillId="4" borderId="0" xfId="2" applyNumberFormat="1" applyFont="1" applyFill="1" applyProtection="1"/>
    <xf numFmtId="176" fontId="9" fillId="0" borderId="0" xfId="2" applyNumberFormat="1" applyFont="1" applyFill="1" applyProtection="1"/>
    <xf numFmtId="0" fontId="8" fillId="10" borderId="30" xfId="0" applyFont="1" applyFill="1" applyBorder="1" applyAlignment="1">
      <alignment horizontal="center" vertical="center" wrapText="1"/>
    </xf>
    <xf numFmtId="0" fontId="14" fillId="10" borderId="25" xfId="0" applyFont="1" applyFill="1" applyBorder="1" applyAlignment="1">
      <alignment horizontal="center" vertical="center" wrapText="1"/>
    </xf>
    <xf numFmtId="0" fontId="8" fillId="10" borderId="32" xfId="0" applyFont="1" applyFill="1" applyBorder="1" applyAlignment="1">
      <alignment horizontal="center" vertical="center" wrapText="1"/>
    </xf>
    <xf numFmtId="0" fontId="40" fillId="11" borderId="6" xfId="0" applyFont="1" applyFill="1" applyBorder="1" applyAlignment="1">
      <alignment horizontal="center" vertical="center" wrapText="1"/>
    </xf>
    <xf numFmtId="0" fontId="44" fillId="11" borderId="6" xfId="0" applyFont="1" applyFill="1" applyBorder="1" applyAlignment="1">
      <alignment horizontal="center" vertical="center"/>
    </xf>
    <xf numFmtId="0" fontId="14" fillId="11" borderId="6" xfId="0" applyFont="1" applyFill="1" applyBorder="1" applyAlignment="1">
      <alignment horizontal="center" vertical="center" textRotation="255" wrapText="1"/>
    </xf>
    <xf numFmtId="0" fontId="14" fillId="11" borderId="6" xfId="0" applyFont="1" applyFill="1" applyBorder="1" applyAlignment="1">
      <alignment horizontal="right" vertical="center" textRotation="255" wrapText="1"/>
    </xf>
    <xf numFmtId="0" fontId="45" fillId="11" borderId="6" xfId="0" applyFont="1" applyFill="1" applyBorder="1" applyAlignment="1">
      <alignment horizontal="center" vertical="center" wrapText="1"/>
    </xf>
    <xf numFmtId="0" fontId="40" fillId="11" borderId="35" xfId="0" applyFont="1" applyFill="1" applyBorder="1" applyAlignment="1">
      <alignment horizontal="center" vertical="center" wrapText="1"/>
    </xf>
    <xf numFmtId="0" fontId="46" fillId="11" borderId="36" xfId="0" applyFont="1" applyFill="1" applyBorder="1" applyAlignment="1">
      <alignment horizontal="center" vertical="center" wrapText="1"/>
    </xf>
    <xf numFmtId="41" fontId="48" fillId="12" borderId="38" xfId="0" applyNumberFormat="1" applyFont="1" applyFill="1" applyBorder="1" applyAlignment="1">
      <alignment horizontal="center" vertical="center" shrinkToFit="1"/>
    </xf>
    <xf numFmtId="41" fontId="46" fillId="12" borderId="38" xfId="0" applyNumberFormat="1" applyFont="1" applyFill="1" applyBorder="1" applyAlignment="1">
      <alignment horizontal="center" vertical="center" shrinkToFit="1"/>
    </xf>
    <xf numFmtId="41" fontId="41" fillId="12" borderId="38" xfId="0" applyNumberFormat="1" applyFont="1" applyFill="1" applyBorder="1" applyAlignment="1">
      <alignment horizontal="center" vertical="center" shrinkToFit="1"/>
    </xf>
    <xf numFmtId="41" fontId="49" fillId="12" borderId="38" xfId="0" applyNumberFormat="1" applyFont="1" applyFill="1" applyBorder="1" applyAlignment="1">
      <alignment horizontal="right" vertical="center" shrinkToFit="1"/>
    </xf>
    <xf numFmtId="41" fontId="41" fillId="12" borderId="38" xfId="0" applyNumberFormat="1" applyFont="1" applyFill="1" applyBorder="1" applyAlignment="1">
      <alignment horizontal="right" vertical="center" shrinkToFit="1"/>
    </xf>
    <xf numFmtId="41" fontId="50" fillId="12" borderId="38" xfId="0" applyNumberFormat="1" applyFont="1" applyFill="1" applyBorder="1" applyAlignment="1">
      <alignment horizontal="right" vertical="center" shrinkToFit="1"/>
    </xf>
    <xf numFmtId="41" fontId="46" fillId="12" borderId="38" xfId="0" applyNumberFormat="1" applyFont="1" applyFill="1" applyBorder="1" applyAlignment="1">
      <alignment horizontal="right" vertical="center" shrinkToFit="1"/>
    </xf>
    <xf numFmtId="41" fontId="49" fillId="12" borderId="39" xfId="0" applyNumberFormat="1" applyFont="1" applyFill="1" applyBorder="1" applyAlignment="1">
      <alignment horizontal="right" vertical="center" shrinkToFit="1"/>
    </xf>
    <xf numFmtId="41" fontId="51" fillId="12" borderId="40" xfId="0" applyNumberFormat="1" applyFont="1" applyFill="1" applyBorder="1" applyAlignment="1">
      <alignment horizontal="right" vertical="center" shrinkToFit="1"/>
    </xf>
    <xf numFmtId="0" fontId="8" fillId="11" borderId="41" xfId="0" applyFont="1" applyFill="1" applyBorder="1" applyAlignment="1">
      <alignment horizontal="center" vertical="center" shrinkToFit="1"/>
    </xf>
    <xf numFmtId="0" fontId="52" fillId="11" borderId="31" xfId="0" applyFont="1" applyFill="1" applyBorder="1" applyAlignment="1">
      <alignment horizontal="center" vertical="center" shrinkToFit="1"/>
    </xf>
    <xf numFmtId="41" fontId="53" fillId="11" borderId="31" xfId="0" applyNumberFormat="1" applyFont="1" applyFill="1" applyBorder="1" applyAlignment="1">
      <alignment horizontal="center" vertical="center" shrinkToFit="1"/>
    </xf>
    <xf numFmtId="41" fontId="41" fillId="11" borderId="31" xfId="0" applyNumberFormat="1" applyFont="1" applyFill="1" applyBorder="1" applyAlignment="1">
      <alignment horizontal="center" vertical="center" shrinkToFit="1"/>
    </xf>
    <xf numFmtId="41" fontId="54" fillId="11" borderId="31" xfId="0" applyNumberFormat="1" applyFont="1" applyFill="1" applyBorder="1" applyAlignment="1">
      <alignment horizontal="center" vertical="center" shrinkToFit="1"/>
    </xf>
    <xf numFmtId="0" fontId="41" fillId="11" borderId="31" xfId="0" applyFont="1" applyFill="1" applyBorder="1" applyAlignment="1">
      <alignment horizontal="center" vertical="center"/>
    </xf>
    <xf numFmtId="0" fontId="8" fillId="11" borderId="31" xfId="0" applyFont="1" applyFill="1" applyBorder="1" applyAlignment="1">
      <alignment horizontal="center" vertical="center"/>
    </xf>
    <xf numFmtId="41" fontId="55" fillId="11" borderId="31" xfId="0" applyNumberFormat="1" applyFont="1" applyFill="1" applyBorder="1" applyAlignment="1">
      <alignment horizontal="center" vertical="center" shrinkToFit="1"/>
    </xf>
    <xf numFmtId="41" fontId="54" fillId="11" borderId="26" xfId="0" applyNumberFormat="1" applyFont="1" applyFill="1" applyBorder="1" applyAlignment="1">
      <alignment horizontal="center" vertical="center" shrinkToFit="1"/>
    </xf>
    <xf numFmtId="41" fontId="49" fillId="11" borderId="42" xfId="0" applyNumberFormat="1" applyFont="1" applyFill="1" applyBorder="1" applyAlignment="1">
      <alignment horizontal="right" vertical="center" shrinkToFit="1"/>
    </xf>
    <xf numFmtId="0" fontId="8" fillId="13" borderId="10" xfId="0" applyFont="1" applyFill="1" applyBorder="1" applyAlignment="1">
      <alignment horizontal="center" vertical="center" shrinkToFit="1"/>
    </xf>
    <xf numFmtId="0" fontId="53" fillId="13" borderId="9" xfId="0" applyFont="1" applyFill="1" applyBorder="1" applyAlignment="1">
      <alignment horizontal="center" vertical="center" wrapText="1"/>
    </xf>
    <xf numFmtId="0" fontId="8" fillId="13" borderId="0" xfId="0" applyFont="1" applyFill="1" applyBorder="1" applyAlignment="1">
      <alignment vertical="center"/>
    </xf>
    <xf numFmtId="41" fontId="41" fillId="13" borderId="31" xfId="0" applyNumberFormat="1" applyFont="1" applyFill="1" applyBorder="1" applyAlignment="1">
      <alignment horizontal="center" vertical="center" shrinkToFit="1"/>
    </xf>
    <xf numFmtId="41" fontId="41" fillId="13" borderId="9" xfId="0" applyNumberFormat="1" applyFont="1" applyFill="1" applyBorder="1" applyAlignment="1">
      <alignment horizontal="center" vertical="center" shrinkToFit="1"/>
    </xf>
    <xf numFmtId="41" fontId="54" fillId="13" borderId="31" xfId="0" applyNumberFormat="1" applyFont="1" applyFill="1" applyBorder="1" applyAlignment="1">
      <alignment horizontal="center" vertical="center" shrinkToFit="1"/>
    </xf>
    <xf numFmtId="0" fontId="41" fillId="13" borderId="9" xfId="0" applyFont="1" applyFill="1" applyBorder="1" applyAlignment="1">
      <alignment horizontal="center" vertical="center"/>
    </xf>
    <xf numFmtId="0" fontId="8" fillId="13" borderId="9" xfId="0" applyFont="1" applyFill="1" applyBorder="1" applyAlignment="1">
      <alignment horizontal="center" vertical="center"/>
    </xf>
    <xf numFmtId="41" fontId="55" fillId="13" borderId="9" xfId="0" applyNumberFormat="1" applyFont="1" applyFill="1" applyBorder="1" applyAlignment="1">
      <alignment horizontal="center" vertical="center" shrinkToFit="1"/>
    </xf>
    <xf numFmtId="41" fontId="54" fillId="13" borderId="26" xfId="0" applyNumberFormat="1" applyFont="1" applyFill="1" applyBorder="1" applyAlignment="1">
      <alignment horizontal="center" vertical="center" shrinkToFit="1"/>
    </xf>
    <xf numFmtId="41" fontId="49" fillId="13" borderId="42" xfId="0" applyNumberFormat="1" applyFont="1" applyFill="1" applyBorder="1" applyAlignment="1">
      <alignment horizontal="right" vertical="center" shrinkToFit="1"/>
    </xf>
    <xf numFmtId="0" fontId="8" fillId="0" borderId="10" xfId="0" applyFont="1" applyBorder="1" applyAlignment="1">
      <alignment horizontal="center" vertical="center" shrinkToFit="1"/>
    </xf>
    <xf numFmtId="0" fontId="53" fillId="0" borderId="9" xfId="0" applyFont="1" applyBorder="1" applyAlignment="1">
      <alignment horizontal="center" vertical="center" wrapText="1"/>
    </xf>
    <xf numFmtId="0" fontId="8" fillId="0" borderId="31" xfId="0" applyFont="1" applyBorder="1" applyAlignment="1">
      <alignment vertical="center"/>
    </xf>
    <xf numFmtId="41" fontId="41" fillId="0" borderId="31" xfId="0" applyNumberFormat="1" applyFont="1" applyBorder="1" applyAlignment="1">
      <alignment horizontal="center" vertical="center" shrinkToFit="1"/>
    </xf>
    <xf numFmtId="41" fontId="41" fillId="0" borderId="9" xfId="0" applyNumberFormat="1" applyFont="1" applyBorder="1" applyAlignment="1">
      <alignment horizontal="center" vertical="center" shrinkToFit="1"/>
    </xf>
    <xf numFmtId="41" fontId="54" fillId="0" borderId="31" xfId="0" applyNumberFormat="1" applyFont="1" applyBorder="1" applyAlignment="1">
      <alignment horizontal="center" vertical="center" shrinkToFit="1"/>
    </xf>
    <xf numFmtId="0" fontId="41" fillId="0" borderId="9" xfId="0" applyFont="1" applyBorder="1" applyAlignment="1">
      <alignment horizontal="center" vertical="center"/>
    </xf>
    <xf numFmtId="0" fontId="8" fillId="0" borderId="9" xfId="0" applyFont="1" applyBorder="1" applyAlignment="1">
      <alignment horizontal="center" vertical="center"/>
    </xf>
    <xf numFmtId="41" fontId="55" fillId="0" borderId="9" xfId="0" applyNumberFormat="1" applyFont="1" applyFill="1" applyBorder="1" applyAlignment="1">
      <alignment horizontal="center" vertical="center" shrinkToFit="1"/>
    </xf>
    <xf numFmtId="41" fontId="54" fillId="0" borderId="26" xfId="0" applyNumberFormat="1" applyFont="1" applyBorder="1" applyAlignment="1">
      <alignment horizontal="center" vertical="center" shrinkToFit="1"/>
    </xf>
    <xf numFmtId="41" fontId="49" fillId="9" borderId="42" xfId="0" applyNumberFormat="1" applyFont="1" applyFill="1" applyBorder="1" applyAlignment="1">
      <alignment horizontal="right" vertical="center" shrinkToFit="1"/>
    </xf>
    <xf numFmtId="0" fontId="8" fillId="14" borderId="10" xfId="0" applyFont="1" applyFill="1" applyBorder="1" applyAlignment="1">
      <alignment horizontal="center" vertical="center" shrinkToFit="1"/>
    </xf>
    <xf numFmtId="0" fontId="53" fillId="14" borderId="9" xfId="0" applyFont="1" applyFill="1" applyBorder="1" applyAlignment="1">
      <alignment horizontal="center" vertical="center" wrapText="1"/>
    </xf>
    <xf numFmtId="0" fontId="8" fillId="14" borderId="31" xfId="0" applyFont="1" applyFill="1" applyBorder="1" applyAlignment="1">
      <alignment vertical="center"/>
    </xf>
    <xf numFmtId="41" fontId="41" fillId="14" borderId="31" xfId="0" applyNumberFormat="1" applyFont="1" applyFill="1" applyBorder="1" applyAlignment="1">
      <alignment horizontal="center" vertical="center" shrinkToFit="1"/>
    </xf>
    <xf numFmtId="41" fontId="41" fillId="14" borderId="9" xfId="0" applyNumberFormat="1" applyFont="1" applyFill="1" applyBorder="1" applyAlignment="1">
      <alignment horizontal="center" vertical="center" shrinkToFit="1"/>
    </xf>
    <xf numFmtId="41" fontId="54" fillId="14" borderId="31" xfId="0" applyNumberFormat="1" applyFont="1" applyFill="1" applyBorder="1" applyAlignment="1">
      <alignment horizontal="center" vertical="center" shrinkToFit="1"/>
    </xf>
    <xf numFmtId="0" fontId="41" fillId="14" borderId="9" xfId="0" applyFont="1" applyFill="1" applyBorder="1" applyAlignment="1">
      <alignment horizontal="center" vertical="center"/>
    </xf>
    <xf numFmtId="0" fontId="8" fillId="14" borderId="9" xfId="0" applyFont="1" applyFill="1" applyBorder="1" applyAlignment="1">
      <alignment horizontal="center" vertical="center"/>
    </xf>
    <xf numFmtId="41" fontId="55" fillId="14" borderId="9" xfId="0" applyNumberFormat="1" applyFont="1" applyFill="1" applyBorder="1" applyAlignment="1">
      <alignment horizontal="center" vertical="center" shrinkToFit="1"/>
    </xf>
    <xf numFmtId="41" fontId="54" fillId="14" borderId="26" xfId="0" applyNumberFormat="1" applyFont="1" applyFill="1" applyBorder="1" applyAlignment="1">
      <alignment horizontal="center" vertical="center" shrinkToFit="1"/>
    </xf>
    <xf numFmtId="41" fontId="49" fillId="14" borderId="42" xfId="0" applyNumberFormat="1" applyFont="1" applyFill="1" applyBorder="1" applyAlignment="1">
      <alignment horizontal="right" vertical="center" shrinkToFit="1"/>
    </xf>
    <xf numFmtId="0" fontId="8" fillId="13" borderId="31" xfId="0" applyFont="1" applyFill="1" applyBorder="1" applyAlignment="1">
      <alignment vertical="center"/>
    </xf>
    <xf numFmtId="0" fontId="8" fillId="11" borderId="10" xfId="0" applyFont="1" applyFill="1" applyBorder="1" applyAlignment="1">
      <alignment horizontal="center" vertical="center" shrinkToFit="1"/>
    </xf>
    <xf numFmtId="0" fontId="53" fillId="11" borderId="9" xfId="0" applyFont="1" applyFill="1" applyBorder="1" applyAlignment="1">
      <alignment horizontal="center" vertical="center" wrapText="1"/>
    </xf>
    <xf numFmtId="0" fontId="8" fillId="11" borderId="31" xfId="0" applyFont="1" applyFill="1" applyBorder="1" applyAlignment="1">
      <alignment vertical="center"/>
    </xf>
    <xf numFmtId="41" fontId="41" fillId="11" borderId="9" xfId="0" applyNumberFormat="1" applyFont="1" applyFill="1" applyBorder="1" applyAlignment="1">
      <alignment horizontal="center" vertical="center" shrinkToFit="1"/>
    </xf>
    <xf numFmtId="0" fontId="41" fillId="11" borderId="9" xfId="0" applyFont="1" applyFill="1" applyBorder="1" applyAlignment="1">
      <alignment horizontal="center" vertical="center"/>
    </xf>
    <xf numFmtId="0" fontId="8" fillId="11" borderId="9" xfId="0" applyFont="1" applyFill="1" applyBorder="1" applyAlignment="1">
      <alignment horizontal="center" vertical="center"/>
    </xf>
    <xf numFmtId="41" fontId="55" fillId="11" borderId="9" xfId="0" applyNumberFormat="1" applyFont="1" applyFill="1" applyBorder="1" applyAlignment="1">
      <alignment horizontal="center" vertical="center" shrinkToFit="1"/>
    </xf>
    <xf numFmtId="41" fontId="57" fillId="13" borderId="42" xfId="0" applyNumberFormat="1" applyFont="1" applyFill="1" applyBorder="1" applyAlignment="1">
      <alignment horizontal="right" vertical="center" shrinkToFit="1"/>
    </xf>
    <xf numFmtId="0" fontId="52" fillId="11" borderId="9" xfId="0" applyFont="1" applyFill="1" applyBorder="1" applyAlignment="1">
      <alignment horizontal="center" vertical="center" wrapText="1"/>
    </xf>
    <xf numFmtId="0" fontId="52" fillId="0" borderId="9" xfId="0" applyFont="1" applyBorder="1" applyAlignment="1">
      <alignment horizontal="center" vertical="center" wrapText="1" shrinkToFit="1"/>
    </xf>
    <xf numFmtId="41" fontId="59" fillId="0" borderId="31" xfId="0" applyNumberFormat="1" applyFont="1" applyBorder="1" applyAlignment="1">
      <alignment horizontal="center" vertical="center" shrinkToFit="1"/>
    </xf>
    <xf numFmtId="41" fontId="60" fillId="15" borderId="9" xfId="0" applyNumberFormat="1" applyFont="1" applyFill="1" applyBorder="1" applyAlignment="1">
      <alignment horizontal="center" vertical="center" shrinkToFit="1"/>
    </xf>
    <xf numFmtId="41" fontId="52" fillId="15" borderId="9" xfId="0" applyNumberFormat="1" applyFont="1" applyFill="1" applyBorder="1" applyAlignment="1">
      <alignment horizontal="center" vertical="center" shrinkToFit="1"/>
    </xf>
    <xf numFmtId="41" fontId="55" fillId="15" borderId="9" xfId="0" applyNumberFormat="1" applyFont="1" applyFill="1" applyBorder="1" applyAlignment="1">
      <alignment horizontal="center" vertical="center" shrinkToFit="1"/>
    </xf>
    <xf numFmtId="41" fontId="48" fillId="8" borderId="38" xfId="0" applyNumberFormat="1" applyFont="1" applyFill="1" applyBorder="1" applyAlignment="1">
      <alignment horizontal="center" vertical="center" shrinkToFit="1"/>
    </xf>
    <xf numFmtId="41" fontId="46" fillId="8" borderId="38" xfId="0" applyNumberFormat="1" applyFont="1" applyFill="1" applyBorder="1" applyAlignment="1">
      <alignment horizontal="center" vertical="center" shrinkToFit="1"/>
    </xf>
    <xf numFmtId="41" fontId="41" fillId="8" borderId="38" xfId="0" applyNumberFormat="1" applyFont="1" applyFill="1" applyBorder="1" applyAlignment="1">
      <alignment horizontal="center" vertical="center" shrinkToFit="1"/>
    </xf>
    <xf numFmtId="41" fontId="49" fillId="8" borderId="38" xfId="0" applyNumberFormat="1" applyFont="1" applyFill="1" applyBorder="1" applyAlignment="1">
      <alignment horizontal="right" vertical="center" shrinkToFit="1"/>
    </xf>
    <xf numFmtId="41" fontId="41" fillId="8" borderId="38" xfId="0" applyNumberFormat="1" applyFont="1" applyFill="1" applyBorder="1" applyAlignment="1">
      <alignment horizontal="right" vertical="center" shrinkToFit="1"/>
    </xf>
    <xf numFmtId="41" fontId="50" fillId="8" borderId="38" xfId="0" applyNumberFormat="1" applyFont="1" applyFill="1" applyBorder="1" applyAlignment="1">
      <alignment horizontal="right" vertical="center" shrinkToFit="1"/>
    </xf>
    <xf numFmtId="41" fontId="46" fillId="8" borderId="38" xfId="0" applyNumberFormat="1" applyFont="1" applyFill="1" applyBorder="1" applyAlignment="1">
      <alignment horizontal="right" vertical="center" shrinkToFit="1"/>
    </xf>
    <xf numFmtId="41" fontId="49" fillId="8" borderId="39" xfId="0" applyNumberFormat="1" applyFont="1" applyFill="1" applyBorder="1" applyAlignment="1">
      <alignment horizontal="right" vertical="center" shrinkToFit="1"/>
    </xf>
    <xf numFmtId="41" fontId="51" fillId="8" borderId="40" xfId="0" applyNumberFormat="1" applyFont="1" applyFill="1" applyBorder="1" applyAlignment="1">
      <alignment horizontal="right" vertical="center" shrinkToFit="1"/>
    </xf>
    <xf numFmtId="0" fontId="61" fillId="0" borderId="43" xfId="0" applyFont="1" applyBorder="1" applyAlignment="1">
      <alignment horizontal="right" vertical="center" wrapText="1"/>
    </xf>
    <xf numFmtId="0" fontId="61" fillId="0" borderId="46" xfId="0" applyFont="1" applyBorder="1" applyAlignment="1">
      <alignment horizontal="right" vertical="center" wrapText="1"/>
    </xf>
    <xf numFmtId="0" fontId="0" fillId="0" borderId="0" xfId="0" applyAlignment="1">
      <alignment horizontal="center"/>
    </xf>
    <xf numFmtId="0" fontId="0" fillId="0" borderId="0" xfId="0" applyNumberFormat="1" applyAlignment="1">
      <alignment horizontal="center"/>
    </xf>
    <xf numFmtId="0" fontId="40" fillId="0" borderId="0" xfId="8" applyFont="1" applyFill="1" applyBorder="1" applyAlignment="1">
      <alignment vertical="center"/>
    </xf>
    <xf numFmtId="0" fontId="15" fillId="0" borderId="0" xfId="8" applyFont="1" applyFill="1" applyBorder="1" applyAlignment="1">
      <alignment vertical="center" wrapText="1"/>
    </xf>
    <xf numFmtId="0" fontId="41" fillId="0" borderId="0" xfId="8" applyFont="1" applyFill="1" applyBorder="1" applyAlignment="1">
      <alignment vertical="center"/>
    </xf>
    <xf numFmtId="0" fontId="41" fillId="0" borderId="0" xfId="8" applyFont="1" applyFill="1" applyBorder="1" applyAlignment="1">
      <alignment horizontal="center" vertical="center"/>
    </xf>
    <xf numFmtId="0" fontId="62" fillId="0" borderId="0" xfId="8" applyFont="1" applyFill="1" applyBorder="1" applyAlignment="1">
      <alignment vertical="center"/>
    </xf>
    <xf numFmtId="176" fontId="63" fillId="0" borderId="0" xfId="8" applyNumberFormat="1" applyFont="1" applyFill="1" applyBorder="1" applyAlignment="1">
      <alignment vertical="center"/>
    </xf>
    <xf numFmtId="0" fontId="63" fillId="0" borderId="0" xfId="8" applyFont="1" applyFill="1" applyBorder="1" applyAlignment="1">
      <alignment vertical="center"/>
    </xf>
    <xf numFmtId="182" fontId="15" fillId="0" borderId="9" xfId="8" applyNumberFormat="1" applyFont="1" applyFill="1" applyBorder="1" applyAlignment="1">
      <alignment vertical="center" wrapText="1"/>
    </xf>
    <xf numFmtId="182" fontId="41" fillId="0" borderId="9" xfId="8" applyNumberFormat="1" applyFont="1" applyFill="1" applyBorder="1" applyAlignment="1">
      <alignment vertical="center"/>
    </xf>
    <xf numFmtId="0" fontId="41" fillId="0" borderId="9" xfId="9" applyFont="1" applyFill="1" applyBorder="1" applyAlignment="1">
      <alignment horizontal="center" vertical="center" wrapText="1"/>
    </xf>
    <xf numFmtId="0" fontId="41" fillId="0" borderId="9" xfId="8" applyFont="1" applyFill="1" applyBorder="1" applyAlignment="1">
      <alignment horizontal="center" vertical="center"/>
    </xf>
    <xf numFmtId="0" fontId="41" fillId="0" borderId="9" xfId="9" applyFont="1" applyFill="1" applyBorder="1" applyAlignment="1">
      <alignment horizontal="center" vertical="center"/>
    </xf>
    <xf numFmtId="0" fontId="8" fillId="0" borderId="9" xfId="9" applyFont="1" applyFill="1" applyBorder="1" applyAlignment="1">
      <alignment horizontal="center" vertical="center" wrapText="1"/>
    </xf>
    <xf numFmtId="0" fontId="63" fillId="0" borderId="9" xfId="8" applyFont="1" applyFill="1" applyBorder="1" applyAlignment="1">
      <alignment vertical="center"/>
    </xf>
    <xf numFmtId="176" fontId="15" fillId="16" borderId="48" xfId="8" applyNumberFormat="1" applyFont="1" applyFill="1" applyBorder="1" applyAlignment="1">
      <alignment vertical="center" wrapText="1"/>
    </xf>
    <xf numFmtId="176" fontId="41" fillId="16" borderId="48" xfId="9" applyNumberFormat="1" applyFont="1" applyFill="1" applyBorder="1" applyAlignment="1">
      <alignment horizontal="right" vertical="center"/>
    </xf>
    <xf numFmtId="176" fontId="41" fillId="16" borderId="48" xfId="9" applyNumberFormat="1" applyFont="1" applyFill="1" applyBorder="1" applyAlignment="1">
      <alignment horizontal="center" vertical="center"/>
    </xf>
    <xf numFmtId="0" fontId="65" fillId="0" borderId="0" xfId="8" applyFont="1" applyFill="1" applyBorder="1" applyAlignment="1">
      <alignment vertical="center"/>
    </xf>
    <xf numFmtId="0" fontId="8" fillId="16" borderId="9" xfId="8" applyFont="1" applyFill="1" applyBorder="1" applyAlignment="1">
      <alignment horizontal="center" vertical="center" wrapText="1"/>
    </xf>
    <xf numFmtId="0" fontId="52" fillId="16" borderId="28" xfId="9" applyFont="1" applyFill="1" applyBorder="1" applyAlignment="1">
      <alignment horizontal="center" vertical="center" wrapText="1"/>
    </xf>
    <xf numFmtId="0" fontId="52" fillId="16" borderId="30" xfId="9" applyFont="1" applyFill="1" applyBorder="1" applyAlignment="1">
      <alignment horizontal="center" vertical="center" wrapText="1"/>
    </xf>
    <xf numFmtId="0" fontId="52" fillId="16" borderId="9" xfId="9" applyFont="1" applyFill="1" applyBorder="1" applyAlignment="1">
      <alignment horizontal="center" vertical="center" wrapText="1"/>
    </xf>
    <xf numFmtId="0" fontId="52" fillId="16" borderId="50" xfId="9" applyFont="1" applyFill="1" applyBorder="1" applyAlignment="1">
      <alignment horizontal="center" vertical="center" wrapText="1"/>
    </xf>
    <xf numFmtId="0" fontId="41" fillId="0" borderId="28" xfId="9" applyFont="1" applyFill="1" applyBorder="1" applyAlignment="1">
      <alignment horizontal="center" vertical="center" wrapText="1"/>
    </xf>
    <xf numFmtId="176" fontId="41" fillId="16" borderId="54" xfId="9" applyNumberFormat="1" applyFont="1" applyFill="1" applyBorder="1" applyAlignment="1">
      <alignment horizontal="center" vertical="center"/>
    </xf>
    <xf numFmtId="0" fontId="41" fillId="0" borderId="28" xfId="8" applyFont="1" applyFill="1" applyBorder="1" applyAlignment="1">
      <alignment horizontal="center" vertical="center"/>
    </xf>
    <xf numFmtId="0" fontId="8" fillId="0" borderId="0" xfId="10" applyFont="1" applyFill="1"/>
    <xf numFmtId="0" fontId="47" fillId="0" borderId="0" xfId="10" applyFont="1" applyFill="1"/>
    <xf numFmtId="0" fontId="8" fillId="0" borderId="0" xfId="10" applyFont="1" applyFill="1" applyAlignment="1">
      <alignment horizontal="center"/>
    </xf>
    <xf numFmtId="0" fontId="64" fillId="0" borderId="0" xfId="10" applyFont="1" applyFill="1" applyAlignment="1">
      <alignment horizontal="center"/>
    </xf>
    <xf numFmtId="0" fontId="64" fillId="0" borderId="0" xfId="10" applyFont="1" applyFill="1" applyAlignment="1">
      <alignment horizontal="center" vertical="center"/>
    </xf>
    <xf numFmtId="0" fontId="8" fillId="0" borderId="0" xfId="10" applyFont="1" applyFill="1" applyAlignment="1">
      <alignment horizontal="center" vertical="center"/>
    </xf>
    <xf numFmtId="0" fontId="8" fillId="0" borderId="9" xfId="10" applyFont="1" applyFill="1" applyBorder="1"/>
    <xf numFmtId="176" fontId="47" fillId="0" borderId="9" xfId="10" applyNumberFormat="1" applyFont="1" applyFill="1" applyBorder="1" applyAlignment="1">
      <alignment horizontal="center" vertical="center" wrapText="1" shrinkToFit="1"/>
    </xf>
    <xf numFmtId="176" fontId="8" fillId="0" borderId="9" xfId="10" applyNumberFormat="1" applyFont="1" applyFill="1" applyBorder="1" applyAlignment="1">
      <alignment horizontal="center" vertical="center" wrapText="1" shrinkToFit="1"/>
    </xf>
    <xf numFmtId="176" fontId="64" fillId="0" borderId="9" xfId="10" applyNumberFormat="1" applyFont="1" applyFill="1" applyBorder="1" applyAlignment="1">
      <alignment horizontal="center" vertical="center"/>
    </xf>
    <xf numFmtId="176" fontId="8" fillId="0" borderId="9" xfId="10" applyNumberFormat="1" applyFont="1" applyFill="1" applyBorder="1" applyAlignment="1">
      <alignment horizontal="center" vertical="center"/>
    </xf>
    <xf numFmtId="0" fontId="8" fillId="0" borderId="9" xfId="10" applyFont="1" applyFill="1" applyBorder="1" applyAlignment="1">
      <alignment horizontal="center" vertical="center" wrapText="1"/>
    </xf>
    <xf numFmtId="0" fontId="64" fillId="0" borderId="9" xfId="10" applyFont="1" applyFill="1" applyBorder="1" applyAlignment="1">
      <alignment horizontal="center" vertical="center" wrapText="1"/>
    </xf>
    <xf numFmtId="0" fontId="8" fillId="0" borderId="9" xfId="10" applyFont="1" applyFill="1" applyBorder="1" applyAlignment="1">
      <alignment horizontal="center" vertical="center"/>
    </xf>
    <xf numFmtId="176" fontId="8" fillId="0" borderId="9" xfId="10" applyNumberFormat="1" applyFont="1" applyFill="1" applyBorder="1" applyAlignment="1">
      <alignment horizontal="center" vertical="center" wrapText="1"/>
    </xf>
    <xf numFmtId="176" fontId="47" fillId="0" borderId="30" xfId="10" applyNumberFormat="1" applyFont="1" applyFill="1" applyBorder="1" applyAlignment="1">
      <alignment horizontal="center" vertical="center" wrapText="1"/>
    </xf>
    <xf numFmtId="0" fontId="64" fillId="0" borderId="30" xfId="10" applyFont="1" applyFill="1" applyBorder="1" applyAlignment="1">
      <alignment horizontal="center" vertical="center" wrapText="1"/>
    </xf>
    <xf numFmtId="176" fontId="47" fillId="0" borderId="9" xfId="10" applyNumberFormat="1" applyFont="1" applyBorder="1" applyAlignment="1">
      <alignment horizontal="center" vertical="center" wrapText="1"/>
    </xf>
    <xf numFmtId="0" fontId="64" fillId="0" borderId="9" xfId="10" applyFont="1" applyBorder="1" applyAlignment="1">
      <alignment horizontal="center" vertical="center" wrapText="1"/>
    </xf>
    <xf numFmtId="176" fontId="47" fillId="0" borderId="30" xfId="10" applyNumberFormat="1" applyFont="1" applyBorder="1" applyAlignment="1">
      <alignment horizontal="center" vertical="center" wrapText="1"/>
    </xf>
    <xf numFmtId="176" fontId="47" fillId="0" borderId="9" xfId="10" applyNumberFormat="1" applyFont="1" applyFill="1" applyBorder="1" applyAlignment="1">
      <alignment horizontal="center" vertical="center" wrapText="1"/>
    </xf>
    <xf numFmtId="0" fontId="64" fillId="0" borderId="31" xfId="10" applyFont="1" applyBorder="1" applyAlignment="1">
      <alignment horizontal="center" vertical="center" wrapText="1"/>
    </xf>
    <xf numFmtId="0" fontId="8" fillId="0" borderId="31" xfId="10" applyFont="1" applyFill="1" applyBorder="1"/>
    <xf numFmtId="176" fontId="47" fillId="0" borderId="31" xfId="10" applyNumberFormat="1" applyFont="1" applyFill="1" applyBorder="1" applyAlignment="1">
      <alignment horizontal="center" vertical="center" wrapText="1"/>
    </xf>
    <xf numFmtId="176" fontId="8" fillId="0" borderId="31" xfId="10" applyNumberFormat="1" applyFont="1" applyFill="1" applyBorder="1" applyAlignment="1">
      <alignment horizontal="center" vertical="center" wrapText="1" shrinkToFit="1"/>
    </xf>
    <xf numFmtId="0" fontId="8" fillId="0" borderId="31" xfId="10" applyFont="1" applyFill="1" applyBorder="1" applyAlignment="1">
      <alignment horizontal="center" vertical="center" wrapText="1"/>
    </xf>
    <xf numFmtId="0" fontId="64" fillId="0" borderId="31" xfId="10" applyFont="1" applyFill="1" applyBorder="1" applyAlignment="1">
      <alignment horizontal="center" vertical="center" wrapText="1"/>
    </xf>
    <xf numFmtId="0" fontId="8" fillId="0" borderId="48" xfId="10" applyFont="1" applyFill="1" applyBorder="1" applyAlignment="1">
      <alignment horizontal="center" vertical="center"/>
    </xf>
    <xf numFmtId="176" fontId="47" fillId="0" borderId="48" xfId="10" applyNumberFormat="1" applyFont="1" applyFill="1" applyBorder="1" applyAlignment="1">
      <alignment horizontal="center" vertical="center" wrapText="1" shrinkToFit="1"/>
    </xf>
    <xf numFmtId="176" fontId="8" fillId="0" borderId="48" xfId="10" applyNumberFormat="1" applyFont="1" applyFill="1" applyBorder="1" applyAlignment="1">
      <alignment horizontal="center" vertical="center" wrapText="1"/>
    </xf>
    <xf numFmtId="0" fontId="8" fillId="0" borderId="48" xfId="10" applyFont="1" applyFill="1" applyBorder="1" applyAlignment="1">
      <alignment horizontal="center" vertical="center" wrapText="1"/>
    </xf>
    <xf numFmtId="0" fontId="64" fillId="0" borderId="48" xfId="10" applyFont="1" applyFill="1" applyBorder="1" applyAlignment="1">
      <alignment horizontal="center" vertical="center" wrapText="1"/>
    </xf>
    <xf numFmtId="0" fontId="8" fillId="0" borderId="30" xfId="10" applyFont="1" applyFill="1" applyBorder="1" applyAlignment="1">
      <alignment horizontal="center" vertical="center" wrapText="1"/>
    </xf>
    <xf numFmtId="0" fontId="39" fillId="0" borderId="30" xfId="10" applyFont="1" applyFill="1" applyBorder="1" applyAlignment="1">
      <alignment horizontal="center" vertical="center" wrapText="1"/>
    </xf>
    <xf numFmtId="0" fontId="24" fillId="0" borderId="0" xfId="11"/>
    <xf numFmtId="0" fontId="24" fillId="0" borderId="0" xfId="11" applyAlignment="1">
      <alignment wrapText="1"/>
    </xf>
    <xf numFmtId="0" fontId="24" fillId="0" borderId="0" xfId="11" applyAlignment="1">
      <alignment horizontal="center" wrapText="1"/>
    </xf>
    <xf numFmtId="0" fontId="67" fillId="0" borderId="0" xfId="11" applyFont="1" applyAlignment="1">
      <alignment vertical="center"/>
    </xf>
    <xf numFmtId="0" fontId="47" fillId="0" borderId="0" xfId="11" applyFont="1" applyAlignment="1">
      <alignment wrapText="1"/>
    </xf>
    <xf numFmtId="0" fontId="47" fillId="8" borderId="5" xfId="11" applyFont="1" applyFill="1" applyBorder="1"/>
    <xf numFmtId="0" fontId="47" fillId="8" borderId="5" xfId="11" applyFont="1" applyFill="1" applyBorder="1" applyAlignment="1">
      <alignment horizontal="center" wrapText="1"/>
    </xf>
    <xf numFmtId="0" fontId="43" fillId="8" borderId="5" xfId="11" applyFont="1" applyFill="1" applyBorder="1"/>
    <xf numFmtId="0" fontId="47" fillId="0" borderId="0" xfId="11" applyFont="1"/>
    <xf numFmtId="0" fontId="47" fillId="0" borderId="0" xfId="11" applyFont="1" applyAlignment="1">
      <alignment horizontal="center" wrapText="1"/>
    </xf>
    <xf numFmtId="0" fontId="47" fillId="0" borderId="0" xfId="11" applyFont="1" applyAlignment="1">
      <alignment vertical="center"/>
    </xf>
    <xf numFmtId="0" fontId="69" fillId="0" borderId="1" xfId="11" applyFont="1" applyBorder="1" applyAlignment="1">
      <alignment horizontal="center" vertical="center" wrapText="1"/>
    </xf>
    <xf numFmtId="0" fontId="69" fillId="0" borderId="1" xfId="11" applyNumberFormat="1" applyFont="1" applyBorder="1" applyAlignment="1">
      <alignment horizontal="center" vertical="center"/>
    </xf>
    <xf numFmtId="0" fontId="69" fillId="0" borderId="1" xfId="11" applyNumberFormat="1" applyFont="1" applyBorder="1" applyAlignment="1">
      <alignment horizontal="center" vertical="center" wrapText="1"/>
    </xf>
    <xf numFmtId="0" fontId="69" fillId="0" borderId="1" xfId="11" applyFont="1" applyBorder="1" applyAlignment="1">
      <alignment horizontal="center" vertical="center"/>
    </xf>
    <xf numFmtId="0" fontId="70" fillId="0" borderId="1" xfId="11" applyFont="1" applyBorder="1" applyAlignment="1">
      <alignment horizontal="center" vertical="center"/>
    </xf>
    <xf numFmtId="0" fontId="71" fillId="0" borderId="1" xfId="11" applyFont="1" applyBorder="1" applyAlignment="1">
      <alignment horizontal="center" vertical="center" wrapText="1"/>
    </xf>
    <xf numFmtId="0" fontId="71" fillId="0" borderId="1" xfId="11" applyFont="1" applyBorder="1" applyAlignment="1">
      <alignment horizontal="center" vertical="center"/>
    </xf>
    <xf numFmtId="0" fontId="47" fillId="0" borderId="1" xfId="11" applyFont="1" applyBorder="1" applyAlignment="1">
      <alignment horizontal="center" vertical="center"/>
    </xf>
    <xf numFmtId="0" fontId="47" fillId="3" borderId="37" xfId="0" applyFont="1" applyFill="1" applyBorder="1" applyAlignment="1">
      <alignment horizontal="center" vertical="center"/>
    </xf>
    <xf numFmtId="0" fontId="47" fillId="3" borderId="38" xfId="0" applyFont="1" applyFill="1" applyBorder="1" applyAlignment="1">
      <alignment horizontal="center" vertical="center"/>
    </xf>
    <xf numFmtId="0" fontId="47" fillId="3" borderId="57" xfId="9" applyFont="1" applyFill="1" applyBorder="1" applyAlignment="1" applyProtection="1">
      <alignment horizontal="center" vertical="center"/>
    </xf>
    <xf numFmtId="0" fontId="47" fillId="3" borderId="56" xfId="9" applyFont="1" applyFill="1" applyBorder="1" applyAlignment="1" applyProtection="1">
      <alignment horizontal="center" vertical="center"/>
    </xf>
    <xf numFmtId="0" fontId="69" fillId="3" borderId="38" xfId="9" applyFont="1" applyFill="1" applyBorder="1" applyAlignment="1" applyProtection="1">
      <alignment horizontal="center" vertical="center"/>
    </xf>
    <xf numFmtId="0" fontId="69" fillId="3" borderId="57" xfId="9" applyFont="1" applyFill="1" applyBorder="1" applyAlignment="1" applyProtection="1">
      <alignment horizontal="center" vertical="center"/>
    </xf>
    <xf numFmtId="0" fontId="52" fillId="3" borderId="59" xfId="9" applyFont="1" applyFill="1" applyBorder="1" applyAlignment="1" applyProtection="1">
      <alignment horizontal="center" vertical="center" wrapText="1"/>
    </xf>
    <xf numFmtId="0" fontId="8" fillId="17" borderId="27" xfId="0" applyFont="1" applyFill="1" applyBorder="1" applyAlignment="1">
      <alignment horizontal="center" vertical="center" wrapText="1"/>
    </xf>
    <xf numFmtId="0" fontId="14" fillId="17" borderId="27" xfId="0" applyFont="1" applyFill="1" applyBorder="1" applyAlignment="1">
      <alignment horizontal="center" vertical="center" wrapText="1"/>
    </xf>
    <xf numFmtId="0" fontId="52" fillId="3" borderId="63" xfId="9" applyFont="1" applyFill="1" applyBorder="1" applyAlignment="1" applyProtection="1">
      <alignment horizontal="center" vertical="center" textRotation="255" wrapText="1"/>
    </xf>
    <xf numFmtId="0" fontId="28" fillId="3" borderId="63" xfId="9" applyFont="1" applyFill="1" applyBorder="1" applyAlignment="1" applyProtection="1">
      <alignment horizontal="center" vertical="center" textRotation="255" wrapText="1"/>
    </xf>
    <xf numFmtId="0" fontId="8" fillId="17" borderId="7" xfId="0" applyFont="1" applyFill="1" applyBorder="1" applyAlignment="1">
      <alignment horizontal="center" vertical="center" wrapText="1"/>
    </xf>
    <xf numFmtId="0" fontId="8" fillId="17" borderId="64" xfId="0" applyFont="1" applyFill="1" applyBorder="1" applyAlignment="1">
      <alignment horizontal="center" vertical="center" wrapText="1"/>
    </xf>
    <xf numFmtId="184" fontId="52" fillId="15" borderId="41" xfId="9" applyNumberFormat="1" applyFont="1" applyFill="1" applyBorder="1" applyAlignment="1" applyProtection="1">
      <alignment horizontal="center" vertical="center"/>
      <protection locked="0"/>
    </xf>
    <xf numFmtId="0" fontId="52" fillId="15" borderId="26" xfId="9" applyFont="1" applyFill="1" applyBorder="1" applyAlignment="1">
      <alignment horizontal="center" vertical="center"/>
    </xf>
    <xf numFmtId="183" fontId="8" fillId="0" borderId="41" xfId="0" applyNumberFormat="1" applyFont="1" applyFill="1" applyBorder="1" applyAlignment="1">
      <alignment vertical="center" shrinkToFit="1"/>
    </xf>
    <xf numFmtId="183" fontId="52" fillId="0" borderId="31" xfId="0" applyNumberFormat="1" applyFont="1" applyBorder="1" applyAlignment="1">
      <alignment vertical="center" wrapText="1"/>
    </xf>
    <xf numFmtId="183" fontId="8" fillId="0" borderId="26" xfId="1" applyNumberFormat="1" applyFont="1" applyFill="1" applyBorder="1" applyAlignment="1" applyProtection="1">
      <alignment vertical="center" shrinkToFit="1"/>
    </xf>
    <xf numFmtId="183" fontId="8" fillId="0" borderId="31" xfId="0" applyNumberFormat="1" applyFont="1" applyBorder="1" applyAlignment="1">
      <alignment vertical="center"/>
    </xf>
    <xf numFmtId="183" fontId="47" fillId="9" borderId="9" xfId="10" applyNumberFormat="1" applyFont="1" applyFill="1" applyBorder="1" applyAlignment="1">
      <alignment horizontal="center" vertical="center"/>
    </xf>
    <xf numFmtId="183" fontId="47" fillId="18" borderId="9" xfId="10" applyNumberFormat="1" applyFont="1" applyFill="1" applyBorder="1" applyAlignment="1">
      <alignment horizontal="center" vertical="center"/>
    </xf>
    <xf numFmtId="183" fontId="8" fillId="0" borderId="59" xfId="1" applyNumberFormat="1" applyFont="1" applyFill="1" applyBorder="1" applyAlignment="1" applyProtection="1">
      <alignment horizontal="center" vertical="center" shrinkToFit="1"/>
    </xf>
    <xf numFmtId="183" fontId="8" fillId="0" borderId="31" xfId="1" applyNumberFormat="1" applyFont="1" applyFill="1" applyBorder="1" applyAlignment="1" applyProtection="1">
      <alignment horizontal="center" vertical="center" shrinkToFit="1"/>
    </xf>
    <xf numFmtId="176" fontId="69" fillId="0" borderId="42" xfId="1" applyNumberFormat="1" applyFont="1" applyFill="1" applyBorder="1" applyAlignment="1" applyProtection="1">
      <alignment horizontal="center" vertical="center" shrinkToFit="1"/>
    </xf>
    <xf numFmtId="183" fontId="47" fillId="18" borderId="13" xfId="1" applyNumberFormat="1" applyFont="1" applyFill="1" applyBorder="1" applyAlignment="1" applyProtection="1">
      <alignment horizontal="center" vertical="center" shrinkToFit="1"/>
    </xf>
    <xf numFmtId="183" fontId="47" fillId="0" borderId="27" xfId="1" applyNumberFormat="1" applyFont="1" applyFill="1" applyBorder="1" applyAlignment="1" applyProtection="1">
      <alignment horizontal="center" vertical="center" shrinkToFit="1"/>
    </xf>
    <xf numFmtId="183" fontId="47" fillId="19" borderId="59" xfId="1" applyNumberFormat="1" applyFont="1" applyFill="1" applyBorder="1" applyAlignment="1" applyProtection="1">
      <alignment horizontal="center" vertical="center" shrinkToFit="1"/>
    </xf>
    <xf numFmtId="184" fontId="52" fillId="0" borderId="41" xfId="9" applyNumberFormat="1" applyFont="1" applyFill="1" applyBorder="1" applyAlignment="1" applyProtection="1">
      <alignment horizontal="center" vertical="center"/>
      <protection locked="0"/>
    </xf>
    <xf numFmtId="0" fontId="52" fillId="0" borderId="28" xfId="9" applyFont="1" applyFill="1" applyBorder="1" applyAlignment="1">
      <alignment horizontal="center" vertical="center"/>
    </xf>
    <xf numFmtId="183" fontId="8" fillId="0" borderId="10" xfId="0" applyNumberFormat="1" applyFont="1" applyFill="1" applyBorder="1" applyAlignment="1">
      <alignment vertical="center" shrinkToFit="1"/>
    </xf>
    <xf numFmtId="183" fontId="52" fillId="0" borderId="9" xfId="0" applyNumberFormat="1" applyFont="1" applyFill="1" applyBorder="1" applyAlignment="1">
      <alignment vertical="center" wrapText="1"/>
    </xf>
    <xf numFmtId="183" fontId="8" fillId="0" borderId="9" xfId="0" applyNumberFormat="1" applyFont="1" applyFill="1" applyBorder="1" applyAlignment="1">
      <alignment vertical="center"/>
    </xf>
    <xf numFmtId="183" fontId="8" fillId="0" borderId="9" xfId="1" applyNumberFormat="1" applyFont="1" applyFill="1" applyBorder="1" applyAlignment="1" applyProtection="1">
      <alignment horizontal="center" vertical="center" shrinkToFit="1"/>
    </xf>
    <xf numFmtId="176" fontId="69" fillId="20" borderId="65" xfId="1" applyNumberFormat="1" applyFont="1" applyFill="1" applyBorder="1" applyAlignment="1" applyProtection="1">
      <alignment horizontal="center" vertical="center" shrinkToFit="1"/>
    </xf>
    <xf numFmtId="183" fontId="8" fillId="0" borderId="8" xfId="1" applyNumberFormat="1" applyFont="1" applyFill="1" applyBorder="1" applyAlignment="1" applyProtection="1">
      <alignment horizontal="center" vertical="center" shrinkToFit="1"/>
    </xf>
    <xf numFmtId="183" fontId="47" fillId="18" borderId="41" xfId="1" applyNumberFormat="1" applyFont="1" applyFill="1" applyBorder="1" applyAlignment="1" applyProtection="1">
      <alignment horizontal="center" vertical="center" shrinkToFit="1"/>
    </xf>
    <xf numFmtId="183" fontId="47" fillId="21" borderId="49" xfId="1" applyNumberFormat="1" applyFont="1" applyFill="1" applyBorder="1" applyAlignment="1" applyProtection="1">
      <alignment horizontal="center" vertical="center" shrinkToFit="1"/>
    </xf>
    <xf numFmtId="183" fontId="47" fillId="20" borderId="49" xfId="1" applyNumberFormat="1" applyFont="1" applyFill="1" applyBorder="1" applyAlignment="1" applyProtection="1">
      <alignment horizontal="center" vertical="center" shrinkToFit="1"/>
    </xf>
    <xf numFmtId="183" fontId="47" fillId="0" borderId="49" xfId="1" applyNumberFormat="1" applyFont="1" applyFill="1" applyBorder="1" applyAlignment="1" applyProtection="1">
      <alignment horizontal="center" vertical="center" shrinkToFit="1"/>
    </xf>
    <xf numFmtId="0" fontId="52" fillId="15" borderId="28" xfId="9" applyFont="1" applyFill="1" applyBorder="1" applyAlignment="1">
      <alignment horizontal="center" vertical="center"/>
    </xf>
    <xf numFmtId="183" fontId="52" fillId="0" borderId="9" xfId="0" applyNumberFormat="1" applyFont="1" applyBorder="1" applyAlignment="1">
      <alignment vertical="center" wrapText="1"/>
    </xf>
    <xf numFmtId="183" fontId="8" fillId="0" borderId="9" xfId="0" applyNumberFormat="1" applyFont="1" applyBorder="1" applyAlignment="1">
      <alignment vertical="center"/>
    </xf>
    <xf numFmtId="176" fontId="69" fillId="0" borderId="65" xfId="1" applyNumberFormat="1" applyFont="1" applyFill="1" applyBorder="1" applyAlignment="1" applyProtection="1">
      <alignment horizontal="center" vertical="center" shrinkToFit="1"/>
    </xf>
    <xf numFmtId="176" fontId="69" fillId="9" borderId="65" xfId="1" applyNumberFormat="1" applyFont="1" applyFill="1" applyBorder="1" applyAlignment="1" applyProtection="1">
      <alignment horizontal="center" vertical="center" shrinkToFit="1"/>
    </xf>
    <xf numFmtId="183" fontId="52" fillId="0" borderId="10" xfId="1" applyNumberFormat="1" applyFont="1" applyFill="1" applyBorder="1" applyAlignment="1" applyProtection="1">
      <alignment vertical="center" shrinkToFit="1"/>
    </xf>
    <xf numFmtId="183" fontId="8" fillId="0" borderId="10" xfId="1" applyNumberFormat="1" applyFont="1" applyFill="1" applyBorder="1" applyAlignment="1" applyProtection="1">
      <alignment vertical="center" shrinkToFit="1"/>
    </xf>
    <xf numFmtId="183" fontId="8" fillId="9" borderId="9" xfId="1" applyNumberFormat="1" applyFont="1" applyFill="1" applyBorder="1" applyAlignment="1" applyProtection="1">
      <alignment horizontal="center" vertical="center" shrinkToFit="1"/>
    </xf>
    <xf numFmtId="183" fontId="8" fillId="9" borderId="8" xfId="1" applyNumberFormat="1" applyFont="1" applyFill="1" applyBorder="1" applyAlignment="1" applyProtection="1">
      <alignment horizontal="center" vertical="center" shrinkToFit="1"/>
    </xf>
    <xf numFmtId="183" fontId="47" fillId="9" borderId="49" xfId="1" applyNumberFormat="1" applyFont="1" applyFill="1" applyBorder="1" applyAlignment="1" applyProtection="1">
      <alignment horizontal="center" vertical="center" shrinkToFit="1"/>
    </xf>
    <xf numFmtId="0" fontId="52" fillId="15" borderId="52" xfId="9" applyFont="1" applyFill="1" applyBorder="1" applyAlignment="1">
      <alignment horizontal="center" vertical="center"/>
    </xf>
    <xf numFmtId="183" fontId="8" fillId="0" borderId="66" xfId="0" applyNumberFormat="1" applyFont="1" applyFill="1" applyBorder="1" applyAlignment="1">
      <alignment vertical="center" shrinkToFit="1"/>
    </xf>
    <xf numFmtId="183" fontId="8" fillId="0" borderId="30" xfId="0" applyNumberFormat="1" applyFont="1" applyBorder="1" applyAlignment="1">
      <alignment vertical="center"/>
    </xf>
    <xf numFmtId="183" fontId="8" fillId="0" borderId="58" xfId="1" applyNumberFormat="1" applyFont="1" applyFill="1" applyBorder="1" applyAlignment="1" applyProtection="1">
      <alignment horizontal="center" vertical="center" shrinkToFit="1"/>
    </xf>
    <xf numFmtId="183" fontId="8" fillId="0" borderId="30" xfId="1" applyNumberFormat="1" applyFont="1" applyFill="1" applyBorder="1" applyAlignment="1" applyProtection="1">
      <alignment horizontal="center" vertical="center" shrinkToFit="1"/>
    </xf>
    <xf numFmtId="176" fontId="69" fillId="0" borderId="67" xfId="1" applyNumberFormat="1" applyFont="1" applyFill="1" applyBorder="1" applyAlignment="1" applyProtection="1">
      <alignment horizontal="center" vertical="center" shrinkToFit="1"/>
    </xf>
    <xf numFmtId="183" fontId="8" fillId="0" borderId="68" xfId="1" applyNumberFormat="1" applyFont="1" applyFill="1" applyBorder="1" applyAlignment="1" applyProtection="1">
      <alignment horizontal="center" vertical="center" shrinkToFit="1"/>
    </xf>
    <xf numFmtId="183" fontId="47" fillId="18" borderId="33" xfId="1" applyNumberFormat="1" applyFont="1" applyFill="1" applyBorder="1" applyAlignment="1" applyProtection="1">
      <alignment horizontal="center" vertical="center" shrinkToFit="1"/>
    </xf>
    <xf numFmtId="183" fontId="47" fillId="0" borderId="69" xfId="0" applyNumberFormat="1" applyFont="1" applyFill="1" applyBorder="1" applyAlignment="1">
      <alignment horizontal="center" vertical="center"/>
    </xf>
    <xf numFmtId="183" fontId="47" fillId="0" borderId="6" xfId="0" applyNumberFormat="1" applyFont="1" applyFill="1" applyBorder="1" applyAlignment="1">
      <alignment horizontal="center" vertical="center"/>
    </xf>
    <xf numFmtId="183" fontId="47" fillId="22" borderId="6" xfId="0" applyNumberFormat="1" applyFont="1" applyFill="1" applyBorder="1" applyAlignment="1">
      <alignment horizontal="center" vertical="center"/>
    </xf>
    <xf numFmtId="183" fontId="47" fillId="23" borderId="40" xfId="0" applyNumberFormat="1" applyFont="1" applyFill="1" applyBorder="1" applyAlignment="1">
      <alignment vertical="center" shrinkToFit="1"/>
    </xf>
    <xf numFmtId="183" fontId="47" fillId="23" borderId="40" xfId="0" applyNumberFormat="1" applyFont="1" applyFill="1" applyBorder="1" applyAlignment="1">
      <alignment horizontal="center" vertical="center" shrinkToFit="1"/>
    </xf>
    <xf numFmtId="49" fontId="28" fillId="15" borderId="13" xfId="9" applyNumberFormat="1" applyFont="1" applyFill="1" applyBorder="1" applyAlignment="1" applyProtection="1">
      <alignment horizontal="center" vertical="center"/>
      <protection locked="0"/>
    </xf>
    <xf numFmtId="0" fontId="52" fillId="15" borderId="11" xfId="9" applyFont="1" applyFill="1" applyBorder="1" applyAlignment="1">
      <alignment horizontal="center" vertical="center"/>
    </xf>
    <xf numFmtId="183" fontId="52" fillId="9" borderId="13" xfId="5" applyNumberFormat="1" applyFont="1" applyFill="1" applyBorder="1" applyAlignment="1" applyProtection="1">
      <alignment vertical="center" shrinkToFit="1"/>
    </xf>
    <xf numFmtId="183" fontId="52" fillId="0" borderId="49" xfId="0" applyNumberFormat="1" applyFont="1" applyBorder="1" applyAlignment="1">
      <alignment vertical="center" wrapText="1"/>
    </xf>
    <xf numFmtId="183" fontId="8" fillId="0" borderId="11" xfId="1" applyNumberFormat="1" applyFont="1" applyFill="1" applyBorder="1" applyAlignment="1" applyProtection="1">
      <alignment vertical="center" shrinkToFit="1"/>
    </xf>
    <xf numFmtId="183" fontId="8" fillId="9" borderId="13" xfId="5" applyNumberFormat="1" applyFont="1" applyFill="1" applyBorder="1" applyAlignment="1" applyProtection="1">
      <alignment vertical="center" shrinkToFit="1"/>
    </xf>
    <xf numFmtId="183" fontId="8" fillId="0" borderId="49" xfId="0" applyNumberFormat="1" applyFont="1" applyBorder="1" applyAlignment="1">
      <alignment vertical="center"/>
    </xf>
    <xf numFmtId="183" fontId="8" fillId="0" borderId="12" xfId="1" applyNumberFormat="1" applyFont="1" applyFill="1" applyBorder="1" applyAlignment="1" applyProtection="1">
      <alignment horizontal="center" vertical="center" shrinkToFit="1"/>
    </xf>
    <xf numFmtId="176" fontId="69" fillId="0" borderId="70" xfId="1" applyNumberFormat="1" applyFont="1" applyFill="1" applyBorder="1" applyAlignment="1" applyProtection="1">
      <alignment horizontal="center" vertical="center" shrinkToFit="1"/>
    </xf>
    <xf numFmtId="183" fontId="8" fillId="0" borderId="11" xfId="1" applyNumberFormat="1" applyFont="1" applyFill="1" applyBorder="1" applyAlignment="1" applyProtection="1">
      <alignment horizontal="center" vertical="center" shrinkToFit="1"/>
    </xf>
    <xf numFmtId="183" fontId="47" fillId="19" borderId="11" xfId="1" applyNumberFormat="1" applyFont="1" applyFill="1" applyBorder="1" applyAlignment="1" applyProtection="1">
      <alignment horizontal="center" vertical="center" shrinkToFit="1"/>
    </xf>
    <xf numFmtId="49" fontId="28" fillId="15" borderId="10" xfId="9" applyNumberFormat="1" applyFont="1" applyFill="1" applyBorder="1" applyAlignment="1" applyProtection="1">
      <alignment horizontal="center" vertical="center"/>
      <protection locked="0"/>
    </xf>
    <xf numFmtId="0" fontId="52" fillId="15" borderId="8" xfId="9" applyFont="1" applyFill="1" applyBorder="1" applyAlignment="1">
      <alignment horizontal="center" vertical="center"/>
    </xf>
    <xf numFmtId="183" fontId="52" fillId="9" borderId="10" xfId="5" applyNumberFormat="1" applyFont="1" applyFill="1" applyBorder="1" applyAlignment="1" applyProtection="1">
      <alignment vertical="center" shrinkToFit="1"/>
    </xf>
    <xf numFmtId="183" fontId="8" fillId="0" borderId="59" xfId="1" applyNumberFormat="1" applyFont="1" applyFill="1" applyBorder="1" applyAlignment="1" applyProtection="1">
      <alignment vertical="center" shrinkToFit="1"/>
    </xf>
    <xf numFmtId="183" fontId="8" fillId="9" borderId="10" xfId="5" applyNumberFormat="1" applyFont="1" applyFill="1" applyBorder="1" applyAlignment="1" applyProtection="1">
      <alignment vertical="center" shrinkToFit="1"/>
    </xf>
    <xf numFmtId="183" fontId="47" fillId="19" borderId="8" xfId="1" applyNumberFormat="1" applyFont="1" applyFill="1" applyBorder="1" applyAlignment="1" applyProtection="1">
      <alignment horizontal="center" vertical="center" shrinkToFit="1"/>
    </xf>
    <xf numFmtId="0" fontId="52" fillId="15" borderId="8" xfId="9" applyFont="1" applyFill="1" applyBorder="1" applyAlignment="1">
      <alignment horizontal="center" vertical="center" shrinkToFit="1"/>
    </xf>
    <xf numFmtId="49" fontId="28" fillId="0" borderId="10" xfId="9" applyNumberFormat="1" applyFont="1" applyFill="1" applyBorder="1" applyAlignment="1" applyProtection="1">
      <alignment horizontal="center" vertical="center"/>
      <protection locked="0"/>
    </xf>
    <xf numFmtId="0" fontId="52" fillId="0" borderId="8" xfId="9" applyFont="1" applyFill="1" applyBorder="1" applyAlignment="1">
      <alignment horizontal="center" vertical="center"/>
    </xf>
    <xf numFmtId="183" fontId="52" fillId="0" borderId="10" xfId="5" applyNumberFormat="1" applyFont="1" applyFill="1" applyBorder="1" applyAlignment="1" applyProtection="1">
      <alignment vertical="center" shrinkToFit="1"/>
    </xf>
    <xf numFmtId="183" fontId="52" fillId="0" borderId="49" xfId="0" applyNumberFormat="1" applyFont="1" applyFill="1" applyBorder="1" applyAlignment="1">
      <alignment vertical="center" wrapText="1"/>
    </xf>
    <xf numFmtId="183" fontId="8" fillId="0" borderId="10" xfId="5" applyNumberFormat="1" applyFont="1" applyFill="1" applyBorder="1" applyAlignment="1" applyProtection="1">
      <alignment vertical="center" shrinkToFit="1"/>
    </xf>
    <xf numFmtId="183" fontId="8" fillId="0" borderId="49" xfId="0" applyNumberFormat="1" applyFont="1" applyFill="1" applyBorder="1" applyAlignment="1">
      <alignment vertical="center"/>
    </xf>
    <xf numFmtId="49" fontId="28" fillId="15" borderId="66" xfId="9" applyNumberFormat="1" applyFont="1" applyFill="1" applyBorder="1" applyAlignment="1" applyProtection="1">
      <alignment horizontal="center" vertical="center"/>
      <protection locked="0"/>
    </xf>
    <xf numFmtId="0" fontId="52" fillId="15" borderId="63" xfId="9" applyFont="1" applyFill="1" applyBorder="1" applyAlignment="1">
      <alignment horizontal="center" vertical="center"/>
    </xf>
    <xf numFmtId="183" fontId="52" fillId="9" borderId="7" xfId="5" applyNumberFormat="1" applyFont="1" applyFill="1" applyBorder="1" applyAlignment="1" applyProtection="1">
      <alignment vertical="center" shrinkToFit="1"/>
    </xf>
    <xf numFmtId="183" fontId="52" fillId="0" borderId="64" xfId="0" applyNumberFormat="1" applyFont="1" applyBorder="1" applyAlignment="1">
      <alignment vertical="center" wrapText="1"/>
    </xf>
    <xf numFmtId="183" fontId="8" fillId="0" borderId="62" xfId="1" applyNumberFormat="1" applyFont="1" applyFill="1" applyBorder="1" applyAlignment="1" applyProtection="1">
      <alignment vertical="center" shrinkToFit="1"/>
    </xf>
    <xf numFmtId="183" fontId="8" fillId="9" borderId="7" xfId="5" applyNumberFormat="1" applyFont="1" applyFill="1" applyBorder="1" applyAlignment="1" applyProtection="1">
      <alignment vertical="center" shrinkToFit="1"/>
    </xf>
    <xf numFmtId="183" fontId="8" fillId="0" borderId="64" xfId="0" applyNumberFormat="1" applyFont="1" applyBorder="1" applyAlignment="1">
      <alignment vertical="center"/>
    </xf>
    <xf numFmtId="183" fontId="8" fillId="0" borderId="7" xfId="1" applyNumberFormat="1" applyFont="1" applyFill="1" applyBorder="1" applyAlignment="1" applyProtection="1">
      <alignment horizontal="center" vertical="center" shrinkToFit="1"/>
    </xf>
    <xf numFmtId="183" fontId="47" fillId="0" borderId="51" xfId="1" applyNumberFormat="1" applyFont="1" applyFill="1" applyBorder="1" applyAlignment="1" applyProtection="1">
      <alignment horizontal="center" vertical="center" shrinkToFit="1"/>
    </xf>
    <xf numFmtId="183" fontId="47" fillId="23" borderId="33" xfId="0" applyNumberFormat="1" applyFont="1" applyFill="1" applyBorder="1" applyAlignment="1">
      <alignment vertical="center" shrinkToFit="1"/>
    </xf>
    <xf numFmtId="183" fontId="47" fillId="23" borderId="16" xfId="0" applyNumberFormat="1" applyFont="1" applyFill="1" applyBorder="1" applyAlignment="1">
      <alignment vertical="center" shrinkToFit="1"/>
    </xf>
    <xf numFmtId="183" fontId="47" fillId="23" borderId="71" xfId="1" applyNumberFormat="1" applyFont="1" applyFill="1" applyBorder="1" applyAlignment="1" applyProtection="1">
      <alignment horizontal="center" vertical="center" shrinkToFit="1"/>
    </xf>
    <xf numFmtId="183" fontId="47" fillId="23" borderId="40" xfId="1" applyNumberFormat="1" applyFont="1" applyFill="1" applyBorder="1" applyAlignment="1" applyProtection="1">
      <alignment horizontal="center" vertical="center" shrinkToFit="1"/>
    </xf>
    <xf numFmtId="183" fontId="47" fillId="24" borderId="16" xfId="0" applyNumberFormat="1" applyFont="1" applyFill="1" applyBorder="1" applyAlignment="1">
      <alignment vertical="center" shrinkToFit="1"/>
    </xf>
    <xf numFmtId="183" fontId="47" fillId="24" borderId="40" xfId="0" applyNumberFormat="1" applyFont="1" applyFill="1" applyBorder="1" applyAlignment="1">
      <alignment horizontal="center" vertical="center" shrinkToFit="1"/>
    </xf>
    <xf numFmtId="0" fontId="0" fillId="0" borderId="0" xfId="0" applyAlignment="1">
      <alignment horizontal="center" vertical="center"/>
    </xf>
    <xf numFmtId="0" fontId="8" fillId="0" borderId="0" xfId="0" applyFont="1" applyAlignment="1">
      <alignment horizontal="center"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0" fillId="0" borderId="0" xfId="0" applyFill="1" applyBorder="1" applyAlignment="1">
      <alignment horizontal="center" vertical="center"/>
    </xf>
    <xf numFmtId="0" fontId="12" fillId="0" borderId="0" xfId="0" applyFont="1" applyFill="1" applyBorder="1" applyAlignment="1">
      <alignment horizontal="center" vertical="center"/>
    </xf>
    <xf numFmtId="176" fontId="8" fillId="0" borderId="0" xfId="2" applyNumberFormat="1" applyFont="1" applyFill="1" applyProtection="1"/>
    <xf numFmtId="176" fontId="9" fillId="6" borderId="1" xfId="2" applyNumberFormat="1" applyFont="1" applyFill="1" applyBorder="1" applyAlignment="1" applyProtection="1">
      <alignment horizontal="center" vertical="center" wrapText="1"/>
    </xf>
    <xf numFmtId="176" fontId="9" fillId="6" borderId="4" xfId="2" applyNumberFormat="1" applyFont="1" applyFill="1" applyBorder="1" applyAlignment="1" applyProtection="1">
      <alignment horizontal="center" vertical="center" wrapText="1"/>
    </xf>
    <xf numFmtId="176" fontId="8" fillId="5" borderId="1" xfId="2" applyNumberFormat="1" applyFont="1" applyFill="1" applyBorder="1" applyAlignment="1" applyProtection="1">
      <alignment horizontal="center" vertical="center"/>
    </xf>
    <xf numFmtId="176" fontId="9" fillId="2" borderId="1" xfId="2" applyNumberFormat="1" applyFont="1" applyFill="1" applyBorder="1" applyAlignment="1" applyProtection="1">
      <alignment horizontal="center" vertical="center" textRotation="255"/>
    </xf>
    <xf numFmtId="176" fontId="9" fillId="3" borderId="1" xfId="2" applyNumberFormat="1" applyFont="1" applyFill="1" applyBorder="1" applyAlignment="1" applyProtection="1">
      <alignment horizontal="center" vertical="center" textRotation="255"/>
    </xf>
    <xf numFmtId="176" fontId="8" fillId="4" borderId="1" xfId="2" applyNumberFormat="1" applyFont="1" applyFill="1" applyBorder="1" applyAlignment="1" applyProtection="1">
      <alignment horizontal="center" vertical="center"/>
    </xf>
    <xf numFmtId="176" fontId="8" fillId="0" borderId="1" xfId="2" applyNumberFormat="1" applyFont="1" applyBorder="1" applyAlignment="1" applyProtection="1">
      <alignment horizontal="center" vertical="center"/>
    </xf>
    <xf numFmtId="183" fontId="0" fillId="0" borderId="0" xfId="0" applyNumberFormat="1"/>
    <xf numFmtId="0" fontId="8" fillId="0" borderId="0" xfId="12" applyFont="1" applyAlignment="1">
      <alignment vertical="center"/>
    </xf>
    <xf numFmtId="0" fontId="12" fillId="0" borderId="0" xfId="12" applyFont="1">
      <alignment vertical="center"/>
    </xf>
    <xf numFmtId="0" fontId="8" fillId="0" borderId="0" xfId="12" applyFont="1" applyAlignment="1">
      <alignment horizontal="center" vertical="center"/>
    </xf>
    <xf numFmtId="0" fontId="8" fillId="0" borderId="0" xfId="12" applyFont="1" applyFill="1" applyAlignment="1">
      <alignment vertical="center"/>
    </xf>
    <xf numFmtId="0" fontId="41" fillId="0" borderId="0" xfId="12" applyFont="1" applyAlignment="1">
      <alignment vertical="center"/>
    </xf>
    <xf numFmtId="0" fontId="8" fillId="0" borderId="69" xfId="0" applyFont="1" applyBorder="1" applyAlignment="1">
      <alignment vertical="center"/>
    </xf>
    <xf numFmtId="0" fontId="8" fillId="0" borderId="0" xfId="0" applyFont="1" applyAlignment="1">
      <alignment vertical="center"/>
    </xf>
    <xf numFmtId="0" fontId="12" fillId="25" borderId="9" xfId="12" applyFont="1" applyFill="1" applyBorder="1" applyAlignment="1">
      <alignment horizontal="center" vertical="top"/>
    </xf>
    <xf numFmtId="176" fontId="8" fillId="25" borderId="9" xfId="13" applyNumberFormat="1" applyFont="1" applyFill="1" applyBorder="1" applyAlignment="1">
      <alignment horizontal="center" vertical="top" shrinkToFit="1"/>
    </xf>
    <xf numFmtId="0" fontId="8" fillId="25" borderId="9" xfId="12" applyFont="1" applyFill="1" applyBorder="1" applyAlignment="1">
      <alignment horizontal="center" vertical="top"/>
    </xf>
    <xf numFmtId="176" fontId="8" fillId="25" borderId="9" xfId="0" applyNumberFormat="1" applyFont="1" applyFill="1" applyBorder="1" applyAlignment="1">
      <alignment horizontal="center" vertical="top" shrinkToFit="1"/>
    </xf>
    <xf numFmtId="0" fontId="8" fillId="25" borderId="9" xfId="0" applyFont="1" applyFill="1" applyBorder="1" applyAlignment="1">
      <alignment horizontal="center" vertical="top" shrinkToFit="1"/>
    </xf>
    <xf numFmtId="185" fontId="8" fillId="25" borderId="9" xfId="0" applyNumberFormat="1" applyFont="1" applyFill="1" applyBorder="1" applyAlignment="1">
      <alignment horizontal="center" vertical="top" shrinkToFit="1"/>
    </xf>
    <xf numFmtId="0" fontId="8" fillId="25" borderId="9" xfId="0" applyNumberFormat="1" applyFont="1" applyFill="1" applyBorder="1" applyAlignment="1">
      <alignment horizontal="center" vertical="top" shrinkToFit="1"/>
    </xf>
    <xf numFmtId="0" fontId="8" fillId="25" borderId="9" xfId="0" applyFont="1" applyFill="1" applyBorder="1" applyAlignment="1">
      <alignment horizontal="center" vertical="top"/>
    </xf>
    <xf numFmtId="176" fontId="81" fillId="25" borderId="9" xfId="0" applyNumberFormat="1" applyFont="1" applyFill="1" applyBorder="1" applyAlignment="1">
      <alignment horizontal="center" vertical="top" shrinkToFit="1"/>
    </xf>
    <xf numFmtId="176" fontId="52" fillId="25" borderId="9" xfId="0" applyNumberFormat="1" applyFont="1" applyFill="1" applyBorder="1" applyAlignment="1">
      <alignment horizontal="center" vertical="top" shrinkToFit="1"/>
    </xf>
    <xf numFmtId="0" fontId="8" fillId="26" borderId="9" xfId="14" applyFont="1" applyFill="1" applyBorder="1" applyAlignment="1">
      <alignment horizontal="center" vertical="center"/>
    </xf>
    <xf numFmtId="176" fontId="8" fillId="26" borderId="9" xfId="13" applyNumberFormat="1" applyFont="1" applyFill="1" applyBorder="1" applyAlignment="1">
      <alignment horizontal="center" vertical="top" shrinkToFit="1"/>
    </xf>
    <xf numFmtId="0" fontId="82" fillId="26" borderId="9" xfId="0" applyFont="1" applyFill="1" applyBorder="1" applyAlignment="1">
      <alignment horizontal="center" vertical="top"/>
    </xf>
    <xf numFmtId="38" fontId="41" fillId="26" borderId="9" xfId="15" applyNumberFormat="1" applyFont="1" applyFill="1" applyBorder="1" applyAlignment="1">
      <alignment horizontal="center" vertical="top"/>
    </xf>
    <xf numFmtId="185" fontId="8" fillId="26" borderId="9" xfId="0" applyNumberFormat="1" applyFont="1" applyFill="1" applyBorder="1" applyAlignment="1">
      <alignment horizontal="center" vertical="top" shrinkToFit="1"/>
    </xf>
    <xf numFmtId="176" fontId="8" fillId="26" borderId="9" xfId="0" applyNumberFormat="1" applyFont="1" applyFill="1" applyBorder="1" applyAlignment="1">
      <alignment horizontal="center" vertical="top" shrinkToFit="1"/>
    </xf>
    <xf numFmtId="176" fontId="8" fillId="26" borderId="9" xfId="16" applyNumberFormat="1" applyFont="1" applyFill="1" applyBorder="1" applyAlignment="1">
      <alignment horizontal="center" vertical="top" shrinkToFit="1"/>
    </xf>
    <xf numFmtId="38" fontId="8" fillId="26" borderId="9" xfId="15" applyNumberFormat="1" applyFont="1" applyFill="1" applyBorder="1" applyAlignment="1">
      <alignment horizontal="center" vertical="top"/>
    </xf>
    <xf numFmtId="176" fontId="52" fillId="26" borderId="9" xfId="13" applyNumberFormat="1" applyFont="1" applyFill="1" applyBorder="1" applyAlignment="1">
      <alignment horizontal="center" vertical="center" shrinkToFit="1"/>
    </xf>
    <xf numFmtId="0" fontId="8" fillId="26" borderId="9" xfId="0" applyFont="1" applyFill="1" applyBorder="1" applyAlignment="1">
      <alignment horizontal="center" vertical="top"/>
    </xf>
    <xf numFmtId="0" fontId="0" fillId="26" borderId="9" xfId="0" applyFill="1" applyBorder="1"/>
    <xf numFmtId="0" fontId="8" fillId="13" borderId="9" xfId="14" applyFont="1" applyFill="1" applyBorder="1" applyAlignment="1">
      <alignment horizontal="center" vertical="center"/>
    </xf>
    <xf numFmtId="176" fontId="8" fillId="13" borderId="9" xfId="13" applyNumberFormat="1" applyFont="1" applyFill="1" applyBorder="1" applyAlignment="1">
      <alignment horizontal="center" vertical="top" shrinkToFit="1"/>
    </xf>
    <xf numFmtId="0" fontId="82" fillId="13" borderId="9" xfId="0" applyFont="1" applyFill="1" applyBorder="1" applyAlignment="1">
      <alignment horizontal="center" vertical="top"/>
    </xf>
    <xf numFmtId="38" fontId="41" fillId="13" borderId="9" xfId="15" applyNumberFormat="1" applyFont="1" applyFill="1" applyBorder="1" applyAlignment="1">
      <alignment horizontal="center" vertical="top"/>
    </xf>
    <xf numFmtId="185" fontId="8" fillId="13" borderId="9" xfId="0" applyNumberFormat="1" applyFont="1" applyFill="1" applyBorder="1" applyAlignment="1">
      <alignment horizontal="center" vertical="top" shrinkToFit="1"/>
    </xf>
    <xf numFmtId="176" fontId="8" fillId="13" borderId="9" xfId="0" applyNumberFormat="1" applyFont="1" applyFill="1" applyBorder="1" applyAlignment="1">
      <alignment horizontal="center" vertical="top" shrinkToFit="1"/>
    </xf>
    <xf numFmtId="176" fontId="8" fillId="13" borderId="9" xfId="16" applyNumberFormat="1" applyFont="1" applyFill="1" applyBorder="1" applyAlignment="1">
      <alignment horizontal="center" vertical="top" shrinkToFit="1"/>
    </xf>
    <xf numFmtId="38" fontId="8" fillId="13" borderId="9" xfId="15" applyNumberFormat="1" applyFont="1" applyFill="1" applyBorder="1" applyAlignment="1">
      <alignment horizontal="center" vertical="top"/>
    </xf>
    <xf numFmtId="176" fontId="52" fillId="13" borderId="9" xfId="13" applyNumberFormat="1" applyFont="1" applyFill="1" applyBorder="1" applyAlignment="1">
      <alignment horizontal="center" vertical="center" shrinkToFit="1"/>
    </xf>
    <xf numFmtId="0" fontId="8" fillId="13" borderId="9" xfId="0" applyFont="1" applyFill="1" applyBorder="1" applyAlignment="1">
      <alignment horizontal="center" vertical="top"/>
    </xf>
    <xf numFmtId="0" fontId="0" fillId="13" borderId="9" xfId="0" applyFill="1" applyBorder="1"/>
    <xf numFmtId="0" fontId="0" fillId="13" borderId="9" xfId="0" applyFill="1" applyBorder="1" applyAlignment="1">
      <alignment horizontal="center" vertical="center"/>
    </xf>
    <xf numFmtId="0" fontId="8" fillId="11" borderId="9" xfId="14" applyFont="1" applyFill="1" applyBorder="1" applyAlignment="1">
      <alignment horizontal="center" vertical="center"/>
    </xf>
    <xf numFmtId="176" fontId="8" fillId="11" borderId="9" xfId="13" applyNumberFormat="1" applyFont="1" applyFill="1" applyBorder="1" applyAlignment="1">
      <alignment horizontal="center" vertical="top" shrinkToFit="1"/>
    </xf>
    <xf numFmtId="0" fontId="82" fillId="11" borderId="9" xfId="0" applyFont="1" applyFill="1" applyBorder="1" applyAlignment="1">
      <alignment horizontal="center" vertical="top"/>
    </xf>
    <xf numFmtId="38" fontId="41" fillId="11" borderId="9" xfId="15" applyNumberFormat="1" applyFont="1" applyFill="1" applyBorder="1" applyAlignment="1">
      <alignment horizontal="center" vertical="top"/>
    </xf>
    <xf numFmtId="185" fontId="8" fillId="11" borderId="9" xfId="0" applyNumberFormat="1" applyFont="1" applyFill="1" applyBorder="1" applyAlignment="1">
      <alignment horizontal="center" vertical="top" shrinkToFit="1"/>
    </xf>
    <xf numFmtId="176" fontId="8" fillId="11" borderId="9" xfId="0" applyNumberFormat="1" applyFont="1" applyFill="1" applyBorder="1" applyAlignment="1">
      <alignment horizontal="center" vertical="top" shrinkToFit="1"/>
    </xf>
    <xf numFmtId="176" fontId="8" fillId="11" borderId="9" xfId="16" applyNumberFormat="1" applyFont="1" applyFill="1" applyBorder="1" applyAlignment="1">
      <alignment horizontal="center" vertical="top" shrinkToFit="1"/>
    </xf>
    <xf numFmtId="38" fontId="8" fillId="11" borderId="9" xfId="15" applyNumberFormat="1" applyFont="1" applyFill="1" applyBorder="1" applyAlignment="1">
      <alignment horizontal="center" vertical="top"/>
    </xf>
    <xf numFmtId="176" fontId="52" fillId="11" borderId="9" xfId="13" applyNumberFormat="1" applyFont="1" applyFill="1" applyBorder="1" applyAlignment="1">
      <alignment horizontal="center" vertical="center" shrinkToFit="1"/>
    </xf>
    <xf numFmtId="0" fontId="8" fillId="11" borderId="9" xfId="0" applyFont="1" applyFill="1" applyBorder="1" applyAlignment="1">
      <alignment horizontal="center" vertical="top"/>
    </xf>
    <xf numFmtId="185" fontId="8" fillId="11" borderId="9" xfId="13" applyNumberFormat="1" applyFont="1" applyFill="1" applyBorder="1" applyAlignment="1">
      <alignment horizontal="center" vertical="top" shrinkToFit="1"/>
    </xf>
    <xf numFmtId="0" fontId="8" fillId="27" borderId="9" xfId="14" applyFont="1" applyFill="1" applyBorder="1" applyAlignment="1">
      <alignment horizontal="center" vertical="center"/>
    </xf>
    <xf numFmtId="176" fontId="52" fillId="27" borderId="9" xfId="13" applyNumberFormat="1" applyFont="1" applyFill="1" applyBorder="1" applyAlignment="1">
      <alignment horizontal="center" vertical="center" shrinkToFit="1"/>
    </xf>
    <xf numFmtId="0" fontId="0" fillId="27" borderId="9" xfId="0" applyFill="1" applyBorder="1" applyAlignment="1">
      <alignment horizontal="center" vertical="center"/>
    </xf>
    <xf numFmtId="38" fontId="41" fillId="27" borderId="9" xfId="15" applyNumberFormat="1" applyFont="1" applyFill="1" applyBorder="1" applyAlignment="1">
      <alignment horizontal="center" vertical="center"/>
    </xf>
    <xf numFmtId="185" fontId="52" fillId="27" borderId="9" xfId="13" applyNumberFormat="1" applyFont="1" applyFill="1" applyBorder="1" applyAlignment="1">
      <alignment horizontal="center" vertical="center" shrinkToFit="1"/>
    </xf>
    <xf numFmtId="0" fontId="8" fillId="27" borderId="31" xfId="0" applyFont="1" applyFill="1" applyBorder="1" applyAlignment="1">
      <alignment horizontal="center" vertical="center"/>
    </xf>
    <xf numFmtId="0" fontId="8" fillId="20" borderId="9" xfId="14" applyFont="1" applyFill="1" applyBorder="1" applyAlignment="1">
      <alignment horizontal="center" vertical="center"/>
    </xf>
    <xf numFmtId="176" fontId="52" fillId="20" borderId="9" xfId="13" applyNumberFormat="1" applyFont="1" applyFill="1" applyBorder="1" applyAlignment="1">
      <alignment horizontal="center" vertical="center" shrinkToFit="1"/>
    </xf>
    <xf numFmtId="0" fontId="0" fillId="20" borderId="9" xfId="0" applyFill="1" applyBorder="1" applyAlignment="1">
      <alignment horizontal="center" vertical="center"/>
    </xf>
    <xf numFmtId="38" fontId="41" fillId="20" borderId="9" xfId="15" applyNumberFormat="1" applyFont="1" applyFill="1" applyBorder="1" applyAlignment="1">
      <alignment horizontal="center" vertical="center"/>
    </xf>
    <xf numFmtId="185" fontId="52" fillId="20" borderId="9" xfId="13" applyNumberFormat="1" applyFont="1" applyFill="1" applyBorder="1" applyAlignment="1">
      <alignment horizontal="center" vertical="center" shrinkToFit="1"/>
    </xf>
    <xf numFmtId="0" fontId="8" fillId="20" borderId="9" xfId="0" applyFont="1" applyFill="1" applyBorder="1" applyAlignment="1">
      <alignment horizontal="center" vertical="top"/>
    </xf>
    <xf numFmtId="0" fontId="0" fillId="20" borderId="9" xfId="0" applyFill="1" applyBorder="1"/>
    <xf numFmtId="0" fontId="8" fillId="28" borderId="9" xfId="14" applyFont="1" applyFill="1" applyBorder="1" applyAlignment="1">
      <alignment horizontal="center" vertical="center"/>
    </xf>
    <xf numFmtId="176" fontId="8" fillId="28" borderId="9" xfId="13" applyNumberFormat="1" applyFont="1" applyFill="1" applyBorder="1" applyAlignment="1">
      <alignment horizontal="center" vertical="top" shrinkToFit="1"/>
    </xf>
    <xf numFmtId="0" fontId="82" fillId="28" borderId="9" xfId="0" applyFont="1" applyFill="1" applyBorder="1" applyAlignment="1">
      <alignment horizontal="center" vertical="top"/>
    </xf>
    <xf numFmtId="38" fontId="41" fillId="28" borderId="9" xfId="15" applyNumberFormat="1" applyFont="1" applyFill="1" applyBorder="1" applyAlignment="1">
      <alignment horizontal="center" vertical="top"/>
    </xf>
    <xf numFmtId="185" fontId="8" fillId="28" borderId="9" xfId="0" applyNumberFormat="1" applyFont="1" applyFill="1" applyBorder="1" applyAlignment="1">
      <alignment horizontal="center" vertical="top" shrinkToFit="1"/>
    </xf>
    <xf numFmtId="176" fontId="8" fillId="28" borderId="9" xfId="0" applyNumberFormat="1" applyFont="1" applyFill="1" applyBorder="1" applyAlignment="1">
      <alignment horizontal="center" vertical="top" shrinkToFit="1"/>
    </xf>
    <xf numFmtId="176" fontId="8" fillId="28" borderId="9" xfId="16" applyNumberFormat="1" applyFont="1" applyFill="1" applyBorder="1" applyAlignment="1">
      <alignment horizontal="center" vertical="top" shrinkToFit="1"/>
    </xf>
    <xf numFmtId="38" fontId="8" fillId="28" borderId="9" xfId="15" applyNumberFormat="1" applyFont="1" applyFill="1" applyBorder="1" applyAlignment="1">
      <alignment horizontal="center" vertical="top"/>
    </xf>
    <xf numFmtId="176" fontId="52" fillId="28" borderId="9" xfId="13" applyNumberFormat="1" applyFont="1" applyFill="1" applyBorder="1" applyAlignment="1">
      <alignment horizontal="center" vertical="center" shrinkToFit="1"/>
    </xf>
    <xf numFmtId="0" fontId="8" fillId="29" borderId="9" xfId="14" applyFont="1" applyFill="1" applyBorder="1" applyAlignment="1">
      <alignment horizontal="center" vertical="center"/>
    </xf>
    <xf numFmtId="176" fontId="52" fillId="29" borderId="9" xfId="13" applyNumberFormat="1" applyFont="1" applyFill="1" applyBorder="1" applyAlignment="1">
      <alignment horizontal="center" vertical="center" shrinkToFit="1"/>
    </xf>
    <xf numFmtId="185" fontId="52" fillId="29" borderId="9" xfId="13" applyNumberFormat="1" applyFont="1" applyFill="1" applyBorder="1" applyAlignment="1">
      <alignment horizontal="center" vertical="center" shrinkToFit="1"/>
    </xf>
    <xf numFmtId="186" fontId="14" fillId="25" borderId="9" xfId="17" applyNumberFormat="1" applyFont="1" applyFill="1" applyBorder="1" applyAlignment="1">
      <alignment wrapText="1"/>
    </xf>
    <xf numFmtId="176" fontId="52" fillId="25" borderId="9" xfId="13" applyNumberFormat="1" applyFont="1" applyFill="1" applyBorder="1" applyAlignment="1">
      <alignment horizontal="center" vertical="center" shrinkToFit="1"/>
    </xf>
    <xf numFmtId="0" fontId="0" fillId="25" borderId="9" xfId="0" applyFill="1" applyBorder="1" applyAlignment="1">
      <alignment horizontal="center" vertical="center"/>
    </xf>
    <xf numFmtId="0" fontId="8" fillId="25" borderId="9" xfId="17" applyFont="1" applyFill="1" applyBorder="1" applyAlignment="1">
      <alignment horizontal="center" vertical="center" shrinkToFit="1"/>
    </xf>
    <xf numFmtId="176" fontId="50" fillId="25" borderId="9" xfId="0" applyNumberFormat="1" applyFont="1" applyFill="1" applyBorder="1" applyAlignment="1">
      <alignment vertical="center" shrinkToFit="1"/>
    </xf>
    <xf numFmtId="176" fontId="8" fillId="25" borderId="9" xfId="16" applyNumberFormat="1" applyFont="1" applyFill="1" applyBorder="1" applyAlignment="1">
      <alignment vertical="center" shrinkToFit="1"/>
    </xf>
    <xf numFmtId="176" fontId="8" fillId="25" borderId="9" xfId="13" applyNumberFormat="1" applyFont="1" applyFill="1" applyBorder="1" applyAlignment="1">
      <alignment vertical="center" shrinkToFit="1"/>
    </xf>
    <xf numFmtId="186" fontId="8" fillId="25" borderId="9" xfId="13" applyNumberFormat="1" applyFont="1" applyFill="1" applyBorder="1" applyAlignment="1">
      <alignment horizontal="center" vertical="center" shrinkToFit="1"/>
    </xf>
    <xf numFmtId="38" fontId="52" fillId="25" borderId="9" xfId="15" applyNumberFormat="1" applyFont="1" applyFill="1" applyBorder="1" applyAlignment="1">
      <alignment horizontal="center" vertical="center"/>
    </xf>
    <xf numFmtId="0" fontId="8" fillId="25" borderId="9" xfId="14" applyFont="1" applyFill="1" applyBorder="1" applyAlignment="1">
      <alignment horizontal="center" vertical="center"/>
    </xf>
    <xf numFmtId="0" fontId="8" fillId="25" borderId="9" xfId="0" applyFont="1" applyFill="1" applyBorder="1" applyAlignment="1">
      <alignment horizontal="center" vertical="center"/>
    </xf>
    <xf numFmtId="186" fontId="14" fillId="0" borderId="9" xfId="17" applyNumberFormat="1" applyFont="1" applyFill="1" applyBorder="1" applyAlignment="1">
      <alignment wrapText="1"/>
    </xf>
    <xf numFmtId="176" fontId="52" fillId="0" borderId="9" xfId="13" applyNumberFormat="1" applyFont="1" applyBorder="1" applyAlignment="1">
      <alignment horizontal="center" vertical="center" shrinkToFit="1"/>
    </xf>
    <xf numFmtId="0" fontId="0" fillId="0" borderId="9" xfId="0" applyBorder="1" applyAlignment="1">
      <alignment horizontal="center" vertical="center"/>
    </xf>
    <xf numFmtId="176" fontId="8" fillId="0" borderId="9" xfId="17" applyNumberFormat="1" applyFont="1" applyFill="1" applyBorder="1" applyAlignment="1">
      <alignment vertical="center" shrinkToFit="1"/>
    </xf>
    <xf numFmtId="0" fontId="8" fillId="0" borderId="9" xfId="17" applyFont="1" applyFill="1" applyBorder="1" applyAlignment="1">
      <alignment horizontal="center" vertical="center" shrinkToFit="1"/>
    </xf>
    <xf numFmtId="176" fontId="52" fillId="0" borderId="9" xfId="13" applyNumberFormat="1" applyFont="1" applyFill="1" applyBorder="1" applyAlignment="1">
      <alignment horizontal="center" vertical="center" shrinkToFit="1"/>
    </xf>
    <xf numFmtId="185" fontId="36" fillId="0" borderId="9" xfId="0" applyNumberFormat="1" applyFont="1" applyFill="1" applyBorder="1" applyAlignment="1">
      <alignment vertical="center" shrinkToFit="1"/>
    </xf>
    <xf numFmtId="176" fontId="50" fillId="9" borderId="9" xfId="0" applyNumberFormat="1" applyFont="1" applyFill="1" applyBorder="1" applyAlignment="1">
      <alignment vertical="center" shrinkToFit="1"/>
    </xf>
    <xf numFmtId="176" fontId="8" fillId="9" borderId="9" xfId="16" applyNumberFormat="1" applyFont="1" applyFill="1" applyBorder="1" applyAlignment="1">
      <alignment vertical="center" shrinkToFit="1"/>
    </xf>
    <xf numFmtId="176" fontId="8" fillId="0" borderId="9" xfId="13" applyNumberFormat="1" applyFont="1" applyFill="1" applyBorder="1" applyAlignment="1">
      <alignment vertical="center" shrinkToFit="1"/>
    </xf>
    <xf numFmtId="186" fontId="8" fillId="0" borderId="9" xfId="13" applyNumberFormat="1" applyFont="1" applyFill="1" applyBorder="1" applyAlignment="1">
      <alignment horizontal="center" vertical="center" shrinkToFit="1"/>
    </xf>
    <xf numFmtId="38" fontId="52" fillId="15" borderId="9" xfId="15" applyNumberFormat="1" applyFont="1" applyFill="1" applyBorder="1" applyAlignment="1">
      <alignment horizontal="center" vertical="center"/>
    </xf>
    <xf numFmtId="0" fontId="8" fillId="0" borderId="9" xfId="14" applyFont="1" applyBorder="1" applyAlignment="1">
      <alignment horizontal="center" vertical="center"/>
    </xf>
    <xf numFmtId="0" fontId="8" fillId="15" borderId="9" xfId="0" applyFont="1" applyFill="1" applyBorder="1" applyAlignment="1">
      <alignment horizontal="center" vertical="center"/>
    </xf>
    <xf numFmtId="0" fontId="0" fillId="0" borderId="9" xfId="0" applyBorder="1"/>
    <xf numFmtId="38" fontId="41" fillId="15" borderId="9" xfId="15" applyNumberFormat="1" applyFont="1" applyFill="1" applyBorder="1" applyAlignment="1">
      <alignment horizontal="center" vertical="center"/>
    </xf>
    <xf numFmtId="185" fontId="36" fillId="15" borderId="9" xfId="0" applyNumberFormat="1" applyFont="1" applyFill="1" applyBorder="1" applyAlignment="1">
      <alignment vertical="center" shrinkToFit="1"/>
    </xf>
    <xf numFmtId="176" fontId="83" fillId="15" borderId="9" xfId="0" applyNumberFormat="1" applyFont="1" applyFill="1" applyBorder="1" applyAlignment="1">
      <alignment vertical="center" shrinkToFit="1"/>
    </xf>
    <xf numFmtId="176" fontId="8" fillId="15" borderId="9" xfId="16" applyNumberFormat="1" applyFont="1" applyFill="1" applyBorder="1" applyAlignment="1">
      <alignment vertical="center" shrinkToFit="1"/>
    </xf>
    <xf numFmtId="38" fontId="8" fillId="15" borderId="9" xfId="15" applyNumberFormat="1" applyFont="1" applyFill="1" applyBorder="1" applyAlignment="1">
      <alignment vertical="center"/>
    </xf>
    <xf numFmtId="186" fontId="36" fillId="15" borderId="9" xfId="16" applyNumberFormat="1" applyFont="1" applyFill="1" applyBorder="1" applyAlignment="1">
      <alignment horizontal="center" vertical="center" shrinkToFit="1"/>
    </xf>
    <xf numFmtId="0" fontId="8" fillId="0" borderId="9" xfId="0" applyFont="1" applyBorder="1" applyAlignment="1">
      <alignment horizontal="center" vertical="top"/>
    </xf>
    <xf numFmtId="0" fontId="0" fillId="26" borderId="9" xfId="0" applyFill="1" applyBorder="1" applyAlignment="1">
      <alignment horizontal="center" vertical="center"/>
    </xf>
    <xf numFmtId="38" fontId="41" fillId="26" borderId="9" xfId="15" applyNumberFormat="1" applyFont="1" applyFill="1" applyBorder="1" applyAlignment="1">
      <alignment horizontal="center" vertical="center"/>
    </xf>
    <xf numFmtId="176" fontId="36" fillId="26" borderId="9" xfId="0" applyNumberFormat="1" applyFont="1" applyFill="1" applyBorder="1" applyAlignment="1">
      <alignment vertical="center" shrinkToFit="1"/>
    </xf>
    <xf numFmtId="176" fontId="83" fillId="26" borderId="9" xfId="0" applyNumberFormat="1" applyFont="1" applyFill="1" applyBorder="1" applyAlignment="1">
      <alignment vertical="center" shrinkToFit="1"/>
    </xf>
    <xf numFmtId="176" fontId="8" fillId="26" borderId="9" xfId="16" applyNumberFormat="1" applyFont="1" applyFill="1" applyBorder="1" applyAlignment="1">
      <alignment vertical="center" shrinkToFit="1"/>
    </xf>
    <xf numFmtId="38" fontId="8" fillId="26" borderId="9" xfId="15" applyNumberFormat="1" applyFont="1" applyFill="1" applyBorder="1" applyAlignment="1">
      <alignment vertical="center"/>
    </xf>
    <xf numFmtId="186" fontId="36" fillId="26" borderId="9" xfId="16" applyNumberFormat="1" applyFont="1" applyFill="1" applyBorder="1" applyAlignment="1">
      <alignment horizontal="center" vertical="center" shrinkToFit="1"/>
    </xf>
    <xf numFmtId="176" fontId="8" fillId="0" borderId="9" xfId="13" applyNumberFormat="1" applyFont="1" applyBorder="1" applyAlignment="1">
      <alignment horizontal="center" vertical="center" shrinkToFit="1"/>
    </xf>
    <xf numFmtId="38" fontId="41" fillId="13" borderId="9" xfId="15" applyNumberFormat="1" applyFont="1" applyFill="1" applyBorder="1" applyAlignment="1">
      <alignment horizontal="center" vertical="center"/>
    </xf>
    <xf numFmtId="176" fontId="36" fillId="13" borderId="9" xfId="0" applyNumberFormat="1" applyFont="1" applyFill="1" applyBorder="1" applyAlignment="1">
      <alignment vertical="center" shrinkToFit="1"/>
    </xf>
    <xf numFmtId="176" fontId="83" fillId="13" borderId="9" xfId="0" applyNumberFormat="1" applyFont="1" applyFill="1" applyBorder="1" applyAlignment="1">
      <alignment vertical="center" shrinkToFit="1"/>
    </xf>
    <xf numFmtId="176" fontId="8" fillId="13" borderId="9" xfId="16" applyNumberFormat="1" applyFont="1" applyFill="1" applyBorder="1" applyAlignment="1">
      <alignment vertical="center" shrinkToFit="1"/>
    </xf>
    <xf numFmtId="38" fontId="8" fillId="13" borderId="9" xfId="15" applyNumberFormat="1" applyFont="1" applyFill="1" applyBorder="1" applyAlignment="1">
      <alignment vertical="center"/>
    </xf>
    <xf numFmtId="186" fontId="36" fillId="13" borderId="9" xfId="16" applyNumberFormat="1" applyFont="1" applyFill="1" applyBorder="1" applyAlignment="1">
      <alignment horizontal="center" vertical="center" shrinkToFit="1"/>
    </xf>
    <xf numFmtId="38" fontId="8" fillId="15" borderId="9" xfId="15" applyNumberFormat="1" applyFont="1" applyFill="1" applyBorder="1" applyAlignment="1">
      <alignment horizontal="center" vertical="center"/>
    </xf>
    <xf numFmtId="0" fontId="8" fillId="0" borderId="9" xfId="14" applyFont="1" applyFill="1" applyBorder="1" applyAlignment="1">
      <alignment horizontal="center" vertical="center"/>
    </xf>
    <xf numFmtId="0" fontId="8" fillId="0" borderId="9" xfId="0" applyFont="1" applyFill="1" applyBorder="1" applyAlignment="1">
      <alignment horizontal="center" vertical="top"/>
    </xf>
    <xf numFmtId="176" fontId="36" fillId="11" borderId="9" xfId="0" applyNumberFormat="1" applyFont="1" applyFill="1" applyBorder="1" applyAlignment="1">
      <alignment vertical="center" shrinkToFit="1"/>
    </xf>
    <xf numFmtId="176" fontId="83" fillId="11" borderId="9" xfId="0" applyNumberFormat="1" applyFont="1" applyFill="1" applyBorder="1" applyAlignment="1">
      <alignment vertical="center" shrinkToFit="1"/>
    </xf>
    <xf numFmtId="176" fontId="8" fillId="11" borderId="9" xfId="16" applyNumberFormat="1" applyFont="1" applyFill="1" applyBorder="1" applyAlignment="1">
      <alignment vertical="center" shrinkToFit="1"/>
    </xf>
    <xf numFmtId="38" fontId="8" fillId="11" borderId="9" xfId="15" applyNumberFormat="1" applyFont="1" applyFill="1" applyBorder="1" applyAlignment="1">
      <alignment vertical="center"/>
    </xf>
    <xf numFmtId="186" fontId="36" fillId="11" borderId="9" xfId="16" applyNumberFormat="1" applyFont="1" applyFill="1" applyBorder="1" applyAlignment="1">
      <alignment horizontal="center" vertical="center" shrinkToFit="1"/>
    </xf>
    <xf numFmtId="176" fontId="50" fillId="27" borderId="9" xfId="0" applyNumberFormat="1" applyFont="1" applyFill="1" applyBorder="1" applyAlignment="1">
      <alignment vertical="center" shrinkToFit="1"/>
    </xf>
    <xf numFmtId="176" fontId="83" fillId="27" borderId="9" xfId="0" applyNumberFormat="1" applyFont="1" applyFill="1" applyBorder="1" applyAlignment="1">
      <alignment vertical="center" shrinkToFit="1"/>
    </xf>
    <xf numFmtId="176" fontId="8" fillId="27" borderId="9" xfId="16" applyNumberFormat="1" applyFont="1" applyFill="1" applyBorder="1" applyAlignment="1">
      <alignment vertical="center" shrinkToFit="1"/>
    </xf>
    <xf numFmtId="38" fontId="8" fillId="27" borderId="9" xfId="15" applyNumberFormat="1" applyFont="1" applyFill="1" applyBorder="1" applyAlignment="1">
      <alignment vertical="center"/>
    </xf>
    <xf numFmtId="186" fontId="36" fillId="27" borderId="9" xfId="16" applyNumberFormat="1" applyFont="1" applyFill="1" applyBorder="1" applyAlignment="1">
      <alignment horizontal="center" vertical="center" shrinkToFit="1"/>
    </xf>
    <xf numFmtId="0" fontId="8" fillId="27" borderId="30" xfId="0" applyFont="1" applyFill="1" applyBorder="1" applyAlignment="1">
      <alignment horizontal="center" vertical="center"/>
    </xf>
    <xf numFmtId="176" fontId="41" fillId="15" borderId="9" xfId="16" applyNumberFormat="1" applyFont="1" applyFill="1" applyBorder="1" applyAlignment="1">
      <alignment horizontal="center" vertical="center" shrinkToFit="1"/>
    </xf>
    <xf numFmtId="176" fontId="36" fillId="20" borderId="9" xfId="0" applyNumberFormat="1" applyFont="1" applyFill="1" applyBorder="1" applyAlignment="1">
      <alignment vertical="center" shrinkToFit="1"/>
    </xf>
    <xf numFmtId="176" fontId="83" fillId="20" borderId="9" xfId="0" applyNumberFormat="1" applyFont="1" applyFill="1" applyBorder="1" applyAlignment="1">
      <alignment vertical="center" shrinkToFit="1"/>
    </xf>
    <xf numFmtId="176" fontId="8" fillId="20" borderId="9" xfId="16" applyNumberFormat="1" applyFont="1" applyFill="1" applyBorder="1" applyAlignment="1">
      <alignment vertical="center" shrinkToFit="1"/>
    </xf>
    <xf numFmtId="38" fontId="8" fillId="20" borderId="9" xfId="15" applyNumberFormat="1" applyFont="1" applyFill="1" applyBorder="1" applyAlignment="1">
      <alignment vertical="center"/>
    </xf>
    <xf numFmtId="186" fontId="36" fillId="20" borderId="9" xfId="16" applyNumberFormat="1" applyFont="1" applyFill="1" applyBorder="1" applyAlignment="1">
      <alignment horizontal="center" vertical="center" shrinkToFit="1"/>
    </xf>
    <xf numFmtId="38" fontId="59" fillId="15" borderId="9" xfId="15" applyNumberFormat="1" applyFont="1" applyFill="1" applyBorder="1" applyAlignment="1">
      <alignment horizontal="center" vertical="center"/>
    </xf>
    <xf numFmtId="38" fontId="84" fillId="15" borderId="9" xfId="15" applyNumberFormat="1" applyFont="1" applyFill="1" applyBorder="1" applyAlignment="1">
      <alignment vertical="center"/>
    </xf>
    <xf numFmtId="0" fontId="8" fillId="0" borderId="9" xfId="14" applyFont="1" applyBorder="1" applyAlignment="1">
      <alignment horizontal="center" vertical="top"/>
    </xf>
    <xf numFmtId="0" fontId="0" fillId="28" borderId="9" xfId="0" applyFill="1" applyBorder="1" applyAlignment="1">
      <alignment horizontal="center" vertical="center"/>
    </xf>
    <xf numFmtId="38" fontId="41" fillId="28" borderId="9" xfId="15" applyNumberFormat="1" applyFont="1" applyFill="1" applyBorder="1" applyAlignment="1">
      <alignment horizontal="center" vertical="center"/>
    </xf>
    <xf numFmtId="176" fontId="50" fillId="28" borderId="9" xfId="0" applyNumberFormat="1" applyFont="1" applyFill="1" applyBorder="1" applyAlignment="1">
      <alignment vertical="center" shrinkToFit="1"/>
    </xf>
    <xf numFmtId="176" fontId="83" fillId="28" borderId="9" xfId="0" applyNumberFormat="1" applyFont="1" applyFill="1" applyBorder="1" applyAlignment="1">
      <alignment vertical="center" shrinkToFit="1"/>
    </xf>
    <xf numFmtId="176" fontId="8" fillId="28" borderId="9" xfId="16" applyNumberFormat="1" applyFont="1" applyFill="1" applyBorder="1" applyAlignment="1">
      <alignment vertical="center" shrinkToFit="1"/>
    </xf>
    <xf numFmtId="38" fontId="8" fillId="28" borderId="9" xfId="15" applyNumberFormat="1" applyFont="1" applyFill="1" applyBorder="1" applyAlignment="1">
      <alignment vertical="center"/>
    </xf>
    <xf numFmtId="186" fontId="36" fillId="28" borderId="9" xfId="16" applyNumberFormat="1" applyFont="1" applyFill="1" applyBorder="1" applyAlignment="1">
      <alignment horizontal="center" vertical="center" shrinkToFit="1"/>
    </xf>
    <xf numFmtId="0" fontId="8" fillId="28" borderId="9" xfId="0" applyFont="1" applyFill="1" applyBorder="1" applyAlignment="1">
      <alignment horizontal="center" vertical="top"/>
    </xf>
    <xf numFmtId="0" fontId="84" fillId="29" borderId="0" xfId="12" applyFont="1" applyFill="1" applyAlignment="1">
      <alignment vertical="center"/>
    </xf>
    <xf numFmtId="0" fontId="84" fillId="0" borderId="0" xfId="12" applyFont="1" applyFill="1" applyAlignment="1">
      <alignment vertical="center"/>
    </xf>
    <xf numFmtId="0" fontId="0" fillId="29" borderId="9" xfId="0" applyFill="1" applyBorder="1" applyAlignment="1">
      <alignment horizontal="center" vertical="center"/>
    </xf>
    <xf numFmtId="38" fontId="41" fillId="29" borderId="9" xfId="15" applyNumberFormat="1" applyFont="1" applyFill="1" applyBorder="1" applyAlignment="1">
      <alignment horizontal="center" vertical="center"/>
    </xf>
    <xf numFmtId="176" fontId="50" fillId="29" borderId="9" xfId="0" applyNumberFormat="1" applyFont="1" applyFill="1" applyBorder="1" applyAlignment="1">
      <alignment vertical="center" shrinkToFit="1"/>
    </xf>
    <xf numFmtId="176" fontId="83" fillId="29" borderId="9" xfId="0" applyNumberFormat="1" applyFont="1" applyFill="1" applyBorder="1" applyAlignment="1">
      <alignment vertical="center" shrinkToFit="1"/>
    </xf>
    <xf numFmtId="176" fontId="8" fillId="29" borderId="9" xfId="16" applyNumberFormat="1" applyFont="1" applyFill="1" applyBorder="1" applyAlignment="1">
      <alignment vertical="center" shrinkToFit="1"/>
    </xf>
    <xf numFmtId="38" fontId="8" fillId="29" borderId="9" xfId="15" applyNumberFormat="1" applyFont="1" applyFill="1" applyBorder="1" applyAlignment="1">
      <alignment vertical="center"/>
    </xf>
    <xf numFmtId="186" fontId="36" fillId="29" borderId="9" xfId="16" applyNumberFormat="1" applyFont="1" applyFill="1" applyBorder="1" applyAlignment="1">
      <alignment horizontal="center" vertical="center" shrinkToFit="1"/>
    </xf>
    <xf numFmtId="0" fontId="8" fillId="29" borderId="30" xfId="0" applyFont="1" applyFill="1" applyBorder="1" applyAlignment="1">
      <alignment horizontal="center" vertical="center"/>
    </xf>
    <xf numFmtId="0" fontId="41" fillId="0" borderId="9" xfId="14" applyFont="1" applyBorder="1" applyAlignment="1">
      <alignment horizontal="center" vertical="center"/>
    </xf>
    <xf numFmtId="0" fontId="8" fillId="13" borderId="0" xfId="12" applyFont="1" applyFill="1" applyAlignment="1">
      <alignment vertical="center"/>
    </xf>
    <xf numFmtId="0" fontId="8" fillId="11" borderId="0" xfId="12" applyFont="1" applyFill="1" applyAlignment="1">
      <alignment vertical="center"/>
    </xf>
    <xf numFmtId="0" fontId="41" fillId="0" borderId="9" xfId="0" applyFont="1" applyBorder="1" applyAlignment="1">
      <alignment horizontal="center" vertical="center" shrinkToFit="1"/>
    </xf>
    <xf numFmtId="0" fontId="8" fillId="0" borderId="9" xfId="0" applyFont="1" applyBorder="1" applyAlignment="1">
      <alignment horizontal="center" vertical="center" shrinkToFit="1"/>
    </xf>
    <xf numFmtId="0" fontId="14" fillId="0" borderId="49" xfId="12" applyFont="1" applyBorder="1" applyAlignment="1">
      <alignment vertical="center" wrapText="1"/>
    </xf>
    <xf numFmtId="186" fontId="8" fillId="0" borderId="9" xfId="12" applyNumberFormat="1" applyFont="1" applyFill="1" applyBorder="1" applyAlignment="1">
      <alignment horizontal="center" vertical="center"/>
    </xf>
    <xf numFmtId="0" fontId="8" fillId="0" borderId="9" xfId="12" applyFont="1" applyBorder="1" applyAlignment="1">
      <alignment horizontal="center" vertical="center" wrapText="1"/>
    </xf>
    <xf numFmtId="0" fontId="8" fillId="0" borderId="9" xfId="12" applyFont="1" applyBorder="1" applyAlignment="1">
      <alignment horizontal="center" vertical="center"/>
    </xf>
    <xf numFmtId="0" fontId="41" fillId="0" borderId="9" xfId="12" applyFont="1" applyBorder="1" applyAlignment="1">
      <alignment horizontal="center" vertical="center"/>
    </xf>
    <xf numFmtId="0" fontId="8" fillId="0" borderId="49" xfId="12" applyFont="1" applyBorder="1" applyAlignment="1">
      <alignment horizontal="center" vertical="center"/>
    </xf>
    <xf numFmtId="0" fontId="8" fillId="30" borderId="9" xfId="12" applyFont="1" applyFill="1" applyBorder="1" applyAlignment="1">
      <alignment horizontal="center" vertical="center"/>
    </xf>
    <xf numFmtId="0" fontId="8" fillId="15" borderId="9" xfId="12" applyFont="1" applyFill="1" applyBorder="1" applyAlignment="1">
      <alignment horizontal="center" vertical="center"/>
    </xf>
    <xf numFmtId="0" fontId="8" fillId="0" borderId="9" xfId="12" applyFont="1" applyBorder="1" applyAlignment="1">
      <alignment vertical="center"/>
    </xf>
    <xf numFmtId="176" fontId="8" fillId="8" borderId="0" xfId="12" applyNumberFormat="1" applyFont="1" applyFill="1" applyAlignment="1">
      <alignment vertical="center"/>
    </xf>
    <xf numFmtId="0" fontId="8" fillId="8" borderId="0" xfId="12" applyFont="1" applyFill="1" applyAlignment="1">
      <alignment vertical="center"/>
    </xf>
    <xf numFmtId="0" fontId="52" fillId="0" borderId="0" xfId="8" applyFont="1" applyFill="1">
      <alignment vertical="center"/>
    </xf>
    <xf numFmtId="0" fontId="52" fillId="0" borderId="0" xfId="8" applyFont="1" applyFill="1" applyAlignment="1">
      <alignment vertical="center" wrapText="1"/>
    </xf>
    <xf numFmtId="0" fontId="52" fillId="0" borderId="0" xfId="8" applyFont="1" applyFill="1" applyAlignment="1">
      <alignment vertical="center" shrinkToFit="1"/>
    </xf>
    <xf numFmtId="0" fontId="53" fillId="0" borderId="0" xfId="8" applyFont="1" applyFill="1">
      <alignment vertical="center"/>
    </xf>
    <xf numFmtId="0" fontId="53" fillId="0" borderId="0" xfId="8" applyFont="1" applyFill="1" applyAlignment="1">
      <alignment vertical="center" wrapText="1"/>
    </xf>
    <xf numFmtId="41" fontId="53" fillId="0" borderId="0" xfId="8" applyNumberFormat="1" applyFont="1" applyFill="1" applyAlignment="1">
      <alignment vertical="center"/>
    </xf>
    <xf numFmtId="41" fontId="41" fillId="0" borderId="0" xfId="8" applyNumberFormat="1" applyFont="1" applyFill="1" applyAlignment="1">
      <alignment vertical="center"/>
    </xf>
    <xf numFmtId="41" fontId="53" fillId="0" borderId="0" xfId="8" applyNumberFormat="1" applyFont="1" applyFill="1" applyBorder="1" applyAlignment="1">
      <alignment vertical="center" shrinkToFit="1"/>
    </xf>
    <xf numFmtId="0" fontId="41" fillId="31" borderId="9" xfId="8" applyFont="1" applyFill="1" applyBorder="1" applyAlignment="1">
      <alignment vertical="center" wrapText="1" shrinkToFit="1"/>
    </xf>
    <xf numFmtId="41" fontId="48" fillId="31" borderId="9" xfId="18" applyNumberFormat="1" applyFont="1" applyFill="1" applyBorder="1" applyAlignment="1">
      <alignment vertical="center"/>
    </xf>
    <xf numFmtId="41" fontId="48" fillId="31" borderId="72" xfId="8" applyNumberFormat="1" applyFont="1" applyFill="1" applyBorder="1" applyAlignment="1">
      <alignment vertical="center" shrinkToFit="1"/>
    </xf>
    <xf numFmtId="41" fontId="46" fillId="31" borderId="9" xfId="18" applyNumberFormat="1" applyFont="1" applyFill="1" applyBorder="1" applyAlignment="1">
      <alignment vertical="center"/>
    </xf>
    <xf numFmtId="0" fontId="46" fillId="31" borderId="9" xfId="8" applyFont="1" applyFill="1" applyBorder="1" applyAlignment="1">
      <alignment horizontal="center" vertical="center" shrinkToFit="1"/>
    </xf>
    <xf numFmtId="0" fontId="41" fillId="31" borderId="9" xfId="8" applyFont="1" applyFill="1" applyBorder="1" applyAlignment="1">
      <alignment horizontal="center" vertical="center" shrinkToFit="1"/>
    </xf>
    <xf numFmtId="0" fontId="41" fillId="0" borderId="9" xfId="8" applyFont="1" applyFill="1" applyBorder="1" applyAlignment="1">
      <alignment vertical="center" wrapText="1"/>
    </xf>
    <xf numFmtId="41" fontId="41" fillId="0" borderId="9" xfId="18" applyNumberFormat="1" applyFont="1" applyFill="1" applyBorder="1" applyAlignment="1">
      <alignment vertical="center"/>
    </xf>
    <xf numFmtId="41" fontId="41" fillId="0" borderId="72" xfId="18" applyNumberFormat="1" applyFont="1" applyFill="1" applyBorder="1" applyAlignment="1" applyProtection="1">
      <alignment vertical="center" shrinkToFit="1"/>
      <protection locked="0"/>
    </xf>
    <xf numFmtId="0" fontId="41" fillId="0" borderId="9" xfId="8" applyFont="1" applyFill="1" applyBorder="1" applyAlignment="1">
      <alignment horizontal="center" vertical="center" shrinkToFit="1"/>
    </xf>
    <xf numFmtId="0" fontId="41" fillId="0" borderId="9" xfId="8" applyFont="1" applyFill="1" applyBorder="1" applyAlignment="1">
      <alignment horizontal="center" vertical="center" wrapText="1"/>
    </xf>
    <xf numFmtId="0" fontId="8" fillId="21" borderId="9" xfId="8" applyFont="1" applyFill="1" applyBorder="1" applyAlignment="1">
      <alignment vertical="center" wrapText="1"/>
    </xf>
    <xf numFmtId="41" fontId="41" fillId="21" borderId="9" xfId="18" applyNumberFormat="1" applyFont="1" applyFill="1" applyBorder="1" applyAlignment="1">
      <alignment vertical="center"/>
    </xf>
    <xf numFmtId="41" fontId="41" fillId="21" borderId="72" xfId="18" applyNumberFormat="1" applyFont="1" applyFill="1" applyBorder="1" applyAlignment="1" applyProtection="1">
      <alignment vertical="center" shrinkToFit="1"/>
      <protection locked="0"/>
    </xf>
    <xf numFmtId="0" fontId="41" fillId="21" borderId="9" xfId="8" applyFont="1" applyFill="1" applyBorder="1" applyAlignment="1">
      <alignment horizontal="center" vertical="center" shrinkToFit="1"/>
    </xf>
    <xf numFmtId="0" fontId="41" fillId="21" borderId="9" xfId="8" applyFont="1" applyFill="1" applyBorder="1" applyAlignment="1">
      <alignment horizontal="center" vertical="center" wrapText="1"/>
    </xf>
    <xf numFmtId="0" fontId="45" fillId="0" borderId="9" xfId="8" applyFont="1" applyFill="1" applyBorder="1" applyAlignment="1">
      <alignment horizontal="center" vertical="center" wrapText="1"/>
    </xf>
    <xf numFmtId="0" fontId="52" fillId="9" borderId="0" xfId="8" applyFont="1" applyFill="1">
      <alignment vertical="center"/>
    </xf>
    <xf numFmtId="41" fontId="53" fillId="9" borderId="0" xfId="8" applyNumberFormat="1" applyFont="1" applyFill="1" applyBorder="1" applyAlignment="1">
      <alignment vertical="center" shrinkToFit="1"/>
    </xf>
    <xf numFmtId="0" fontId="87" fillId="9" borderId="9" xfId="8" applyFont="1" applyFill="1" applyBorder="1" applyAlignment="1">
      <alignment vertical="center" wrapText="1"/>
    </xf>
    <xf numFmtId="41" fontId="88" fillId="9" borderId="9" xfId="18" applyNumberFormat="1" applyFont="1" applyFill="1" applyBorder="1" applyAlignment="1">
      <alignment vertical="center"/>
    </xf>
    <xf numFmtId="41" fontId="88" fillId="9" borderId="72" xfId="18" applyNumberFormat="1" applyFont="1" applyFill="1" applyBorder="1" applyAlignment="1" applyProtection="1">
      <alignment vertical="center" shrinkToFit="1"/>
      <protection locked="0"/>
    </xf>
    <xf numFmtId="0" fontId="88" fillId="9" borderId="9" xfId="8" applyFont="1" applyFill="1" applyBorder="1" applyAlignment="1">
      <alignment horizontal="center" vertical="center" shrinkToFit="1"/>
    </xf>
    <xf numFmtId="0" fontId="88" fillId="9" borderId="9" xfId="8" applyFont="1" applyFill="1" applyBorder="1" applyAlignment="1">
      <alignment horizontal="center" vertical="center" wrapText="1"/>
    </xf>
    <xf numFmtId="0" fontId="87" fillId="32" borderId="9" xfId="8" applyFont="1" applyFill="1" applyBorder="1" applyAlignment="1">
      <alignment vertical="center" wrapText="1"/>
    </xf>
    <xf numFmtId="41" fontId="88" fillId="32" borderId="9" xfId="18" applyNumberFormat="1" applyFont="1" applyFill="1" applyBorder="1" applyAlignment="1">
      <alignment vertical="center"/>
    </xf>
    <xf numFmtId="41" fontId="88" fillId="32" borderId="72" xfId="18" applyNumberFormat="1" applyFont="1" applyFill="1" applyBorder="1" applyAlignment="1" applyProtection="1">
      <alignment vertical="center" shrinkToFit="1"/>
      <protection locked="0"/>
    </xf>
    <xf numFmtId="0" fontId="88" fillId="32" borderId="9" xfId="8" applyFont="1" applyFill="1" applyBorder="1" applyAlignment="1">
      <alignment horizontal="center" vertical="center" shrinkToFit="1"/>
    </xf>
    <xf numFmtId="0" fontId="88" fillId="32" borderId="9" xfId="8" applyFont="1" applyFill="1" applyBorder="1" applyAlignment="1">
      <alignment horizontal="center" vertical="center" wrapText="1"/>
    </xf>
    <xf numFmtId="0" fontId="8" fillId="0" borderId="9" xfId="8" applyFont="1" applyFill="1" applyBorder="1" applyAlignment="1">
      <alignment vertical="center" wrapText="1"/>
    </xf>
    <xf numFmtId="0" fontId="89" fillId="0" borderId="9" xfId="8" applyFont="1" applyFill="1" applyBorder="1" applyAlignment="1">
      <alignment vertical="center" wrapText="1"/>
    </xf>
    <xf numFmtId="41" fontId="89" fillId="0" borderId="9" xfId="18" applyNumberFormat="1" applyFont="1" applyFill="1" applyBorder="1" applyAlignment="1">
      <alignment vertical="center"/>
    </xf>
    <xf numFmtId="41" fontId="89" fillId="0" borderId="72" xfId="18" applyNumberFormat="1" applyFont="1" applyFill="1" applyBorder="1" applyAlignment="1" applyProtection="1">
      <alignment vertical="center" shrinkToFit="1"/>
      <protection locked="0"/>
    </xf>
    <xf numFmtId="0" fontId="45" fillId="0" borderId="9" xfId="8" applyFont="1" applyFill="1" applyBorder="1" applyAlignment="1">
      <alignment vertical="center" wrapText="1"/>
    </xf>
    <xf numFmtId="41" fontId="41" fillId="0" borderId="72" xfId="8" applyNumberFormat="1" applyFont="1" applyFill="1" applyBorder="1" applyAlignment="1">
      <alignment vertical="center"/>
    </xf>
    <xf numFmtId="0" fontId="47" fillId="31" borderId="9" xfId="8" applyFont="1" applyFill="1" applyBorder="1" applyAlignment="1">
      <alignment horizontal="center" vertical="center" wrapText="1" shrinkToFit="1"/>
    </xf>
    <xf numFmtId="41" fontId="46" fillId="31" borderId="72" xfId="18" applyNumberFormat="1" applyFont="1" applyFill="1" applyBorder="1" applyAlignment="1">
      <alignment vertical="center"/>
    </xf>
    <xf numFmtId="0" fontId="8" fillId="0" borderId="0" xfId="8" applyFont="1" applyFill="1" applyBorder="1" applyAlignment="1">
      <alignment horizontal="center" vertical="center" wrapText="1"/>
    </xf>
    <xf numFmtId="0" fontId="41" fillId="33" borderId="9" xfId="8" applyFont="1" applyFill="1" applyBorder="1" applyAlignment="1">
      <alignment horizontal="center" vertical="center" wrapText="1"/>
    </xf>
    <xf numFmtId="0" fontId="41" fillId="33" borderId="72" xfId="8" applyFont="1" applyFill="1" applyBorder="1" applyAlignment="1">
      <alignment horizontal="center" vertical="center" wrapText="1"/>
    </xf>
    <xf numFmtId="0" fontId="28" fillId="0" borderId="0" xfId="8" applyFont="1" applyFill="1" applyBorder="1" applyAlignment="1">
      <alignment horizontal="center" vertical="center"/>
    </xf>
    <xf numFmtId="0" fontId="91" fillId="0" borderId="0" xfId="8" applyFont="1" applyFill="1" applyBorder="1" applyAlignment="1">
      <alignment horizontal="center" vertical="center"/>
    </xf>
    <xf numFmtId="0" fontId="60" fillId="0" borderId="0" xfId="8" applyFont="1" applyFill="1" applyAlignment="1">
      <alignment vertical="center" shrinkToFit="1"/>
    </xf>
    <xf numFmtId="0" fontId="12" fillId="0" borderId="0" xfId="8">
      <alignment vertical="center"/>
    </xf>
    <xf numFmtId="182" fontId="12" fillId="0" borderId="31" xfId="8" applyNumberFormat="1" applyBorder="1" applyAlignment="1">
      <alignment horizontal="center" vertical="center"/>
    </xf>
    <xf numFmtId="0" fontId="12" fillId="0" borderId="31" xfId="8" applyBorder="1" applyAlignment="1">
      <alignment horizontal="center" vertical="center"/>
    </xf>
    <xf numFmtId="0" fontId="12" fillId="0" borderId="9" xfId="8" applyBorder="1">
      <alignment vertical="center"/>
    </xf>
    <xf numFmtId="182" fontId="95" fillId="0" borderId="9" xfId="8" applyNumberFormat="1" applyFont="1" applyFill="1" applyBorder="1" applyAlignment="1">
      <alignment horizontal="center" vertical="center"/>
    </xf>
    <xf numFmtId="0" fontId="95" fillId="0" borderId="9" xfId="8" applyFont="1" applyBorder="1" applyAlignment="1">
      <alignment horizontal="center" vertical="center"/>
    </xf>
    <xf numFmtId="0" fontId="95" fillId="0" borderId="9" xfId="8" applyFont="1" applyFill="1" applyBorder="1" applyAlignment="1">
      <alignment horizontal="center" vertical="center"/>
    </xf>
    <xf numFmtId="0" fontId="84" fillId="0" borderId="9" xfId="8" applyFont="1" applyFill="1" applyBorder="1" applyAlignment="1">
      <alignment horizontal="center" vertical="center"/>
    </xf>
    <xf numFmtId="0" fontId="95" fillId="0" borderId="9" xfId="8" applyFont="1" applyBorder="1">
      <alignment vertical="center"/>
    </xf>
    <xf numFmtId="0" fontId="12" fillId="0" borderId="9" xfId="8" applyFont="1" applyBorder="1" applyAlignment="1">
      <alignment horizontal="center" vertical="center"/>
    </xf>
    <xf numFmtId="182" fontId="12" fillId="0" borderId="9" xfId="8" applyNumberFormat="1" applyFont="1" applyFill="1" applyBorder="1" applyAlignment="1">
      <alignment horizontal="center" vertical="center"/>
    </xf>
    <xf numFmtId="0" fontId="12" fillId="0" borderId="9" xfId="8" applyFont="1" applyFill="1" applyBorder="1" applyAlignment="1">
      <alignment horizontal="center" vertical="center"/>
    </xf>
    <xf numFmtId="0" fontId="8" fillId="0" borderId="9" xfId="8" applyFont="1" applyFill="1" applyBorder="1" applyAlignment="1">
      <alignment horizontal="center" vertical="center"/>
    </xf>
    <xf numFmtId="0" fontId="12" fillId="0" borderId="9" xfId="8" applyBorder="1" applyAlignment="1">
      <alignment horizontal="center" vertical="center"/>
    </xf>
    <xf numFmtId="182" fontId="12" fillId="0" borderId="9" xfId="8" applyNumberFormat="1" applyFill="1" applyBorder="1" applyAlignment="1">
      <alignment horizontal="center" vertical="center"/>
    </xf>
    <xf numFmtId="0" fontId="12" fillId="0" borderId="9" xfId="8" applyFill="1" applyBorder="1" applyAlignment="1">
      <alignment horizontal="center" vertical="center"/>
    </xf>
    <xf numFmtId="182" fontId="12" fillId="0" borderId="9" xfId="8" applyNumberFormat="1" applyBorder="1" applyAlignment="1">
      <alignment horizontal="center" vertical="center"/>
    </xf>
    <xf numFmtId="0" fontId="8" fillId="0" borderId="9" xfId="8" applyFont="1" applyBorder="1" applyAlignment="1">
      <alignment horizontal="center" vertical="center"/>
    </xf>
    <xf numFmtId="187" fontId="12" fillId="0" borderId="9" xfId="8" applyNumberFormat="1" applyBorder="1" applyAlignment="1">
      <alignment horizontal="center" vertical="center"/>
    </xf>
    <xf numFmtId="0" fontId="12" fillId="8" borderId="9" xfId="8" applyFill="1" applyBorder="1" applyAlignment="1">
      <alignment horizontal="center" vertical="center"/>
    </xf>
    <xf numFmtId="0" fontId="8" fillId="8" borderId="9" xfId="8" applyFont="1" applyFill="1" applyBorder="1" applyAlignment="1">
      <alignment horizontal="center" vertical="center"/>
    </xf>
    <xf numFmtId="182" fontId="12" fillId="8" borderId="9" xfId="8" applyNumberFormat="1" applyFill="1" applyBorder="1" applyAlignment="1">
      <alignment horizontal="center" vertical="center"/>
    </xf>
    <xf numFmtId="0" fontId="95" fillId="8" borderId="9" xfId="8" applyFont="1" applyFill="1" applyBorder="1" applyAlignment="1">
      <alignment horizontal="center" vertical="center"/>
    </xf>
    <xf numFmtId="0" fontId="84" fillId="8" borderId="9" xfId="8" applyFont="1" applyFill="1" applyBorder="1" applyAlignment="1">
      <alignment horizontal="center" vertical="center"/>
    </xf>
    <xf numFmtId="182" fontId="95" fillId="8" borderId="9" xfId="8" applyNumberFormat="1" applyFont="1" applyFill="1" applyBorder="1" applyAlignment="1">
      <alignment horizontal="center" vertical="center"/>
    </xf>
    <xf numFmtId="0" fontId="14" fillId="0" borderId="0" xfId="11" applyFont="1" applyAlignment="1">
      <alignment wrapText="1"/>
    </xf>
    <xf numFmtId="0" fontId="14" fillId="0" borderId="0" xfId="11" applyFont="1" applyAlignment="1">
      <alignment vertical="center"/>
    </xf>
    <xf numFmtId="0" fontId="14" fillId="0" borderId="0" xfId="11" applyFont="1" applyAlignment="1">
      <alignment vertical="center" wrapText="1"/>
    </xf>
    <xf numFmtId="0" fontId="24" fillId="0" borderId="0" xfId="11" applyFont="1" applyAlignment="1">
      <alignment wrapText="1"/>
    </xf>
    <xf numFmtId="0" fontId="97" fillId="0" borderId="0" xfId="11" applyFont="1" applyAlignment="1">
      <alignment wrapText="1"/>
    </xf>
    <xf numFmtId="0" fontId="98" fillId="34" borderId="0" xfId="11" applyFont="1" applyFill="1" applyAlignment="1">
      <alignment wrapText="1"/>
    </xf>
    <xf numFmtId="0" fontId="98" fillId="0" borderId="0" xfId="11" applyFont="1" applyFill="1" applyAlignment="1">
      <alignment wrapText="1"/>
    </xf>
    <xf numFmtId="0" fontId="61" fillId="0" borderId="0" xfId="11" applyFont="1" applyFill="1" applyAlignment="1">
      <alignment wrapText="1"/>
    </xf>
    <xf numFmtId="0" fontId="61" fillId="0" borderId="0" xfId="11" applyFont="1" applyFill="1" applyAlignment="1">
      <alignment vertical="center"/>
    </xf>
    <xf numFmtId="176" fontId="14" fillId="0" borderId="0" xfId="11" applyNumberFormat="1" applyFont="1" applyAlignment="1">
      <alignment vertical="center" wrapText="1"/>
    </xf>
    <xf numFmtId="0" fontId="47" fillId="34" borderId="73" xfId="11" applyFont="1" applyFill="1" applyBorder="1" applyAlignment="1">
      <alignment horizontal="center" vertical="center" wrapText="1"/>
    </xf>
    <xf numFmtId="176" fontId="47" fillId="34" borderId="74" xfId="11" applyNumberFormat="1" applyFont="1" applyFill="1" applyBorder="1" applyAlignment="1">
      <alignment vertical="center"/>
    </xf>
    <xf numFmtId="0" fontId="47" fillId="34" borderId="75" xfId="11" applyFont="1" applyFill="1" applyBorder="1" applyAlignment="1">
      <alignment vertical="center" wrapText="1"/>
    </xf>
    <xf numFmtId="176" fontId="47" fillId="34" borderId="76" xfId="11" applyNumberFormat="1" applyFont="1" applyFill="1" applyBorder="1" applyAlignment="1">
      <alignment vertical="center"/>
    </xf>
    <xf numFmtId="176" fontId="47" fillId="34" borderId="77" xfId="11" applyNumberFormat="1" applyFont="1" applyFill="1" applyBorder="1" applyAlignment="1">
      <alignment vertical="center"/>
    </xf>
    <xf numFmtId="176" fontId="47" fillId="34" borderId="75" xfId="11" applyNumberFormat="1" applyFont="1" applyFill="1" applyBorder="1" applyAlignment="1">
      <alignment vertical="center"/>
    </xf>
    <xf numFmtId="176" fontId="47" fillId="34" borderId="78" xfId="11" applyNumberFormat="1" applyFont="1" applyFill="1" applyBorder="1" applyAlignment="1">
      <alignment vertical="center"/>
    </xf>
    <xf numFmtId="0" fontId="47" fillId="34" borderId="79" xfId="11" applyFont="1" applyFill="1" applyBorder="1" applyAlignment="1">
      <alignment horizontal="center" vertical="center" wrapText="1"/>
    </xf>
    <xf numFmtId="0" fontId="98" fillId="35" borderId="0" xfId="11" applyFont="1" applyFill="1" applyAlignment="1">
      <alignment wrapText="1"/>
    </xf>
    <xf numFmtId="0" fontId="47" fillId="35" borderId="80" xfId="11" applyFont="1" applyFill="1" applyBorder="1" applyAlignment="1">
      <alignment horizontal="center" vertical="center" wrapText="1"/>
    </xf>
    <xf numFmtId="176" fontId="47" fillId="35" borderId="4" xfId="11" applyNumberFormat="1" applyFont="1" applyFill="1" applyBorder="1" applyAlignment="1">
      <alignment vertical="center"/>
    </xf>
    <xf numFmtId="0" fontId="47" fillId="35" borderId="1" xfId="11" applyFont="1" applyFill="1" applyBorder="1" applyAlignment="1">
      <alignment vertical="center" wrapText="1"/>
    </xf>
    <xf numFmtId="176" fontId="47" fillId="35" borderId="1" xfId="11" applyNumberFormat="1" applyFont="1" applyFill="1" applyBorder="1" applyAlignment="1">
      <alignment vertical="center"/>
    </xf>
    <xf numFmtId="176" fontId="47" fillId="35" borderId="81" xfId="11" applyNumberFormat="1" applyFont="1" applyFill="1" applyBorder="1" applyAlignment="1">
      <alignment vertical="center"/>
    </xf>
    <xf numFmtId="176" fontId="47" fillId="35" borderId="82" xfId="11" applyNumberFormat="1" applyFont="1" applyFill="1" applyBorder="1" applyAlignment="1">
      <alignment vertical="center"/>
    </xf>
    <xf numFmtId="176" fontId="47" fillId="35" borderId="83" xfId="11" applyNumberFormat="1" applyFont="1" applyFill="1" applyBorder="1" applyAlignment="1">
      <alignment vertical="center"/>
    </xf>
    <xf numFmtId="176" fontId="47" fillId="35" borderId="2" xfId="11" applyNumberFormat="1" applyFont="1" applyFill="1" applyBorder="1" applyAlignment="1">
      <alignment vertical="center"/>
    </xf>
    <xf numFmtId="176" fontId="47" fillId="35" borderId="84" xfId="11" applyNumberFormat="1" applyFont="1" applyFill="1" applyBorder="1" applyAlignment="1">
      <alignment vertical="center"/>
    </xf>
    <xf numFmtId="176" fontId="47" fillId="35" borderId="85" xfId="11" applyNumberFormat="1" applyFont="1" applyFill="1" applyBorder="1" applyAlignment="1">
      <alignment vertical="center"/>
    </xf>
    <xf numFmtId="0" fontId="47" fillId="35" borderId="86" xfId="11" applyFont="1" applyFill="1" applyBorder="1" applyAlignment="1">
      <alignment horizontal="center" vertical="center" wrapText="1"/>
    </xf>
    <xf numFmtId="0" fontId="8" fillId="0" borderId="80" xfId="11" applyFont="1" applyBorder="1" applyAlignment="1">
      <alignment horizontal="center" vertical="center" wrapText="1"/>
    </xf>
    <xf numFmtId="176" fontId="47" fillId="0" borderId="4" xfId="11" applyNumberFormat="1" applyFont="1" applyBorder="1" applyAlignment="1">
      <alignment vertical="center"/>
    </xf>
    <xf numFmtId="0" fontId="8" fillId="0" borderId="1" xfId="11" applyFont="1" applyBorder="1" applyAlignment="1">
      <alignment vertical="center" wrapText="1"/>
    </xf>
    <xf numFmtId="176" fontId="47" fillId="0" borderId="5" xfId="11" applyNumberFormat="1" applyFont="1" applyBorder="1" applyAlignment="1">
      <alignment vertical="center"/>
    </xf>
    <xf numFmtId="176" fontId="8" fillId="0" borderId="5" xfId="11" applyNumberFormat="1" applyFont="1" applyBorder="1" applyAlignment="1">
      <alignment vertical="center"/>
    </xf>
    <xf numFmtId="176" fontId="47" fillId="0" borderId="1" xfId="11" applyNumberFormat="1" applyFont="1" applyBorder="1" applyAlignment="1">
      <alignment vertical="center"/>
    </xf>
    <xf numFmtId="176" fontId="8" fillId="0" borderId="1" xfId="11" applyNumberFormat="1" applyFont="1" applyBorder="1" applyAlignment="1">
      <alignment vertical="center"/>
    </xf>
    <xf numFmtId="176" fontId="8" fillId="0" borderId="87" xfId="11" applyNumberFormat="1" applyFont="1" applyBorder="1" applyAlignment="1">
      <alignment vertical="center"/>
    </xf>
    <xf numFmtId="176" fontId="47" fillId="0" borderId="2" xfId="11" applyNumberFormat="1" applyFont="1" applyBorder="1" applyAlignment="1">
      <alignment vertical="center"/>
    </xf>
    <xf numFmtId="176" fontId="8" fillId="0" borderId="85" xfId="11" applyNumberFormat="1" applyFont="1" applyBorder="1" applyAlignment="1">
      <alignment vertical="center"/>
    </xf>
    <xf numFmtId="0" fontId="8" fillId="0" borderId="81" xfId="11" applyFont="1" applyBorder="1" applyAlignment="1">
      <alignment horizontal="center" vertical="center" wrapText="1"/>
    </xf>
    <xf numFmtId="0" fontId="24" fillId="0" borderId="0" xfId="11" applyFill="1" applyAlignment="1">
      <alignment wrapText="1"/>
    </xf>
    <xf numFmtId="0" fontId="14" fillId="0" borderId="0" xfId="11" applyFont="1" applyFill="1" applyAlignment="1">
      <alignment wrapText="1"/>
    </xf>
    <xf numFmtId="0" fontId="14" fillId="0" borderId="0" xfId="11" applyFont="1" applyFill="1" applyAlignment="1">
      <alignment vertical="center"/>
    </xf>
    <xf numFmtId="176" fontId="14" fillId="0" borderId="0" xfId="11" applyNumberFormat="1" applyFont="1" applyFill="1" applyAlignment="1">
      <alignment vertical="center" wrapText="1"/>
    </xf>
    <xf numFmtId="0" fontId="8" fillId="0" borderId="80" xfId="11" applyFont="1" applyFill="1" applyBorder="1" applyAlignment="1">
      <alignment horizontal="center" vertical="center" wrapText="1"/>
    </xf>
    <xf numFmtId="176" fontId="47" fillId="0" borderId="4" xfId="11" applyNumberFormat="1" applyFont="1" applyFill="1" applyBorder="1" applyAlignment="1">
      <alignment vertical="center"/>
    </xf>
    <xf numFmtId="0" fontId="8" fillId="0" borderId="1" xfId="11" applyFont="1" applyFill="1" applyBorder="1" applyAlignment="1">
      <alignment vertical="center" wrapText="1"/>
    </xf>
    <xf numFmtId="176" fontId="47" fillId="0" borderId="5" xfId="11" applyNumberFormat="1" applyFont="1" applyFill="1" applyBorder="1" applyAlignment="1">
      <alignment vertical="center"/>
    </xf>
    <xf numFmtId="176" fontId="8" fillId="0" borderId="5" xfId="11" applyNumberFormat="1" applyFont="1" applyFill="1" applyBorder="1" applyAlignment="1">
      <alignment vertical="center"/>
    </xf>
    <xf numFmtId="176" fontId="47" fillId="0" borderId="1" xfId="11" applyNumberFormat="1" applyFont="1" applyFill="1" applyBorder="1" applyAlignment="1">
      <alignment vertical="center"/>
    </xf>
    <xf numFmtId="176" fontId="8" fillId="0" borderId="1" xfId="11" applyNumberFormat="1" applyFont="1" applyFill="1" applyBorder="1" applyAlignment="1">
      <alignment vertical="center"/>
    </xf>
    <xf numFmtId="176" fontId="8" fillId="0" borderId="87" xfId="11" applyNumberFormat="1" applyFont="1" applyFill="1" applyBorder="1" applyAlignment="1">
      <alignment vertical="center"/>
    </xf>
    <xf numFmtId="176" fontId="47" fillId="0" borderId="2" xfId="11" applyNumberFormat="1" applyFont="1" applyFill="1" applyBorder="1" applyAlignment="1">
      <alignment vertical="center"/>
    </xf>
    <xf numFmtId="176" fontId="8" fillId="0" borderId="85" xfId="11" applyNumberFormat="1" applyFont="1" applyFill="1" applyBorder="1" applyAlignment="1">
      <alignment vertical="center"/>
    </xf>
    <xf numFmtId="0" fontId="8" fillId="0" borderId="81" xfId="11" applyFont="1" applyFill="1" applyBorder="1" applyAlignment="1">
      <alignment horizontal="center" vertical="center" wrapText="1"/>
    </xf>
    <xf numFmtId="0" fontId="24" fillId="0" borderId="0" xfId="11" applyFont="1" applyFill="1" applyAlignment="1">
      <alignment wrapText="1"/>
    </xf>
    <xf numFmtId="0" fontId="14" fillId="8" borderId="0" xfId="11" applyFont="1" applyFill="1" applyAlignment="1">
      <alignment vertical="center"/>
    </xf>
    <xf numFmtId="176" fontId="14" fillId="8" borderId="0" xfId="11" applyNumberFormat="1" applyFont="1" applyFill="1" applyAlignment="1">
      <alignment vertical="center" wrapText="1"/>
    </xf>
    <xf numFmtId="0" fontId="8" fillId="8" borderId="80" xfId="11" applyFont="1" applyFill="1" applyBorder="1" applyAlignment="1">
      <alignment horizontal="center" vertical="center" wrapText="1"/>
    </xf>
    <xf numFmtId="176" fontId="47" fillId="8" borderId="4" xfId="11" applyNumberFormat="1" applyFont="1" applyFill="1" applyBorder="1" applyAlignment="1">
      <alignment vertical="center"/>
    </xf>
    <xf numFmtId="0" fontId="8" fillId="8" borderId="1" xfId="11" applyFont="1" applyFill="1" applyBorder="1" applyAlignment="1">
      <alignment vertical="center" wrapText="1"/>
    </xf>
    <xf numFmtId="176" fontId="47" fillId="8" borderId="5" xfId="11" applyNumberFormat="1" applyFont="1" applyFill="1" applyBorder="1" applyAlignment="1">
      <alignment vertical="center"/>
    </xf>
    <xf numFmtId="176" fontId="8" fillId="8" borderId="5" xfId="11" applyNumberFormat="1" applyFont="1" applyFill="1" applyBorder="1" applyAlignment="1">
      <alignment vertical="center"/>
    </xf>
    <xf numFmtId="176" fontId="47" fillId="8" borderId="1" xfId="11" applyNumberFormat="1" applyFont="1" applyFill="1" applyBorder="1" applyAlignment="1">
      <alignment vertical="center"/>
    </xf>
    <xf numFmtId="176" fontId="8" fillId="8" borderId="1" xfId="11" applyNumberFormat="1" applyFont="1" applyFill="1" applyBorder="1" applyAlignment="1">
      <alignment vertical="center"/>
    </xf>
    <xf numFmtId="176" fontId="8" fillId="8" borderId="87" xfId="11" applyNumberFormat="1" applyFont="1" applyFill="1" applyBorder="1" applyAlignment="1">
      <alignment vertical="center"/>
    </xf>
    <xf numFmtId="176" fontId="47" fillId="8" borderId="2" xfId="11" applyNumberFormat="1" applyFont="1" applyFill="1" applyBorder="1" applyAlignment="1">
      <alignment vertical="center"/>
    </xf>
    <xf numFmtId="176" fontId="8" fillId="8" borderId="85" xfId="11" applyNumberFormat="1" applyFont="1" applyFill="1" applyBorder="1" applyAlignment="1">
      <alignment vertical="center"/>
    </xf>
    <xf numFmtId="0" fontId="8" fillId="8" borderId="81" xfId="11" applyFont="1" applyFill="1" applyBorder="1" applyAlignment="1">
      <alignment horizontal="center" vertical="center" wrapText="1"/>
    </xf>
    <xf numFmtId="0" fontId="70" fillId="35" borderId="0" xfId="11" applyFont="1" applyFill="1" applyAlignment="1">
      <alignment wrapText="1"/>
    </xf>
    <xf numFmtId="0" fontId="70" fillId="0" borderId="0" xfId="11" applyFont="1" applyFill="1" applyAlignment="1">
      <alignment wrapText="1"/>
    </xf>
    <xf numFmtId="0" fontId="47" fillId="0" borderId="0" xfId="11" applyFont="1" applyFill="1" applyAlignment="1">
      <alignment wrapText="1"/>
    </xf>
    <xf numFmtId="0" fontId="47" fillId="0" borderId="0" xfId="11" applyFont="1" applyFill="1" applyAlignment="1">
      <alignment vertical="center"/>
    </xf>
    <xf numFmtId="176" fontId="47" fillId="35" borderId="88" xfId="11" applyNumberFormat="1" applyFont="1" applyFill="1" applyBorder="1" applyAlignment="1">
      <alignment vertical="center"/>
    </xf>
    <xf numFmtId="0" fontId="8" fillId="0" borderId="89" xfId="11" applyFont="1" applyBorder="1" applyAlignment="1">
      <alignment horizontal="center" vertical="center" wrapText="1"/>
    </xf>
    <xf numFmtId="0" fontId="8" fillId="0" borderId="5" xfId="11" applyFont="1" applyBorder="1" applyAlignment="1">
      <alignment vertical="center" wrapText="1"/>
    </xf>
    <xf numFmtId="176" fontId="8" fillId="0" borderId="90" xfId="11" applyNumberFormat="1" applyFont="1" applyBorder="1" applyAlignment="1">
      <alignment vertical="center"/>
    </xf>
    <xf numFmtId="0" fontId="8" fillId="0" borderId="91" xfId="11" applyFont="1" applyBorder="1" applyAlignment="1">
      <alignment horizontal="center" vertical="center" wrapText="1"/>
    </xf>
    <xf numFmtId="176" fontId="8" fillId="0" borderId="92" xfId="11" applyNumberFormat="1" applyFont="1" applyBorder="1" applyAlignment="1">
      <alignment vertical="center"/>
    </xf>
    <xf numFmtId="0" fontId="67" fillId="0" borderId="0" xfId="11" applyFont="1" applyAlignment="1">
      <alignment wrapText="1"/>
    </xf>
    <xf numFmtId="0" fontId="8" fillId="0" borderId="0" xfId="11" applyFont="1" applyAlignment="1">
      <alignment wrapText="1"/>
    </xf>
    <xf numFmtId="0" fontId="8" fillId="0" borderId="0" xfId="11" applyFont="1" applyAlignment="1">
      <alignment vertical="center"/>
    </xf>
    <xf numFmtId="0" fontId="47" fillId="13" borderId="9" xfId="11" applyFont="1" applyFill="1" applyBorder="1" applyAlignment="1">
      <alignment horizontal="center" vertical="center" wrapText="1"/>
    </xf>
    <xf numFmtId="0" fontId="8" fillId="13" borderId="9" xfId="11" applyFont="1" applyFill="1" applyBorder="1" applyAlignment="1">
      <alignment horizontal="center" vertical="center" wrapText="1"/>
    </xf>
    <xf numFmtId="0" fontId="47" fillId="13" borderId="2" xfId="11" applyFont="1" applyFill="1" applyBorder="1" applyAlignment="1">
      <alignment horizontal="center" vertical="center" wrapText="1"/>
    </xf>
    <xf numFmtId="0" fontId="8" fillId="13" borderId="5" xfId="11" applyFont="1" applyFill="1" applyBorder="1" applyAlignment="1">
      <alignment horizontal="center" vertical="center" wrapText="1"/>
    </xf>
    <xf numFmtId="0" fontId="8" fillId="13" borderId="94" xfId="11" applyFont="1" applyFill="1" applyBorder="1" applyAlignment="1">
      <alignment horizontal="center" vertical="center" wrapText="1"/>
    </xf>
    <xf numFmtId="0" fontId="8" fillId="0" borderId="53" xfId="11" applyFont="1" applyBorder="1" applyAlignment="1">
      <alignment horizontal="right" wrapText="1"/>
    </xf>
    <xf numFmtId="0" fontId="38" fillId="0" borderId="0" xfId="11" applyFont="1" applyBorder="1" applyAlignment="1">
      <alignment horizontal="center" wrapText="1"/>
    </xf>
    <xf numFmtId="0" fontId="38" fillId="0" borderId="0" xfId="11" applyFont="1" applyBorder="1" applyAlignment="1">
      <alignment wrapText="1"/>
    </xf>
    <xf numFmtId="0" fontId="38" fillId="0" borderId="0" xfId="11" applyFont="1" applyBorder="1" applyAlignment="1"/>
    <xf numFmtId="176" fontId="100" fillId="0" borderId="1" xfId="5" applyNumberFormat="1" applyFont="1" applyFill="1" applyBorder="1" applyAlignment="1" applyProtection="1">
      <alignment vertical="center" shrinkToFit="1"/>
      <protection locked="0"/>
    </xf>
    <xf numFmtId="176" fontId="9" fillId="0" borderId="1" xfId="2" applyNumberFormat="1" applyFont="1" applyBorder="1" applyAlignment="1" applyProtection="1">
      <alignment horizontal="center" vertical="center" wrapText="1"/>
      <protection locked="0"/>
    </xf>
    <xf numFmtId="176" fontId="9" fillId="2" borderId="1" xfId="2" applyNumberFormat="1" applyFont="1" applyFill="1" applyBorder="1" applyAlignment="1" applyProtection="1">
      <alignment horizontal="center" vertical="center" wrapText="1"/>
      <protection locked="0"/>
    </xf>
    <xf numFmtId="176" fontId="9" fillId="6" borderId="1" xfId="2" applyNumberFormat="1" applyFont="1" applyFill="1" applyBorder="1" applyAlignment="1" applyProtection="1">
      <alignment horizontal="center" vertical="center" wrapText="1" shrinkToFit="1"/>
    </xf>
    <xf numFmtId="176" fontId="8" fillId="6" borderId="1" xfId="2" applyNumberFormat="1" applyFont="1" applyFill="1" applyBorder="1" applyAlignment="1" applyProtection="1">
      <alignment horizontal="center" vertical="center" wrapText="1"/>
    </xf>
    <xf numFmtId="176" fontId="8" fillId="3" borderId="5" xfId="2" applyNumberFormat="1" applyFont="1" applyFill="1" applyBorder="1" applyAlignment="1" applyProtection="1">
      <alignment horizontal="center" vertical="center" wrapText="1"/>
    </xf>
    <xf numFmtId="179" fontId="8" fillId="0" borderId="0" xfId="2" applyNumberFormat="1" applyFont="1" applyBorder="1" applyAlignment="1" applyProtection="1">
      <alignment vertical="center" wrapText="1"/>
    </xf>
    <xf numFmtId="179" fontId="8" fillId="0" borderId="0" xfId="2" applyNumberFormat="1" applyFont="1" applyBorder="1" applyAlignment="1" applyProtection="1">
      <alignment vertical="center"/>
    </xf>
    <xf numFmtId="188" fontId="69" fillId="0" borderId="9" xfId="11" applyNumberFormat="1" applyFont="1" applyBorder="1" applyAlignment="1">
      <alignment horizontal="center" vertical="center" wrapText="1"/>
    </xf>
    <xf numFmtId="0" fontId="24" fillId="0" borderId="9" xfId="11" applyBorder="1" applyAlignment="1">
      <alignment wrapText="1"/>
    </xf>
    <xf numFmtId="182" fontId="69" fillId="0" borderId="9" xfId="11" applyNumberFormat="1" applyFont="1" applyBorder="1" applyAlignment="1">
      <alignment horizontal="center" vertical="center" wrapText="1"/>
    </xf>
    <xf numFmtId="189" fontId="69" fillId="0" borderId="9" xfId="11" applyNumberFormat="1" applyFont="1" applyBorder="1" applyAlignment="1">
      <alignment horizontal="center" vertical="center" wrapText="1"/>
    </xf>
    <xf numFmtId="188" fontId="69" fillId="0" borderId="99" xfId="11" applyNumberFormat="1" applyFont="1" applyBorder="1" applyAlignment="1">
      <alignment horizontal="center" vertical="center" wrapText="1"/>
    </xf>
    <xf numFmtId="0" fontId="69" fillId="0" borderId="9" xfId="11" applyNumberFormat="1" applyFont="1" applyBorder="1" applyAlignment="1">
      <alignment horizontal="center" vertical="center" wrapText="1"/>
    </xf>
    <xf numFmtId="0" fontId="69" fillId="0" borderId="100" xfId="11" applyFont="1" applyBorder="1" applyAlignment="1">
      <alignment horizontal="center" vertical="center" wrapText="1"/>
    </xf>
    <xf numFmtId="0" fontId="69" fillId="0" borderId="100" xfId="11" applyNumberFormat="1" applyFont="1" applyBorder="1" applyAlignment="1">
      <alignment horizontal="center" vertical="center" wrapText="1"/>
    </xf>
    <xf numFmtId="0" fontId="69" fillId="0" borderId="1" xfId="11" applyFont="1" applyFill="1" applyBorder="1" applyAlignment="1">
      <alignment horizontal="center" vertical="center" wrapText="1"/>
    </xf>
    <xf numFmtId="0" fontId="69" fillId="0" borderId="1" xfId="11" applyFont="1" applyBorder="1" applyAlignment="1">
      <alignment horizontal="center" vertical="top" wrapText="1"/>
    </xf>
    <xf numFmtId="190" fontId="69" fillId="0" borderId="1" xfId="11" applyNumberFormat="1" applyFont="1" applyBorder="1" applyAlignment="1">
      <alignment horizontal="center" vertical="center" wrapText="1"/>
    </xf>
    <xf numFmtId="0" fontId="101" fillId="0" borderId="0" xfId="19" applyFont="1" applyAlignment="1">
      <alignment horizontal="center" vertical="center"/>
    </xf>
    <xf numFmtId="0" fontId="102" fillId="0" borderId="0" xfId="19" applyFont="1" applyAlignment="1">
      <alignment horizontal="center" vertical="center"/>
    </xf>
    <xf numFmtId="0" fontId="103" fillId="0" borderId="0" xfId="19" applyFont="1" applyAlignment="1">
      <alignment horizontal="center" vertical="center"/>
    </xf>
    <xf numFmtId="0" fontId="104" fillId="0" borderId="0" xfId="19" applyFont="1" applyAlignment="1">
      <alignment horizontal="center" vertical="center"/>
    </xf>
    <xf numFmtId="0" fontId="105" fillId="0" borderId="0" xfId="19" applyFont="1" applyAlignment="1">
      <alignment horizontal="center" vertical="center"/>
    </xf>
    <xf numFmtId="0" fontId="106" fillId="0" borderId="0" xfId="19" applyFont="1" applyAlignment="1">
      <alignment horizontal="center" vertical="center"/>
    </xf>
    <xf numFmtId="0" fontId="107" fillId="0" borderId="0" xfId="19" applyFont="1" applyAlignment="1">
      <alignment horizontal="center" vertical="center"/>
    </xf>
    <xf numFmtId="22" fontId="103" fillId="0" borderId="0" xfId="19" applyNumberFormat="1" applyFont="1" applyAlignment="1">
      <alignment horizontal="center" vertical="center"/>
    </xf>
    <xf numFmtId="22" fontId="101" fillId="0" borderId="0" xfId="19" applyNumberFormat="1" applyFont="1" applyAlignment="1">
      <alignment horizontal="center" vertical="center"/>
    </xf>
    <xf numFmtId="191" fontId="101" fillId="0" borderId="0" xfId="19" applyNumberFormat="1" applyFont="1" applyAlignment="1">
      <alignment horizontal="center" vertical="center"/>
    </xf>
    <xf numFmtId="0" fontId="109" fillId="0" borderId="0" xfId="19" applyFont="1" applyAlignment="1">
      <alignment horizontal="center" vertical="center" wrapText="1"/>
    </xf>
    <xf numFmtId="0" fontId="110" fillId="0" borderId="0" xfId="19" applyFont="1" applyAlignment="1">
      <alignment horizontal="center" vertical="center" wrapText="1"/>
    </xf>
    <xf numFmtId="0" fontId="111" fillId="0" borderId="0" xfId="19" applyFont="1" applyAlignment="1">
      <alignment horizontal="center" vertical="center" wrapText="1"/>
    </xf>
    <xf numFmtId="22" fontId="103" fillId="8" borderId="0" xfId="19" applyNumberFormat="1" applyFont="1" applyFill="1" applyAlignment="1">
      <alignment horizontal="center" vertical="center"/>
    </xf>
    <xf numFmtId="0" fontId="112" fillId="0" borderId="0" xfId="19" applyFont="1" applyAlignment="1">
      <alignment horizontal="center" vertical="center"/>
    </xf>
    <xf numFmtId="0" fontId="113" fillId="0" borderId="0" xfId="19" applyFont="1" applyAlignment="1">
      <alignment horizontal="center" vertical="center"/>
    </xf>
    <xf numFmtId="0" fontId="114" fillId="0" borderId="0" xfId="19" applyFont="1" applyAlignment="1">
      <alignment horizontal="center" vertical="center"/>
    </xf>
    <xf numFmtId="0" fontId="115" fillId="0" borderId="0" xfId="19" applyFont="1" applyAlignment="1">
      <alignment horizontal="center" vertical="center"/>
    </xf>
    <xf numFmtId="0" fontId="116" fillId="0" borderId="0" xfId="19" applyFont="1" applyAlignment="1">
      <alignment horizontal="center" vertical="center"/>
    </xf>
    <xf numFmtId="0" fontId="5" fillId="0" borderId="0" xfId="19" applyFont="1" applyAlignment="1">
      <alignment horizontal="center" vertical="center"/>
    </xf>
    <xf numFmtId="22" fontId="5" fillId="0" borderId="0" xfId="19" applyNumberFormat="1" applyFont="1" applyAlignment="1">
      <alignment horizontal="center" vertical="center"/>
    </xf>
    <xf numFmtId="3" fontId="101" fillId="0" borderId="0" xfId="19" applyNumberFormat="1" applyFont="1" applyAlignment="1">
      <alignment horizontal="center" vertical="center"/>
    </xf>
    <xf numFmtId="3" fontId="102" fillId="0" borderId="0" xfId="19" applyNumberFormat="1" applyFont="1" applyAlignment="1">
      <alignment horizontal="center" vertical="center"/>
    </xf>
    <xf numFmtId="0" fontId="110" fillId="8" borderId="0" xfId="19" applyFont="1" applyFill="1" applyAlignment="1">
      <alignment horizontal="center" vertical="center" wrapText="1"/>
    </xf>
    <xf numFmtId="0" fontId="117" fillId="8" borderId="0" xfId="19" applyFont="1" applyFill="1" applyAlignment="1">
      <alignment horizontal="center" vertical="center" wrapText="1"/>
    </xf>
    <xf numFmtId="0" fontId="117" fillId="0" borderId="0" xfId="19" applyFont="1" applyAlignment="1">
      <alignment horizontal="center" vertical="center" wrapText="1"/>
    </xf>
    <xf numFmtId="176" fontId="44" fillId="7" borderId="1" xfId="2" applyNumberFormat="1" applyFont="1" applyFill="1" applyBorder="1" applyAlignment="1" applyProtection="1">
      <alignment vertical="center"/>
    </xf>
    <xf numFmtId="176" fontId="44" fillId="7" borderId="1" xfId="2" applyNumberFormat="1" applyFont="1" applyFill="1" applyBorder="1" applyAlignment="1" applyProtection="1">
      <alignment horizontal="center" vertical="center"/>
    </xf>
    <xf numFmtId="176" fontId="118" fillId="7" borderId="1" xfId="2" applyNumberFormat="1" applyFont="1" applyFill="1" applyBorder="1" applyAlignment="1" applyProtection="1">
      <alignment vertical="center"/>
    </xf>
    <xf numFmtId="179" fontId="44" fillId="7" borderId="0" xfId="2" applyNumberFormat="1" applyFont="1" applyFill="1" applyBorder="1" applyAlignment="1" applyProtection="1">
      <alignment vertical="center"/>
    </xf>
    <xf numFmtId="176" fontId="44" fillId="7" borderId="0" xfId="2" applyNumberFormat="1" applyFont="1" applyFill="1" applyBorder="1" applyAlignment="1" applyProtection="1"/>
    <xf numFmtId="0" fontId="24" fillId="0" borderId="0" xfId="8" applyFont="1">
      <alignment vertical="center"/>
    </xf>
    <xf numFmtId="0" fontId="119" fillId="0" borderId="0" xfId="8" applyFont="1" applyAlignment="1">
      <alignment horizontal="center" vertical="center"/>
    </xf>
    <xf numFmtId="0" fontId="24" fillId="0" borderId="9" xfId="8" applyFont="1" applyBorder="1">
      <alignment vertical="center"/>
    </xf>
    <xf numFmtId="182" fontId="87" fillId="0" borderId="9" xfId="8" applyNumberFormat="1" applyFont="1" applyBorder="1" applyAlignment="1">
      <alignment vertical="center"/>
    </xf>
    <xf numFmtId="0" fontId="24" fillId="0" borderId="0" xfId="8" applyFont="1" applyBorder="1" applyAlignment="1">
      <alignment horizontal="right" vertical="center" wrapText="1"/>
    </xf>
    <xf numFmtId="0" fontId="24" fillId="0" borderId="0" xfId="8" applyFont="1" applyBorder="1" applyAlignment="1">
      <alignment vertical="center" wrapText="1"/>
    </xf>
    <xf numFmtId="0" fontId="8" fillId="9" borderId="101" xfId="8" applyFont="1" applyFill="1" applyBorder="1" applyAlignment="1">
      <alignment horizontal="right" vertical="center" wrapText="1"/>
    </xf>
    <xf numFmtId="182" fontId="8" fillId="9" borderId="101" xfId="8" applyNumberFormat="1" applyFont="1" applyFill="1" applyBorder="1" applyAlignment="1">
      <alignment vertical="center"/>
    </xf>
    <xf numFmtId="182" fontId="87" fillId="9" borderId="101" xfId="8" applyNumberFormat="1" applyFont="1" applyFill="1" applyBorder="1" applyAlignment="1">
      <alignment horizontal="right" vertical="center"/>
    </xf>
    <xf numFmtId="0" fontId="87" fillId="9" borderId="5" xfId="8" applyFont="1" applyFill="1" applyBorder="1" applyAlignment="1">
      <alignment horizontal="center" vertical="center" wrapText="1"/>
    </xf>
    <xf numFmtId="182" fontId="8" fillId="9" borderId="5" xfId="8" applyNumberFormat="1" applyFont="1" applyFill="1" applyBorder="1" applyAlignment="1">
      <alignment vertical="center"/>
    </xf>
    <xf numFmtId="0" fontId="8" fillId="9" borderId="5" xfId="8" applyFont="1" applyFill="1" applyBorder="1" applyAlignment="1">
      <alignment horizontal="center" vertical="center" wrapText="1"/>
    </xf>
    <xf numFmtId="0" fontId="24" fillId="9" borderId="0" xfId="8" applyFont="1" applyFill="1">
      <alignment vertical="center"/>
    </xf>
    <xf numFmtId="0" fontId="8" fillId="37" borderId="5" xfId="8" applyFont="1" applyFill="1" applyBorder="1" applyAlignment="1">
      <alignment horizontal="center" vertical="center" wrapText="1"/>
    </xf>
    <xf numFmtId="0" fontId="87" fillId="37" borderId="5" xfId="8" applyFont="1" applyFill="1" applyBorder="1" applyAlignment="1">
      <alignment horizontal="center" vertical="center" wrapText="1"/>
    </xf>
    <xf numFmtId="0" fontId="8" fillId="8" borderId="5" xfId="8" applyFont="1" applyFill="1" applyBorder="1" applyAlignment="1">
      <alignment horizontal="center" vertical="center" wrapText="1"/>
    </xf>
    <xf numFmtId="0" fontId="12" fillId="0" borderId="0" xfId="17"/>
    <xf numFmtId="0" fontId="12" fillId="0" borderId="0" xfId="17" applyBorder="1"/>
    <xf numFmtId="0" fontId="38" fillId="0" borderId="0" xfId="17" applyFont="1" applyAlignment="1">
      <alignment horizontal="center"/>
    </xf>
    <xf numFmtId="0" fontId="38" fillId="0" borderId="0" xfId="17" applyFont="1"/>
    <xf numFmtId="0" fontId="38" fillId="0" borderId="0" xfId="17" applyFont="1" applyBorder="1"/>
    <xf numFmtId="0" fontId="38" fillId="15" borderId="0" xfId="20" applyFont="1" applyFill="1" applyBorder="1" applyAlignment="1">
      <alignment horizontal="left"/>
    </xf>
    <xf numFmtId="0" fontId="8" fillId="0" borderId="0" xfId="17" applyFont="1"/>
    <xf numFmtId="3" fontId="43" fillId="0" borderId="0" xfId="17" applyNumberFormat="1" applyFont="1" applyBorder="1" applyAlignment="1">
      <alignment horizontal="right" vertical="center"/>
    </xf>
    <xf numFmtId="192" fontId="8" fillId="0" borderId="0" xfId="17" applyNumberFormat="1" applyFont="1"/>
    <xf numFmtId="0" fontId="78" fillId="0" borderId="0" xfId="17" applyFont="1" applyAlignment="1">
      <alignment vertical="center"/>
    </xf>
    <xf numFmtId="0" fontId="120" fillId="0" borderId="0" xfId="17" applyFont="1" applyAlignment="1">
      <alignment vertical="center"/>
    </xf>
    <xf numFmtId="41" fontId="120" fillId="0" borderId="0" xfId="17" applyNumberFormat="1" applyFont="1" applyAlignment="1">
      <alignment vertical="center"/>
    </xf>
    <xf numFmtId="0" fontId="78" fillId="0" borderId="9" xfId="17" applyFont="1" applyBorder="1" applyAlignment="1">
      <alignment vertical="center"/>
    </xf>
    <xf numFmtId="41" fontId="78" fillId="0" borderId="9" xfId="17" applyNumberFormat="1" applyFont="1" applyBorder="1" applyAlignment="1">
      <alignment vertical="center"/>
    </xf>
    <xf numFmtId="0" fontId="78" fillId="15" borderId="9" xfId="20" applyFont="1" applyFill="1" applyBorder="1" applyAlignment="1">
      <alignment horizontal="left" vertical="center"/>
    </xf>
    <xf numFmtId="0" fontId="78" fillId="15" borderId="9" xfId="17" applyFont="1" applyFill="1" applyBorder="1" applyAlignment="1">
      <alignment horizontal="distributed" vertical="center" wrapText="1"/>
    </xf>
    <xf numFmtId="41" fontId="78" fillId="15" borderId="9" xfId="13" applyNumberFormat="1" applyFont="1" applyFill="1" applyBorder="1" applyAlignment="1">
      <alignment horizontal="right" vertical="center"/>
    </xf>
    <xf numFmtId="41" fontId="78" fillId="0" borderId="9" xfId="17" applyNumberFormat="1" applyFont="1" applyBorder="1" applyAlignment="1">
      <alignment horizontal="right" vertical="center"/>
    </xf>
    <xf numFmtId="0" fontId="78" fillId="15" borderId="9" xfId="17" applyFont="1" applyFill="1" applyBorder="1" applyAlignment="1">
      <alignment horizontal="distributed" vertical="center"/>
    </xf>
    <xf numFmtId="0" fontId="78" fillId="15" borderId="9" xfId="13" applyNumberFormat="1" applyFont="1" applyFill="1" applyBorder="1" applyAlignment="1">
      <alignment horizontal="center" vertical="center"/>
    </xf>
    <xf numFmtId="192" fontId="78" fillId="15" borderId="9" xfId="13" applyNumberFormat="1" applyFont="1" applyFill="1" applyBorder="1" applyAlignment="1">
      <alignment horizontal="center" vertical="center"/>
    </xf>
    <xf numFmtId="0" fontId="78" fillId="15" borderId="9" xfId="17" applyFont="1" applyFill="1" applyBorder="1" applyAlignment="1">
      <alignment vertical="center"/>
    </xf>
    <xf numFmtId="0" fontId="78" fillId="15" borderId="9" xfId="20" applyFont="1" applyFill="1" applyBorder="1" applyAlignment="1">
      <alignment horizontal="center" vertical="center"/>
    </xf>
    <xf numFmtId="0" fontId="78" fillId="15" borderId="49" xfId="20" applyFont="1" applyFill="1" applyBorder="1" applyAlignment="1">
      <alignment horizontal="center" vertical="center"/>
    </xf>
    <xf numFmtId="0" fontId="78" fillId="0" borderId="9" xfId="20" applyFont="1" applyFill="1" applyBorder="1" applyAlignment="1">
      <alignment horizontal="center" vertical="center"/>
    </xf>
    <xf numFmtId="0" fontId="120" fillId="8" borderId="0" xfId="17" applyFont="1" applyFill="1" applyAlignment="1">
      <alignment horizontal="right" vertical="center"/>
    </xf>
    <xf numFmtId="0" fontId="78" fillId="0" borderId="9" xfId="17" applyFont="1" applyBorder="1" applyAlignment="1">
      <alignment horizontal="distributed" vertical="center" wrapText="1"/>
    </xf>
    <xf numFmtId="0" fontId="78" fillId="8" borderId="9" xfId="17" applyFont="1" applyFill="1" applyBorder="1" applyAlignment="1">
      <alignment horizontal="distributed" vertical="center" wrapText="1"/>
    </xf>
    <xf numFmtId="41" fontId="120" fillId="8" borderId="0" xfId="17" applyNumberFormat="1" applyFont="1" applyFill="1" applyAlignment="1">
      <alignment vertical="center"/>
    </xf>
    <xf numFmtId="176" fontId="9" fillId="6" borderId="4" xfId="2" applyNumberFormat="1" applyFont="1" applyFill="1" applyBorder="1" applyAlignment="1" applyProtection="1">
      <alignment horizontal="center" vertical="center" wrapText="1"/>
    </xf>
    <xf numFmtId="176" fontId="9" fillId="6" borderId="1" xfId="2" applyNumberFormat="1" applyFont="1" applyFill="1" applyBorder="1" applyAlignment="1" applyProtection="1">
      <alignment horizontal="center" vertical="center" wrapText="1"/>
    </xf>
    <xf numFmtId="176" fontId="8" fillId="0" borderId="0" xfId="2" applyNumberFormat="1" applyFont="1" applyFill="1" applyProtection="1"/>
    <xf numFmtId="0" fontId="8" fillId="35" borderId="31" xfId="0" applyFont="1" applyFill="1" applyBorder="1" applyAlignment="1">
      <alignment vertical="center"/>
    </xf>
    <xf numFmtId="41" fontId="54" fillId="35" borderId="31" xfId="0" applyNumberFormat="1" applyFont="1" applyFill="1" applyBorder="1" applyAlignment="1">
      <alignment horizontal="center" vertical="center" shrinkToFit="1"/>
    </xf>
    <xf numFmtId="41" fontId="49" fillId="35" borderId="42" xfId="0" applyNumberFormat="1" applyFont="1" applyFill="1" applyBorder="1" applyAlignment="1">
      <alignment horizontal="right" vertical="center" shrinkToFit="1"/>
    </xf>
    <xf numFmtId="0" fontId="53" fillId="15" borderId="0" xfId="21" applyFont="1" applyFill="1" applyProtection="1">
      <alignment vertical="center"/>
      <protection locked="0"/>
    </xf>
    <xf numFmtId="0" fontId="53" fillId="15" borderId="0" xfId="21" applyFont="1" applyFill="1" applyAlignment="1" applyProtection="1">
      <alignment horizontal="center"/>
      <protection locked="0"/>
    </xf>
    <xf numFmtId="41" fontId="53" fillId="15" borderId="0" xfId="22" applyFont="1" applyFill="1" applyProtection="1">
      <alignment vertical="center"/>
      <protection locked="0"/>
    </xf>
    <xf numFmtId="0" fontId="53" fillId="15" borderId="0" xfId="21" applyFont="1" applyFill="1" applyAlignment="1" applyProtection="1">
      <alignment vertical="center"/>
    </xf>
    <xf numFmtId="0" fontId="53" fillId="15" borderId="0" xfId="21" applyFont="1" applyFill="1" applyBorder="1" applyAlignment="1" applyProtection="1">
      <alignment horizontal="distributed" vertical="center" justifyLastLine="1"/>
    </xf>
    <xf numFmtId="0" fontId="53" fillId="15" borderId="0" xfId="21" applyFont="1" applyFill="1" applyBorder="1" applyAlignment="1" applyProtection="1">
      <alignment horizontal="center" vertical="center"/>
    </xf>
    <xf numFmtId="183" fontId="53" fillId="15" borderId="9" xfId="22" applyNumberFormat="1" applyFont="1" applyFill="1" applyBorder="1" applyAlignment="1" applyProtection="1">
      <alignment horizontal="center" vertical="center" shrinkToFit="1"/>
    </xf>
    <xf numFmtId="183" fontId="46" fillId="38" borderId="9" xfId="22" applyNumberFormat="1" applyFont="1" applyFill="1" applyBorder="1" applyAlignment="1">
      <alignment horizontal="center" vertical="center" shrinkToFit="1"/>
    </xf>
    <xf numFmtId="183" fontId="55" fillId="15" borderId="9" xfId="22" applyNumberFormat="1" applyFont="1" applyFill="1" applyBorder="1" applyAlignment="1" applyProtection="1">
      <alignment horizontal="center" vertical="center" shrinkToFit="1"/>
    </xf>
    <xf numFmtId="0" fontId="52" fillId="15" borderId="28" xfId="21" applyFont="1" applyFill="1" applyBorder="1" applyAlignment="1" applyProtection="1">
      <alignment horizontal="distributed" vertical="center" justifyLastLine="1"/>
    </xf>
    <xf numFmtId="0" fontId="53" fillId="15" borderId="9" xfId="21" applyFont="1" applyFill="1" applyBorder="1" applyAlignment="1" applyProtection="1">
      <alignment horizontal="center" vertical="center"/>
    </xf>
    <xf numFmtId="0" fontId="53" fillId="15" borderId="0" xfId="21" applyFont="1" applyFill="1" applyAlignment="1" applyProtection="1">
      <alignment vertical="center"/>
      <protection locked="0"/>
    </xf>
    <xf numFmtId="183" fontId="53" fillId="15" borderId="9" xfId="22" applyNumberFormat="1" applyFont="1" applyFill="1" applyBorder="1" applyAlignment="1" applyProtection="1">
      <alignment horizontal="center" vertical="center" shrinkToFit="1"/>
      <protection locked="0"/>
    </xf>
    <xf numFmtId="183" fontId="41" fillId="15" borderId="9" xfId="22" applyNumberFormat="1" applyFont="1" applyFill="1" applyBorder="1" applyAlignment="1" applyProtection="1">
      <alignment horizontal="center" vertical="center" shrinkToFit="1"/>
      <protection locked="0"/>
    </xf>
    <xf numFmtId="183" fontId="41" fillId="15" borderId="9" xfId="22" applyNumberFormat="1" applyFont="1" applyFill="1" applyBorder="1" applyAlignment="1">
      <alignment horizontal="center" vertical="center" shrinkToFit="1"/>
    </xf>
    <xf numFmtId="0" fontId="52" fillId="15" borderId="28" xfId="21" applyFont="1" applyFill="1" applyBorder="1" applyAlignment="1">
      <alignment horizontal="center" vertical="center" shrinkToFit="1"/>
    </xf>
    <xf numFmtId="0" fontId="53" fillId="15" borderId="9" xfId="21" applyFont="1" applyFill="1" applyBorder="1" applyAlignment="1" applyProtection="1">
      <alignment horizontal="center" vertical="center"/>
      <protection locked="0"/>
    </xf>
    <xf numFmtId="0" fontId="122" fillId="15" borderId="9" xfId="21" applyFont="1" applyFill="1" applyBorder="1" applyAlignment="1" applyProtection="1">
      <alignment horizontal="center" vertical="distributed" textRotation="255" wrapText="1" justifyLastLine="1"/>
    </xf>
    <xf numFmtId="0" fontId="58" fillId="15" borderId="9" xfId="21" applyFont="1" applyFill="1" applyBorder="1" applyAlignment="1" applyProtection="1">
      <alignment horizontal="center" vertical="center" textRotation="255" wrapText="1"/>
      <protection locked="0"/>
    </xf>
    <xf numFmtId="0" fontId="52" fillId="15" borderId="9" xfId="21" applyFont="1" applyFill="1" applyBorder="1" applyAlignment="1" applyProtection="1">
      <alignment horizontal="center" vertical="distributed" textRotation="255" wrapText="1" justifyLastLine="1"/>
    </xf>
    <xf numFmtId="0" fontId="52" fillId="15" borderId="9" xfId="21" applyFont="1" applyFill="1" applyBorder="1" applyAlignment="1" applyProtection="1">
      <alignment horizontal="center" vertical="distributed" textRotation="255" justifyLastLine="1"/>
      <protection locked="0"/>
    </xf>
    <xf numFmtId="0" fontId="41" fillId="0" borderId="0" xfId="21" applyFont="1">
      <alignment vertical="center"/>
    </xf>
    <xf numFmtId="0" fontId="41" fillId="0" borderId="0" xfId="21" applyFont="1" applyFill="1">
      <alignment vertical="center"/>
    </xf>
    <xf numFmtId="41" fontId="126" fillId="15" borderId="0" xfId="22" applyFont="1" applyFill="1" applyAlignment="1" applyProtection="1">
      <alignment horizontal="center"/>
      <protection locked="0"/>
    </xf>
    <xf numFmtId="0" fontId="126" fillId="15" borderId="0" xfId="21" applyFont="1" applyFill="1" applyProtection="1">
      <alignment vertical="center"/>
      <protection locked="0"/>
    </xf>
    <xf numFmtId="0" fontId="127" fillId="15" borderId="0" xfId="21" applyFont="1" applyFill="1" applyProtection="1">
      <alignment vertical="center"/>
      <protection locked="0"/>
    </xf>
    <xf numFmtId="0" fontId="53" fillId="15" borderId="0" xfId="21" applyFont="1" applyFill="1" applyBorder="1" applyAlignment="1" applyProtection="1">
      <alignment horizontal="center"/>
      <protection locked="0"/>
    </xf>
    <xf numFmtId="41" fontId="46" fillId="15" borderId="0" xfId="21" applyNumberFormat="1" applyFont="1" applyFill="1" applyAlignment="1" applyProtection="1">
      <alignment vertical="center" shrinkToFit="1"/>
      <protection locked="0"/>
    </xf>
    <xf numFmtId="0" fontId="46" fillId="15" borderId="0" xfId="21" applyFont="1" applyFill="1" applyProtection="1">
      <alignment vertical="center"/>
      <protection locked="0"/>
    </xf>
    <xf numFmtId="41" fontId="46" fillId="39" borderId="0" xfId="21" applyNumberFormat="1" applyFont="1" applyFill="1" applyProtection="1">
      <alignment vertical="center"/>
      <protection locked="0"/>
    </xf>
    <xf numFmtId="0" fontId="128" fillId="0" borderId="9" xfId="21" applyFont="1" applyFill="1" applyBorder="1" applyAlignment="1">
      <alignment vertical="center" wrapText="1"/>
    </xf>
    <xf numFmtId="183" fontId="55" fillId="0" borderId="9" xfId="22" applyNumberFormat="1" applyFont="1" applyFill="1" applyBorder="1" applyAlignment="1" applyProtection="1">
      <alignment horizontal="right" vertical="center" shrinkToFit="1"/>
    </xf>
    <xf numFmtId="0" fontId="126" fillId="15" borderId="9" xfId="21" applyFont="1" applyFill="1" applyBorder="1" applyProtection="1">
      <alignment vertical="center"/>
      <protection locked="0"/>
    </xf>
    <xf numFmtId="0" fontId="89" fillId="15" borderId="9" xfId="21" applyFont="1" applyFill="1" applyBorder="1" applyProtection="1">
      <alignment vertical="center"/>
      <protection locked="0"/>
    </xf>
    <xf numFmtId="0" fontId="53" fillId="15" borderId="9" xfId="21" applyFont="1" applyFill="1" applyBorder="1" applyProtection="1">
      <alignment vertical="center"/>
      <protection locked="0"/>
    </xf>
    <xf numFmtId="41" fontId="41" fillId="0" borderId="9" xfId="22" applyFont="1" applyFill="1" applyBorder="1" applyAlignment="1">
      <alignment horizontal="right" vertical="center" shrinkToFit="1"/>
    </xf>
    <xf numFmtId="0" fontId="129" fillId="15" borderId="9" xfId="21" applyFont="1" applyFill="1" applyBorder="1" applyProtection="1">
      <alignment vertical="center"/>
      <protection locked="0"/>
    </xf>
    <xf numFmtId="0" fontId="8" fillId="0" borderId="9" xfId="21" applyFont="1" applyFill="1" applyBorder="1" applyAlignment="1">
      <alignment horizontal="center" vertical="center"/>
    </xf>
    <xf numFmtId="0" fontId="53" fillId="15" borderId="9" xfId="21" applyFont="1" applyFill="1" applyBorder="1" applyAlignment="1" applyProtection="1">
      <alignment horizontal="center"/>
      <protection locked="0"/>
    </xf>
    <xf numFmtId="0" fontId="14" fillId="0" borderId="9" xfId="21" applyFont="1" applyFill="1" applyBorder="1" applyAlignment="1">
      <alignment vertical="center" wrapText="1"/>
    </xf>
    <xf numFmtId="0" fontId="54" fillId="15" borderId="9" xfId="21" applyFont="1" applyFill="1" applyBorder="1" applyProtection="1">
      <alignment vertical="center"/>
      <protection locked="0"/>
    </xf>
    <xf numFmtId="0" fontId="41" fillId="15" borderId="9" xfId="21" applyFont="1" applyFill="1" applyBorder="1" applyProtection="1">
      <alignment vertical="center"/>
      <protection locked="0"/>
    </xf>
    <xf numFmtId="0" fontId="41" fillId="15" borderId="9" xfId="21" applyFont="1" applyFill="1" applyBorder="1" applyAlignment="1" applyProtection="1">
      <alignment horizontal="center"/>
      <protection locked="0"/>
    </xf>
    <xf numFmtId="0" fontId="54" fillId="0" borderId="0" xfId="21" applyFont="1" applyBorder="1" applyAlignment="1">
      <alignment horizontal="left" vertical="center" wrapText="1"/>
    </xf>
    <xf numFmtId="41" fontId="41" fillId="0" borderId="0" xfId="21" applyNumberFormat="1" applyFont="1" applyFill="1">
      <alignment vertical="center"/>
    </xf>
    <xf numFmtId="41" fontId="55" fillId="30" borderId="9" xfId="22" applyFont="1" applyFill="1" applyBorder="1" applyAlignment="1">
      <alignment horizontal="right" vertical="center" shrinkToFit="1"/>
    </xf>
    <xf numFmtId="41" fontId="46" fillId="30" borderId="9" xfId="22" applyFont="1" applyFill="1" applyBorder="1" applyAlignment="1">
      <alignment horizontal="right" vertical="center" shrinkToFit="1"/>
    </xf>
    <xf numFmtId="0" fontId="47" fillId="30" borderId="9" xfId="21" applyFont="1" applyFill="1" applyBorder="1" applyAlignment="1" applyProtection="1">
      <alignment horizontal="left" vertical="center" wrapText="1"/>
    </xf>
    <xf numFmtId="41" fontId="59" fillId="30" borderId="9" xfId="22" applyFont="1" applyFill="1" applyBorder="1" applyAlignment="1">
      <alignment horizontal="right" vertical="center" shrinkToFit="1"/>
    </xf>
    <xf numFmtId="41" fontId="53" fillId="30" borderId="9" xfId="22" applyFont="1" applyFill="1" applyBorder="1" applyAlignment="1">
      <alignment horizontal="right" vertical="center" shrinkToFit="1"/>
    </xf>
    <xf numFmtId="0" fontId="53" fillId="30" borderId="9" xfId="21" applyFont="1" applyFill="1" applyBorder="1" applyAlignment="1" applyProtection="1">
      <alignment horizontal="center" vertical="center" wrapText="1"/>
      <protection locked="0"/>
    </xf>
    <xf numFmtId="41" fontId="53" fillId="30" borderId="9" xfId="22" applyNumberFormat="1" applyFont="1" applyFill="1" applyBorder="1" applyAlignment="1" applyProtection="1">
      <alignment horizontal="right" vertical="center" shrinkToFit="1"/>
      <protection locked="0"/>
    </xf>
    <xf numFmtId="41" fontId="53" fillId="15" borderId="9" xfId="22" applyNumberFormat="1" applyFont="1" applyFill="1" applyBorder="1" applyAlignment="1" applyProtection="1">
      <alignment horizontal="right" vertical="center" shrinkToFit="1"/>
      <protection locked="0"/>
    </xf>
    <xf numFmtId="41" fontId="41" fillId="0" borderId="9" xfId="22" applyNumberFormat="1" applyFont="1" applyFill="1" applyBorder="1" applyAlignment="1" applyProtection="1">
      <alignment horizontal="right" vertical="center" shrinkToFit="1"/>
      <protection locked="0"/>
    </xf>
    <xf numFmtId="41" fontId="46" fillId="0" borderId="9" xfId="22" applyNumberFormat="1" applyFont="1" applyFill="1" applyBorder="1" applyAlignment="1" applyProtection="1">
      <alignment horizontal="right" vertical="center" shrinkToFit="1"/>
      <protection locked="0"/>
    </xf>
    <xf numFmtId="41" fontId="53" fillId="15" borderId="9" xfId="22" applyFont="1" applyFill="1" applyBorder="1" applyAlignment="1" applyProtection="1">
      <alignment horizontal="right" vertical="center" shrinkToFit="1"/>
      <protection locked="0"/>
    </xf>
    <xf numFmtId="41" fontId="46" fillId="0" borderId="9" xfId="22" applyFont="1" applyFill="1" applyBorder="1" applyAlignment="1">
      <alignment horizontal="right" vertical="center" shrinkToFit="1"/>
    </xf>
    <xf numFmtId="41" fontId="41" fillId="0" borderId="9" xfId="22" applyFont="1" applyFill="1" applyBorder="1" applyAlignment="1" applyProtection="1">
      <alignment horizontal="right" vertical="center" shrinkToFit="1"/>
      <protection locked="0"/>
    </xf>
    <xf numFmtId="41" fontId="55" fillId="0" borderId="9" xfId="22" applyFont="1" applyFill="1" applyBorder="1" applyAlignment="1">
      <alignment horizontal="right" vertical="center" shrinkToFit="1"/>
    </xf>
    <xf numFmtId="41" fontId="55" fillId="24" borderId="9" xfId="22" applyFont="1" applyFill="1" applyBorder="1" applyAlignment="1" applyProtection="1">
      <alignment horizontal="center" vertical="center" shrinkToFit="1"/>
    </xf>
    <xf numFmtId="0" fontId="41" fillId="0" borderId="9" xfId="21" applyFont="1" applyFill="1" applyBorder="1" applyAlignment="1">
      <alignment horizontal="center" vertical="center"/>
    </xf>
    <xf numFmtId="0" fontId="46" fillId="0" borderId="9" xfId="21" applyFont="1" applyFill="1" applyBorder="1" applyAlignment="1">
      <alignment horizontal="center" vertical="center"/>
    </xf>
    <xf numFmtId="41" fontId="53" fillId="24" borderId="9" xfId="22" applyFont="1" applyFill="1" applyBorder="1" applyAlignment="1">
      <alignment horizontal="right" vertical="center" shrinkToFit="1"/>
    </xf>
    <xf numFmtId="0" fontId="40" fillId="0" borderId="9" xfId="21" applyFont="1" applyFill="1" applyBorder="1" applyAlignment="1">
      <alignment horizontal="center" vertical="center"/>
    </xf>
    <xf numFmtId="0" fontId="53" fillId="0" borderId="9" xfId="21" applyFont="1" applyFill="1" applyBorder="1" applyAlignment="1" applyProtection="1">
      <alignment horizontal="center" vertical="center"/>
      <protection locked="0"/>
    </xf>
    <xf numFmtId="0" fontId="41" fillId="11" borderId="9" xfId="21" applyFont="1" applyFill="1" applyBorder="1" applyAlignment="1">
      <alignment horizontal="center" vertical="center"/>
    </xf>
    <xf numFmtId="0" fontId="53" fillId="15" borderId="0" xfId="21" applyFont="1" applyFill="1" applyAlignment="1" applyProtection="1">
      <alignment vertical="center" wrapText="1"/>
      <protection locked="0"/>
    </xf>
    <xf numFmtId="0" fontId="89" fillId="8" borderId="9" xfId="21" applyFont="1" applyFill="1" applyBorder="1" applyAlignment="1">
      <alignment horizontal="center" vertical="center"/>
    </xf>
    <xf numFmtId="0" fontId="41" fillId="0" borderId="0" xfId="21" applyFont="1" applyFill="1" applyAlignment="1" applyProtection="1">
      <alignment vertical="center"/>
      <protection locked="0"/>
    </xf>
    <xf numFmtId="41" fontId="53" fillId="15" borderId="49" xfId="22" applyFont="1" applyFill="1" applyBorder="1" applyAlignment="1" applyProtection="1">
      <alignment horizontal="right" vertical="center" shrinkToFit="1"/>
      <protection locked="0"/>
    </xf>
    <xf numFmtId="0" fontId="131" fillId="0" borderId="9" xfId="21" applyFont="1" applyFill="1" applyBorder="1" applyAlignment="1">
      <alignment horizontal="center" vertical="center"/>
    </xf>
    <xf numFmtId="0" fontId="14" fillId="11" borderId="9" xfId="21" applyFont="1" applyFill="1" applyBorder="1" applyAlignment="1">
      <alignment horizontal="left" vertical="center" wrapText="1"/>
    </xf>
    <xf numFmtId="0" fontId="132" fillId="15" borderId="0" xfId="21" applyFont="1" applyFill="1" applyAlignment="1" applyProtection="1">
      <alignment vertical="center" wrapText="1"/>
      <protection locked="0"/>
    </xf>
    <xf numFmtId="0" fontId="14" fillId="0" borderId="9" xfId="21" applyFont="1" applyFill="1" applyBorder="1" applyAlignment="1">
      <alignment horizontal="left" vertical="center" wrapText="1"/>
    </xf>
    <xf numFmtId="0" fontId="53" fillId="0" borderId="0" xfId="21" applyFont="1" applyFill="1" applyAlignment="1" applyProtection="1">
      <alignment vertical="center"/>
      <protection locked="0"/>
    </xf>
    <xf numFmtId="41" fontId="53" fillId="0" borderId="9" xfId="22" applyFont="1" applyFill="1" applyBorder="1" applyAlignment="1" applyProtection="1">
      <alignment horizontal="right" vertical="center" shrinkToFit="1"/>
      <protection locked="0"/>
    </xf>
    <xf numFmtId="0" fontId="28" fillId="0" borderId="9" xfId="21" applyFont="1" applyFill="1" applyBorder="1" applyAlignment="1">
      <alignment vertical="center" wrapText="1"/>
    </xf>
    <xf numFmtId="41" fontId="41" fillId="15" borderId="9" xfId="22" applyNumberFormat="1" applyFont="1" applyFill="1" applyBorder="1" applyAlignment="1" applyProtection="1">
      <alignment horizontal="right" vertical="center" shrinkToFit="1"/>
      <protection locked="0"/>
    </xf>
    <xf numFmtId="0" fontId="46" fillId="11" borderId="9" xfId="21" applyFont="1" applyFill="1" applyBorder="1" applyAlignment="1">
      <alignment horizontal="center" vertical="center"/>
    </xf>
    <xf numFmtId="0" fontId="41" fillId="0" borderId="9" xfId="21" applyFont="1" applyBorder="1" applyAlignment="1">
      <alignment horizontal="center" vertical="center"/>
    </xf>
    <xf numFmtId="0" fontId="52" fillId="0" borderId="9" xfId="21" applyFont="1" applyFill="1" applyBorder="1" applyAlignment="1">
      <alignment horizontal="center" vertical="center"/>
    </xf>
    <xf numFmtId="0" fontId="132" fillId="0" borderId="9" xfId="21" applyFont="1" applyFill="1" applyBorder="1" applyAlignment="1">
      <alignment horizontal="center" vertical="center"/>
    </xf>
    <xf numFmtId="41" fontId="55" fillId="15" borderId="9" xfId="22" applyNumberFormat="1" applyFont="1" applyFill="1" applyBorder="1" applyAlignment="1" applyProtection="1">
      <alignment horizontal="right" vertical="center" shrinkToFit="1"/>
      <protection locked="0"/>
    </xf>
    <xf numFmtId="0" fontId="48" fillId="40" borderId="9" xfId="21" applyFont="1" applyFill="1" applyBorder="1" applyAlignment="1">
      <alignment horizontal="center" vertical="center"/>
    </xf>
    <xf numFmtId="0" fontId="134" fillId="0" borderId="9" xfId="21" applyFont="1" applyFill="1" applyBorder="1" applyAlignment="1">
      <alignment vertical="center" wrapText="1"/>
    </xf>
    <xf numFmtId="0" fontId="135" fillId="40" borderId="1" xfId="21" applyFont="1" applyFill="1" applyBorder="1" applyAlignment="1">
      <alignment horizontal="center" vertical="center" wrapText="1"/>
    </xf>
    <xf numFmtId="0" fontId="52" fillId="30" borderId="9" xfId="21" applyFont="1" applyFill="1" applyBorder="1" applyAlignment="1" applyProtection="1">
      <alignment horizontal="center" vertical="center" wrapText="1" justifyLastLine="1"/>
      <protection locked="0"/>
    </xf>
    <xf numFmtId="0" fontId="8" fillId="15" borderId="30" xfId="21" applyFont="1" applyFill="1" applyBorder="1" applyAlignment="1">
      <alignment horizontal="center" vertical="center" textRotation="255" wrapText="1"/>
    </xf>
    <xf numFmtId="0" fontId="8" fillId="15" borderId="9" xfId="21" applyFont="1" applyFill="1" applyBorder="1" applyAlignment="1" applyProtection="1">
      <alignment horizontal="center" vertical="distributed" textRotation="255" justifyLastLine="1"/>
      <protection locked="0"/>
    </xf>
    <xf numFmtId="0" fontId="8" fillId="15" borderId="9" xfId="21" applyFont="1" applyFill="1" applyBorder="1" applyAlignment="1" applyProtection="1">
      <alignment horizontal="center" vertical="distributed" textRotation="255" wrapText="1" justifyLastLine="1"/>
      <protection locked="0"/>
    </xf>
    <xf numFmtId="0" fontId="122" fillId="30" borderId="9" xfId="21" applyFont="1" applyFill="1" applyBorder="1" applyAlignment="1" applyProtection="1">
      <alignment horizontal="center" vertical="distributed" textRotation="255" wrapText="1" justifyLastLine="1"/>
    </xf>
    <xf numFmtId="0" fontId="15" fillId="15" borderId="9" xfId="21" applyFont="1" applyFill="1" applyBorder="1" applyAlignment="1" applyProtection="1">
      <alignment horizontal="center" vertical="center" textRotation="255" wrapText="1"/>
      <protection locked="0"/>
    </xf>
    <xf numFmtId="0" fontId="71" fillId="15" borderId="9" xfId="21" applyFont="1" applyFill="1" applyBorder="1" applyAlignment="1" applyProtection="1">
      <alignment horizontal="center" vertical="distributed" textRotation="255" wrapText="1" justifyLastLine="1"/>
    </xf>
    <xf numFmtId="0" fontId="132" fillId="0" borderId="0" xfId="21" applyFont="1" applyFill="1" applyAlignment="1">
      <alignment horizontal="left" vertical="center" shrinkToFit="1"/>
    </xf>
    <xf numFmtId="0" fontId="49" fillId="0" borderId="53" xfId="21" applyFont="1" applyFill="1" applyBorder="1" applyAlignment="1" applyProtection="1">
      <alignment vertical="center"/>
      <protection locked="0"/>
    </xf>
    <xf numFmtId="0" fontId="40" fillId="0" borderId="0" xfId="21" applyFont="1" applyFill="1" applyAlignment="1">
      <alignment horizontal="left" vertical="center" shrinkToFit="1"/>
    </xf>
    <xf numFmtId="0" fontId="54" fillId="0" borderId="53" xfId="21" applyFont="1" applyFill="1" applyBorder="1" applyAlignment="1" applyProtection="1">
      <alignment vertical="center"/>
      <protection locked="0"/>
    </xf>
    <xf numFmtId="176" fontId="8" fillId="0" borderId="0" xfId="3" applyNumberFormat="1" applyFont="1" applyProtection="1">
      <alignment vertical="center"/>
      <protection locked="0"/>
    </xf>
    <xf numFmtId="176" fontId="8" fillId="0" borderId="0" xfId="3" applyNumberFormat="1" applyFont="1" applyFill="1" applyAlignment="1" applyProtection="1">
      <alignment vertical="center" shrinkToFit="1"/>
      <protection locked="0"/>
    </xf>
    <xf numFmtId="176" fontId="8" fillId="0" borderId="0" xfId="3" applyNumberFormat="1" applyFont="1" applyAlignment="1" applyProtection="1">
      <alignment horizontal="center"/>
      <protection locked="0"/>
    </xf>
    <xf numFmtId="176" fontId="8" fillId="41" borderId="0" xfId="3" applyNumberFormat="1" applyFont="1" applyFill="1" applyAlignment="1" applyProtection="1">
      <alignment vertical="center" shrinkToFit="1"/>
      <protection locked="0"/>
    </xf>
    <xf numFmtId="0" fontId="8" fillId="0" borderId="0" xfId="3" applyFont="1" applyProtection="1">
      <alignment vertical="center"/>
      <protection locked="0"/>
    </xf>
    <xf numFmtId="0" fontId="8" fillId="0" borderId="0" xfId="3" applyFont="1" applyFill="1" applyAlignment="1" applyProtection="1">
      <alignment vertical="center" shrinkToFit="1"/>
      <protection locked="0"/>
    </xf>
    <xf numFmtId="0" fontId="8" fillId="0" borderId="0" xfId="3" applyFont="1" applyFill="1" applyProtection="1">
      <alignment vertical="center"/>
      <protection locked="0"/>
    </xf>
    <xf numFmtId="0" fontId="17" fillId="0" borderId="0" xfId="3" applyFont="1" applyFill="1" applyProtection="1">
      <alignment vertical="center"/>
      <protection locked="0"/>
    </xf>
    <xf numFmtId="0" fontId="17" fillId="0" borderId="0" xfId="3" applyFont="1" applyFill="1" applyAlignment="1" applyProtection="1">
      <alignment horizontal="left" vertical="center"/>
      <protection locked="0"/>
    </xf>
    <xf numFmtId="176" fontId="21" fillId="0" borderId="0" xfId="3" applyNumberFormat="1" applyFont="1" applyAlignment="1" applyProtection="1">
      <alignment vertical="center"/>
      <protection locked="0"/>
    </xf>
    <xf numFmtId="176" fontId="140" fillId="0" borderId="9" xfId="3" applyNumberFormat="1" applyFont="1" applyFill="1" applyBorder="1" applyAlignment="1" applyProtection="1">
      <alignment vertical="center" shrinkToFit="1"/>
    </xf>
    <xf numFmtId="176" fontId="140" fillId="0" borderId="9" xfId="3" applyNumberFormat="1" applyFont="1" applyFill="1" applyBorder="1" applyAlignment="1" applyProtection="1">
      <alignment vertical="center" shrinkToFit="1"/>
      <protection locked="0"/>
    </xf>
    <xf numFmtId="176" fontId="141" fillId="42" borderId="9" xfId="3" applyNumberFormat="1" applyFont="1" applyFill="1" applyBorder="1" applyAlignment="1" applyProtection="1">
      <alignment vertical="center"/>
    </xf>
    <xf numFmtId="41" fontId="122" fillId="0" borderId="9" xfId="3" applyNumberFormat="1" applyFont="1" applyFill="1" applyBorder="1" applyAlignment="1" applyProtection="1">
      <alignment horizontal="center" vertical="center" shrinkToFit="1"/>
      <protection locked="0"/>
    </xf>
    <xf numFmtId="0" fontId="8" fillId="41" borderId="0" xfId="3" applyFont="1" applyFill="1" applyProtection="1">
      <alignment vertical="center"/>
      <protection locked="0"/>
    </xf>
    <xf numFmtId="41" fontId="122" fillId="0" borderId="9" xfId="3" applyNumberFormat="1" applyFont="1" applyBorder="1" applyAlignment="1" applyProtection="1">
      <alignment horizontal="center" vertical="center" shrinkToFit="1"/>
      <protection locked="0"/>
    </xf>
    <xf numFmtId="0" fontId="8" fillId="0" borderId="0" xfId="3" applyFont="1" applyAlignment="1" applyProtection="1">
      <alignment vertical="center"/>
      <protection locked="0"/>
    </xf>
    <xf numFmtId="176" fontId="21" fillId="0" borderId="0" xfId="3" applyNumberFormat="1" applyFont="1" applyBorder="1" applyAlignment="1" applyProtection="1">
      <alignment vertical="center"/>
      <protection locked="0"/>
    </xf>
    <xf numFmtId="176" fontId="21" fillId="0" borderId="0" xfId="3" applyNumberFormat="1" applyFont="1" applyFill="1" applyAlignment="1" applyProtection="1">
      <alignment vertical="center"/>
      <protection locked="0"/>
    </xf>
    <xf numFmtId="176" fontId="8" fillId="0" borderId="0" xfId="3" applyNumberFormat="1" applyFont="1" applyAlignment="1" applyProtection="1">
      <alignment vertical="center"/>
      <protection locked="0"/>
    </xf>
    <xf numFmtId="176" fontId="142" fillId="0" borderId="0" xfId="3" applyNumberFormat="1" applyFont="1" applyFill="1" applyAlignment="1" applyProtection="1">
      <alignment vertical="center"/>
      <protection locked="0"/>
    </xf>
    <xf numFmtId="176" fontId="21" fillId="42" borderId="0" xfId="3" applyNumberFormat="1" applyFont="1" applyFill="1" applyBorder="1" applyAlignment="1" applyProtection="1">
      <alignment vertical="center"/>
      <protection locked="0"/>
    </xf>
    <xf numFmtId="176" fontId="141" fillId="42" borderId="9" xfId="3" applyNumberFormat="1" applyFont="1" applyFill="1" applyBorder="1" applyAlignment="1" applyProtection="1">
      <alignment vertical="center" shrinkToFit="1"/>
    </xf>
    <xf numFmtId="176" fontId="71" fillId="42" borderId="9" xfId="3" applyNumberFormat="1" applyFont="1" applyFill="1" applyBorder="1" applyAlignment="1" applyProtection="1">
      <alignment horizontal="center" vertical="center"/>
      <protection locked="0"/>
    </xf>
    <xf numFmtId="176" fontId="21" fillId="0" borderId="0" xfId="3" applyNumberFormat="1" applyFont="1" applyProtection="1">
      <alignment vertical="center"/>
      <protection locked="0"/>
    </xf>
    <xf numFmtId="3" fontId="122" fillId="0" borderId="9" xfId="17" applyNumberFormat="1" applyFont="1" applyFill="1" applyBorder="1" applyAlignment="1">
      <alignment horizontal="center" vertical="center" shrinkToFit="1"/>
    </xf>
    <xf numFmtId="3" fontId="78" fillId="0" borderId="9" xfId="17" applyNumberFormat="1" applyFont="1" applyFill="1" applyBorder="1" applyAlignment="1">
      <alignment horizontal="center" vertical="center" wrapText="1" shrinkToFit="1"/>
    </xf>
    <xf numFmtId="3" fontId="78" fillId="0" borderId="9" xfId="17" applyNumberFormat="1" applyFont="1" applyFill="1" applyBorder="1" applyAlignment="1">
      <alignment horizontal="center" vertical="center" shrinkToFit="1"/>
    </xf>
    <xf numFmtId="176" fontId="78" fillId="30" borderId="25" xfId="3" applyNumberFormat="1" applyFont="1" applyFill="1" applyBorder="1" applyAlignment="1" applyProtection="1">
      <alignment horizontal="center" vertical="center" wrapText="1"/>
      <protection locked="0"/>
    </xf>
    <xf numFmtId="176" fontId="78" fillId="0" borderId="25" xfId="3" applyNumberFormat="1" applyFont="1" applyBorder="1" applyAlignment="1" applyProtection="1">
      <alignment horizontal="center" vertical="center"/>
      <protection locked="0"/>
    </xf>
    <xf numFmtId="3" fontId="22" fillId="0" borderId="9" xfId="17" applyNumberFormat="1" applyFont="1" applyFill="1" applyBorder="1" applyAlignment="1">
      <alignment horizontal="center" vertical="center" wrapText="1" shrinkToFit="1"/>
    </xf>
    <xf numFmtId="3" fontId="8" fillId="0" borderId="9" xfId="17" applyNumberFormat="1" applyFont="1" applyFill="1" applyBorder="1" applyAlignment="1">
      <alignment horizontal="center" vertical="center" wrapText="1" shrinkToFit="1"/>
    </xf>
    <xf numFmtId="0" fontId="144" fillId="0" borderId="49" xfId="3" applyFont="1" applyFill="1" applyBorder="1" applyAlignment="1">
      <alignment horizontal="left" shrinkToFit="1"/>
    </xf>
    <xf numFmtId="0" fontId="144" fillId="0" borderId="49" xfId="3" applyFont="1" applyFill="1" applyBorder="1" applyAlignment="1">
      <alignment horizontal="left"/>
    </xf>
    <xf numFmtId="176" fontId="145" fillId="43" borderId="28" xfId="3" applyNumberFormat="1" applyFont="1" applyFill="1" applyBorder="1" applyAlignment="1" applyProtection="1">
      <alignment horizontal="left" vertical="center"/>
      <protection locked="0"/>
    </xf>
    <xf numFmtId="0" fontId="8" fillId="9" borderId="1" xfId="2" applyFont="1" applyFill="1" applyBorder="1" applyAlignment="1">
      <alignment vertical="center" wrapText="1"/>
    </xf>
    <xf numFmtId="0" fontId="0" fillId="0" borderId="0" xfId="0" applyAlignment="1">
      <alignment vertical="center"/>
    </xf>
    <xf numFmtId="0" fontId="8" fillId="0" borderId="1" xfId="2" applyFont="1" applyBorder="1" applyAlignment="1">
      <alignment vertical="center" wrapText="1"/>
    </xf>
    <xf numFmtId="0" fontId="8" fillId="9" borderId="1" xfId="2" applyFont="1" applyFill="1" applyBorder="1" applyAlignment="1">
      <alignment vertical="center"/>
    </xf>
    <xf numFmtId="0" fontId="40" fillId="0" borderId="1" xfId="2" applyFont="1" applyBorder="1" applyAlignment="1">
      <alignment horizontal="left" vertical="center" wrapText="1"/>
    </xf>
    <xf numFmtId="0" fontId="8" fillId="0" borderId="1" xfId="2" applyFont="1" applyBorder="1" applyAlignment="1">
      <alignment vertical="center"/>
    </xf>
    <xf numFmtId="0" fontId="8" fillId="0" borderId="1" xfId="2" applyFont="1" applyBorder="1" applyAlignment="1">
      <alignment horizontal="center" vertical="center"/>
    </xf>
    <xf numFmtId="0" fontId="8" fillId="9" borderId="1" xfId="2" applyFont="1" applyFill="1" applyBorder="1" applyAlignment="1">
      <alignment horizontal="left" vertical="center" wrapText="1"/>
    </xf>
    <xf numFmtId="49" fontId="124" fillId="15" borderId="53" xfId="0" applyNumberFormat="1" applyFont="1" applyFill="1" applyBorder="1" applyAlignment="1" applyProtection="1">
      <alignment horizontal="center" vertical="center"/>
      <protection locked="0"/>
    </xf>
    <xf numFmtId="0" fontId="60" fillId="15" borderId="0" xfId="21" applyFont="1" applyFill="1" applyAlignment="1" applyProtection="1">
      <alignment horizontal="center"/>
      <protection locked="0"/>
    </xf>
    <xf numFmtId="0" fontId="53" fillId="15" borderId="0" xfId="21" applyFont="1" applyFill="1" applyAlignment="1" applyProtection="1">
      <alignment horizontal="center"/>
      <protection locked="0"/>
    </xf>
    <xf numFmtId="0" fontId="52" fillId="15" borderId="30" xfId="21" applyFont="1" applyFill="1" applyBorder="1" applyAlignment="1" applyProtection="1">
      <alignment horizontal="center" vertical="center" wrapText="1"/>
      <protection locked="0"/>
    </xf>
    <xf numFmtId="0" fontId="52" fillId="15" borderId="25" xfId="21" applyFont="1" applyFill="1" applyBorder="1" applyAlignment="1" applyProtection="1">
      <alignment horizontal="center" vertical="center" wrapText="1"/>
      <protection locked="0"/>
    </xf>
    <xf numFmtId="0" fontId="52" fillId="15" borderId="31" xfId="21" applyFont="1" applyFill="1" applyBorder="1" applyAlignment="1" applyProtection="1">
      <alignment horizontal="center" vertical="center" wrapText="1"/>
      <protection locked="0"/>
    </xf>
    <xf numFmtId="0" fontId="52" fillId="15" borderId="28" xfId="21" applyFont="1" applyFill="1" applyBorder="1" applyAlignment="1" applyProtection="1">
      <alignment horizontal="center" vertical="center"/>
      <protection locked="0"/>
    </xf>
    <xf numFmtId="0" fontId="53" fillId="15" borderId="50" xfId="21" applyFont="1" applyFill="1" applyBorder="1" applyAlignment="1" applyProtection="1">
      <alignment horizontal="center" vertical="center"/>
      <protection locked="0"/>
    </xf>
    <xf numFmtId="0" fontId="53" fillId="15" borderId="49" xfId="21" applyFont="1" applyFill="1" applyBorder="1" applyAlignment="1" applyProtection="1">
      <alignment horizontal="center" vertical="center"/>
      <protection locked="0"/>
    </xf>
    <xf numFmtId="9" fontId="52" fillId="15" borderId="26" xfId="23" applyFont="1" applyFill="1" applyBorder="1" applyAlignment="1" applyProtection="1">
      <alignment horizontal="center" vertical="center"/>
      <protection locked="0"/>
    </xf>
    <xf numFmtId="9" fontId="53" fillId="15" borderId="53" xfId="23" applyFont="1" applyFill="1" applyBorder="1" applyAlignment="1" applyProtection="1">
      <alignment horizontal="center" vertical="center"/>
      <protection locked="0"/>
    </xf>
    <xf numFmtId="0" fontId="52" fillId="15" borderId="9" xfId="21" applyFont="1" applyFill="1" applyBorder="1" applyAlignment="1" applyProtection="1">
      <alignment horizontal="center" vertical="center" wrapText="1"/>
      <protection locked="0"/>
    </xf>
    <xf numFmtId="0" fontId="53" fillId="15" borderId="9" xfId="21" applyFont="1" applyFill="1" applyBorder="1" applyAlignment="1" applyProtection="1">
      <alignment horizontal="center" vertical="center" wrapText="1"/>
      <protection locked="0"/>
    </xf>
    <xf numFmtId="0" fontId="52" fillId="15" borderId="52" xfId="21" applyFont="1" applyFill="1" applyBorder="1" applyAlignment="1" applyProtection="1">
      <alignment horizontal="center" vertical="center" wrapText="1"/>
      <protection locked="0"/>
    </xf>
    <xf numFmtId="0" fontId="53" fillId="15" borderId="32" xfId="21" applyFont="1" applyFill="1" applyBorder="1" applyAlignment="1" applyProtection="1">
      <alignment horizontal="center" vertical="center" wrapText="1"/>
      <protection locked="0"/>
    </xf>
    <xf numFmtId="0" fontId="53" fillId="15" borderId="26" xfId="21" applyFont="1" applyFill="1" applyBorder="1" applyAlignment="1" applyProtection="1">
      <alignment horizontal="center" vertical="center" wrapText="1"/>
      <protection locked="0"/>
    </xf>
    <xf numFmtId="0" fontId="53" fillId="15" borderId="30" xfId="21" applyFont="1" applyFill="1" applyBorder="1" applyAlignment="1" applyProtection="1">
      <alignment horizontal="center" vertical="center" wrapText="1"/>
      <protection locked="0"/>
    </xf>
    <xf numFmtId="0" fontId="53" fillId="15" borderId="25" xfId="21" applyFont="1" applyFill="1" applyBorder="1" applyAlignment="1" applyProtection="1">
      <alignment horizontal="center" vertical="center" wrapText="1"/>
      <protection locked="0"/>
    </xf>
    <xf numFmtId="0" fontId="53" fillId="15" borderId="31" xfId="21" applyFont="1" applyFill="1" applyBorder="1" applyAlignment="1" applyProtection="1">
      <alignment horizontal="center" vertical="center" wrapText="1"/>
      <protection locked="0"/>
    </xf>
    <xf numFmtId="9" fontId="53" fillId="15" borderId="28" xfId="23" applyFont="1" applyFill="1" applyBorder="1" applyAlignment="1" applyProtection="1">
      <alignment horizontal="center" vertical="center"/>
      <protection locked="0"/>
    </xf>
    <xf numFmtId="9" fontId="53" fillId="15" borderId="50" xfId="23" applyFont="1" applyFill="1" applyBorder="1" applyAlignment="1" applyProtection="1">
      <alignment horizontal="center" vertical="center"/>
      <protection locked="0"/>
    </xf>
    <xf numFmtId="9" fontId="53" fillId="15" borderId="49" xfId="23" applyFont="1" applyFill="1" applyBorder="1" applyAlignment="1" applyProtection="1">
      <alignment horizontal="center" vertical="center"/>
      <protection locked="0"/>
    </xf>
    <xf numFmtId="0" fontId="52" fillId="30" borderId="28" xfId="21" applyFont="1" applyFill="1" applyBorder="1" applyAlignment="1" applyProtection="1">
      <alignment horizontal="center" vertical="center" wrapText="1" justifyLastLine="1"/>
      <protection locked="0"/>
    </xf>
    <xf numFmtId="0" fontId="52" fillId="30" borderId="49" xfId="21" applyFont="1" applyFill="1" applyBorder="1" applyAlignment="1" applyProtection="1">
      <alignment horizontal="center" vertical="center" wrapText="1" justifyLastLine="1"/>
      <protection locked="0"/>
    </xf>
    <xf numFmtId="0" fontId="43" fillId="15" borderId="53" xfId="21" applyFont="1" applyFill="1" applyBorder="1" applyAlignment="1" applyProtection="1">
      <alignment horizontal="center" vertical="center"/>
      <protection locked="0"/>
    </xf>
    <xf numFmtId="9" fontId="52" fillId="15" borderId="28" xfId="23" applyFont="1" applyFill="1" applyBorder="1" applyAlignment="1" applyProtection="1">
      <alignment horizontal="center" vertical="center"/>
      <protection locked="0"/>
    </xf>
    <xf numFmtId="9" fontId="52" fillId="15" borderId="50" xfId="23" applyFont="1" applyFill="1" applyBorder="1" applyAlignment="1" applyProtection="1">
      <alignment horizontal="center" vertical="center"/>
      <protection locked="0"/>
    </xf>
    <xf numFmtId="9" fontId="52" fillId="15" borderId="49" xfId="23" applyFont="1" applyFill="1" applyBorder="1" applyAlignment="1" applyProtection="1">
      <alignment horizontal="center" vertical="center"/>
      <protection locked="0"/>
    </xf>
    <xf numFmtId="0" fontId="14" fillId="0" borderId="69" xfId="21" applyNumberFormat="1" applyFont="1" applyFill="1" applyBorder="1" applyAlignment="1" applyProtection="1">
      <alignment horizontal="left" vertical="center" wrapText="1"/>
      <protection locked="0"/>
    </xf>
    <xf numFmtId="0" fontId="41" fillId="0" borderId="30" xfId="21" applyFont="1" applyFill="1" applyBorder="1" applyAlignment="1" applyProtection="1">
      <alignment horizontal="center" vertical="center" wrapText="1"/>
    </xf>
    <xf numFmtId="0" fontId="41" fillId="0" borderId="25" xfId="21" applyFont="1" applyFill="1" applyBorder="1" applyAlignment="1" applyProtection="1">
      <alignment horizontal="center" vertical="center" wrapText="1"/>
    </xf>
    <xf numFmtId="0" fontId="41" fillId="0" borderId="31" xfId="21" applyFont="1" applyFill="1" applyBorder="1" applyAlignment="1" applyProtection="1">
      <alignment horizontal="center" vertical="center" wrapText="1"/>
    </xf>
    <xf numFmtId="0" fontId="52" fillId="15" borderId="51" xfId="21" applyFont="1" applyFill="1" applyBorder="1" applyAlignment="1" applyProtection="1">
      <alignment horizontal="center" vertical="center" wrapText="1"/>
      <protection locked="0"/>
    </xf>
    <xf numFmtId="0" fontId="52" fillId="15" borderId="32" xfId="21" applyFont="1" applyFill="1" applyBorder="1" applyAlignment="1" applyProtection="1">
      <alignment horizontal="center" vertical="center" wrapText="1"/>
      <protection locked="0"/>
    </xf>
    <xf numFmtId="0" fontId="52" fillId="15" borderId="102" xfId="21" applyFont="1" applyFill="1" applyBorder="1" applyAlignment="1" applyProtection="1">
      <alignment horizontal="center" vertical="center" wrapText="1"/>
      <protection locked="0"/>
    </xf>
    <xf numFmtId="0" fontId="52" fillId="15" borderId="26" xfId="21" applyFont="1" applyFill="1" applyBorder="1" applyAlignment="1" applyProtection="1">
      <alignment horizontal="center" vertical="center" wrapText="1"/>
      <protection locked="0"/>
    </xf>
    <xf numFmtId="0" fontId="52" fillId="15" borderId="27" xfId="21" applyFont="1" applyFill="1" applyBorder="1" applyAlignment="1" applyProtection="1">
      <alignment horizontal="center" vertical="center" wrapText="1"/>
      <protection locked="0"/>
    </xf>
    <xf numFmtId="0" fontId="137" fillId="15" borderId="30" xfId="21" applyFont="1" applyFill="1" applyBorder="1" applyAlignment="1" applyProtection="1">
      <alignment horizontal="center" vertical="center" textRotation="255" wrapText="1"/>
    </xf>
    <xf numFmtId="0" fontId="137" fillId="15" borderId="25" xfId="21" applyFont="1" applyFill="1" applyBorder="1" applyAlignment="1" applyProtection="1">
      <alignment horizontal="center" vertical="center" textRotation="255" wrapText="1"/>
    </xf>
    <xf numFmtId="0" fontId="137" fillId="15" borderId="31" xfId="21" applyFont="1" applyFill="1" applyBorder="1" applyAlignment="1" applyProtection="1">
      <alignment horizontal="center" vertical="center" textRotation="255" wrapText="1"/>
    </xf>
    <xf numFmtId="0" fontId="139" fillId="15" borderId="30" xfId="21" applyFont="1" applyFill="1" applyBorder="1" applyAlignment="1" applyProtection="1">
      <alignment horizontal="center" vertical="center" textRotation="255" wrapText="1"/>
    </xf>
    <xf numFmtId="0" fontId="139" fillId="15" borderId="25" xfId="21" applyFont="1" applyFill="1" applyBorder="1" applyAlignment="1" applyProtection="1">
      <alignment horizontal="center" vertical="center" textRotation="255" wrapText="1"/>
    </xf>
    <xf numFmtId="0" fontId="139" fillId="15" borderId="31" xfId="21" applyFont="1" applyFill="1" applyBorder="1" applyAlignment="1" applyProtection="1">
      <alignment horizontal="center" vertical="center" textRotation="255" wrapText="1"/>
    </xf>
    <xf numFmtId="0" fontId="55" fillId="15" borderId="28" xfId="21" applyFont="1" applyFill="1" applyBorder="1" applyAlignment="1" applyProtection="1">
      <alignment horizontal="center" vertical="center"/>
      <protection locked="0"/>
    </xf>
    <xf numFmtId="0" fontId="55" fillId="15" borderId="50" xfId="21" applyFont="1" applyFill="1" applyBorder="1" applyAlignment="1" applyProtection="1">
      <alignment horizontal="center" vertical="center"/>
      <protection locked="0"/>
    </xf>
    <xf numFmtId="0" fontId="55" fillId="15" borderId="49" xfId="21" applyFont="1" applyFill="1" applyBorder="1" applyAlignment="1" applyProtection="1">
      <alignment horizontal="center" vertical="center"/>
      <protection locked="0"/>
    </xf>
    <xf numFmtId="0" fontId="52" fillId="15" borderId="50" xfId="21" applyFont="1" applyFill="1" applyBorder="1" applyAlignment="1" applyProtection="1">
      <alignment horizontal="center" vertical="center"/>
      <protection locked="0"/>
    </xf>
    <xf numFmtId="0" fontId="52" fillId="15" borderId="49" xfId="21" applyFont="1" applyFill="1" applyBorder="1" applyAlignment="1" applyProtection="1">
      <alignment horizontal="center" vertical="center"/>
      <protection locked="0"/>
    </xf>
    <xf numFmtId="0" fontId="8" fillId="30" borderId="9" xfId="21" applyFont="1" applyFill="1" applyBorder="1" applyAlignment="1">
      <alignment horizontal="center" vertical="center" textRotation="255"/>
    </xf>
    <xf numFmtId="0" fontId="41" fillId="30" borderId="9" xfId="21" applyFont="1" applyFill="1" applyBorder="1" applyAlignment="1">
      <alignment horizontal="center" vertical="center" textRotation="255"/>
    </xf>
    <xf numFmtId="0" fontId="53" fillId="0" borderId="9" xfId="21" applyFont="1" applyFill="1" applyBorder="1" applyAlignment="1">
      <alignment horizontal="distributed" vertical="center" wrapText="1" justifyLastLine="1"/>
    </xf>
    <xf numFmtId="0" fontId="69" fillId="0" borderId="9" xfId="21" applyFont="1" applyFill="1" applyBorder="1" applyAlignment="1">
      <alignment horizontal="center" vertical="distributed" textRotation="255" wrapText="1" justifyLastLine="1"/>
    </xf>
    <xf numFmtId="0" fontId="55" fillId="0" borderId="9" xfId="21" applyFont="1" applyFill="1" applyBorder="1" applyAlignment="1">
      <alignment horizontal="center" vertical="distributed" textRotation="255" wrapText="1" justifyLastLine="1"/>
    </xf>
    <xf numFmtId="0" fontId="8" fillId="0" borderId="28" xfId="21" applyFont="1" applyFill="1" applyBorder="1" applyAlignment="1" applyProtection="1">
      <alignment horizontal="center" vertical="center" justifyLastLine="1"/>
      <protection locked="0"/>
    </xf>
    <xf numFmtId="0" fontId="8" fillId="0" borderId="50" xfId="21" applyFont="1" applyFill="1" applyBorder="1" applyAlignment="1" applyProtection="1">
      <alignment horizontal="center" vertical="center" justifyLastLine="1"/>
      <protection locked="0"/>
    </xf>
    <xf numFmtId="0" fontId="8" fillId="0" borderId="49" xfId="21" applyFont="1" applyFill="1" applyBorder="1" applyAlignment="1" applyProtection="1">
      <alignment horizontal="center" vertical="center" justifyLastLine="1"/>
      <protection locked="0"/>
    </xf>
    <xf numFmtId="0" fontId="69" fillId="0" borderId="30" xfId="21" applyFont="1" applyFill="1" applyBorder="1" applyAlignment="1">
      <alignment horizontal="center" vertical="distributed" textRotation="255" wrapText="1" justifyLastLine="1"/>
    </xf>
    <xf numFmtId="0" fontId="69" fillId="0" borderId="31" xfId="21" applyFont="1" applyFill="1" applyBorder="1" applyAlignment="1">
      <alignment horizontal="center" vertical="distributed" textRotation="255" wrapText="1" justifyLastLine="1"/>
    </xf>
    <xf numFmtId="0" fontId="47" fillId="0" borderId="30" xfId="21" applyFont="1" applyFill="1" applyBorder="1" applyAlignment="1">
      <alignment horizontal="center" vertical="distributed" textRotation="255" wrapText="1" justifyLastLine="1"/>
    </xf>
    <xf numFmtId="0" fontId="47" fillId="0" borderId="31" xfId="21" applyFont="1" applyFill="1" applyBorder="1" applyAlignment="1">
      <alignment horizontal="center" vertical="distributed" textRotation="255" wrapText="1" justifyLastLine="1"/>
    </xf>
    <xf numFmtId="0" fontId="8" fillId="0" borderId="9" xfId="21" applyFont="1" applyFill="1" applyBorder="1" applyAlignment="1">
      <alignment horizontal="center" vertical="distributed" textRotation="255" wrapText="1" justifyLastLine="1"/>
    </xf>
    <xf numFmtId="0" fontId="41" fillId="0" borderId="9" xfId="21" applyFont="1" applyFill="1" applyBorder="1" applyAlignment="1">
      <alignment horizontal="center" vertical="distributed" textRotation="255" wrapText="1" justifyLastLine="1"/>
    </xf>
    <xf numFmtId="0" fontId="8" fillId="0" borderId="30" xfId="21" applyFont="1" applyFill="1" applyBorder="1" applyAlignment="1">
      <alignment horizontal="center" vertical="distributed" textRotation="255" wrapText="1" justifyLastLine="1"/>
    </xf>
    <xf numFmtId="0" fontId="41" fillId="0" borderId="31" xfId="21" applyFont="1" applyFill="1" applyBorder="1" applyAlignment="1">
      <alignment horizontal="center" vertical="distributed" textRotation="255" wrapText="1" justifyLastLine="1"/>
    </xf>
    <xf numFmtId="0" fontId="47" fillId="0" borderId="9" xfId="21" applyFont="1" applyFill="1" applyBorder="1" applyAlignment="1">
      <alignment horizontal="center" vertical="center" textRotation="255"/>
    </xf>
    <xf numFmtId="0" fontId="46" fillId="0" borderId="9" xfId="21" applyFont="1" applyFill="1" applyBorder="1" applyAlignment="1">
      <alignment horizontal="center" vertical="center" textRotation="255"/>
    </xf>
    <xf numFmtId="176" fontId="13" fillId="0" borderId="9" xfId="2" applyNumberFormat="1" applyFont="1" applyFill="1" applyBorder="1" applyAlignment="1" applyProtection="1">
      <alignment horizontal="center" vertical="center"/>
    </xf>
    <xf numFmtId="176" fontId="14" fillId="6" borderId="5" xfId="2" applyNumberFormat="1" applyFont="1" applyFill="1" applyBorder="1" applyAlignment="1" applyProtection="1">
      <alignment horizontal="center" vertical="center" wrapText="1"/>
    </xf>
    <xf numFmtId="176" fontId="14" fillId="6" borderId="1" xfId="2" applyNumberFormat="1" applyFont="1" applyFill="1" applyBorder="1" applyAlignment="1" applyProtection="1">
      <alignment horizontal="center" vertical="center" wrapText="1"/>
    </xf>
    <xf numFmtId="176" fontId="9" fillId="6" borderId="2" xfId="2" applyNumberFormat="1" applyFont="1" applyFill="1" applyBorder="1" applyAlignment="1" applyProtection="1">
      <alignment horizontal="center" vertical="center" wrapText="1"/>
    </xf>
    <xf numFmtId="176" fontId="9" fillId="6" borderId="4" xfId="2" applyNumberFormat="1" applyFont="1" applyFill="1" applyBorder="1" applyAlignment="1" applyProtection="1">
      <alignment horizontal="center" vertical="center" wrapText="1"/>
    </xf>
    <xf numFmtId="176" fontId="9" fillId="6" borderId="5" xfId="2" applyNumberFormat="1" applyFont="1" applyFill="1" applyBorder="1" applyAlignment="1" applyProtection="1">
      <alignment horizontal="center" vertical="center" wrapText="1"/>
    </xf>
    <xf numFmtId="176" fontId="9" fillId="6" borderId="1" xfId="2" applyNumberFormat="1" applyFont="1" applyFill="1" applyBorder="1" applyAlignment="1" applyProtection="1">
      <alignment horizontal="center" vertical="center" wrapText="1"/>
    </xf>
    <xf numFmtId="176" fontId="10" fillId="6" borderId="1" xfId="2" applyNumberFormat="1" applyFont="1" applyFill="1" applyBorder="1" applyAlignment="1" applyProtection="1">
      <alignment horizontal="center" vertical="center" wrapText="1"/>
    </xf>
    <xf numFmtId="176" fontId="10" fillId="6" borderId="5" xfId="2" applyNumberFormat="1" applyFont="1" applyFill="1" applyBorder="1" applyAlignment="1" applyProtection="1">
      <alignment horizontal="center" vertical="center" wrapText="1"/>
    </xf>
    <xf numFmtId="179" fontId="21" fillId="0" borderId="0" xfId="2" applyNumberFormat="1" applyFont="1" applyBorder="1" applyAlignment="1" applyProtection="1">
      <alignment vertical="center"/>
    </xf>
    <xf numFmtId="179" fontId="21" fillId="0" borderId="0" xfId="2" applyNumberFormat="1" applyFont="1" applyBorder="1" applyAlignment="1" applyProtection="1">
      <alignment vertical="center" wrapText="1"/>
    </xf>
    <xf numFmtId="176" fontId="78" fillId="8" borderId="5" xfId="2" applyNumberFormat="1" applyFont="1" applyFill="1" applyBorder="1" applyAlignment="1" applyProtection="1">
      <alignment horizontal="center" vertical="center" wrapText="1"/>
    </xf>
    <xf numFmtId="176" fontId="10" fillId="6" borderId="5" xfId="2" applyNumberFormat="1" applyFont="1" applyFill="1" applyBorder="1" applyAlignment="1" applyProtection="1">
      <alignment horizontal="center" vertical="center" wrapText="1" shrinkToFit="1"/>
    </xf>
    <xf numFmtId="176" fontId="10" fillId="6" borderId="1" xfId="2" applyNumberFormat="1" applyFont="1" applyFill="1" applyBorder="1" applyAlignment="1" applyProtection="1">
      <alignment horizontal="center" vertical="center" wrapText="1" shrinkToFit="1"/>
    </xf>
    <xf numFmtId="178" fontId="10" fillId="6" borderId="5" xfId="4" applyNumberFormat="1" applyFont="1" applyFill="1" applyBorder="1" applyAlignment="1" applyProtection="1">
      <alignment horizontal="left" vertical="center" wrapText="1"/>
    </xf>
    <xf numFmtId="176" fontId="20" fillId="6" borderId="5" xfId="2" applyNumberFormat="1" applyFont="1" applyFill="1" applyBorder="1" applyAlignment="1" applyProtection="1">
      <alignment horizontal="center" vertical="center" wrapText="1" shrinkToFit="1"/>
    </xf>
    <xf numFmtId="176" fontId="20" fillId="6" borderId="1" xfId="2" applyNumberFormat="1" applyFont="1" applyFill="1" applyBorder="1" applyAlignment="1" applyProtection="1">
      <alignment horizontal="center" vertical="center" wrapText="1" shrinkToFit="1"/>
    </xf>
    <xf numFmtId="176" fontId="6" fillId="0" borderId="0" xfId="2" applyNumberFormat="1" applyFont="1" applyBorder="1" applyAlignment="1" applyProtection="1">
      <alignment horizontal="center" vertical="center"/>
      <protection locked="0"/>
    </xf>
    <xf numFmtId="176" fontId="9" fillId="2" borderId="1" xfId="2" applyNumberFormat="1" applyFont="1" applyFill="1" applyBorder="1" applyAlignment="1" applyProtection="1">
      <alignment horizontal="center" vertical="center" textRotation="255"/>
    </xf>
    <xf numFmtId="176" fontId="9" fillId="3" borderId="1" xfId="2" applyNumberFormat="1" applyFont="1" applyFill="1" applyBorder="1" applyAlignment="1" applyProtection="1">
      <alignment horizontal="center" vertical="center" textRotation="255"/>
    </xf>
    <xf numFmtId="176" fontId="10" fillId="0" borderId="1" xfId="2" applyNumberFormat="1" applyFont="1" applyBorder="1" applyAlignment="1" applyProtection="1">
      <alignment horizontal="center" vertical="center" wrapText="1"/>
      <protection locked="0"/>
    </xf>
    <xf numFmtId="176" fontId="11" fillId="2" borderId="1" xfId="2" applyNumberFormat="1" applyFont="1" applyFill="1" applyBorder="1" applyAlignment="1" applyProtection="1">
      <alignment horizontal="center" vertical="center" wrapText="1"/>
      <protection locked="0"/>
    </xf>
    <xf numFmtId="176" fontId="8" fillId="4" borderId="1" xfId="2" applyNumberFormat="1" applyFont="1" applyFill="1" applyBorder="1" applyAlignment="1" applyProtection="1">
      <alignment horizontal="center" vertical="center"/>
    </xf>
    <xf numFmtId="176" fontId="8" fillId="0" borderId="1" xfId="2" applyNumberFormat="1" applyFont="1" applyBorder="1" applyAlignment="1" applyProtection="1">
      <alignment horizontal="center" vertical="center"/>
    </xf>
    <xf numFmtId="0" fontId="13" fillId="0" borderId="1" xfId="3" applyFont="1" applyBorder="1" applyAlignment="1">
      <alignment horizontal="center" vertical="center"/>
    </xf>
    <xf numFmtId="0" fontId="13" fillId="0" borderId="1" xfId="2" applyFont="1" applyBorder="1" applyAlignment="1">
      <alignment horizontal="center" vertical="center" wrapText="1"/>
    </xf>
    <xf numFmtId="0" fontId="13" fillId="0" borderId="4" xfId="2" applyFont="1" applyBorder="1" applyAlignment="1">
      <alignment horizontal="center" vertical="center" wrapText="1"/>
    </xf>
    <xf numFmtId="176" fontId="8" fillId="5" borderId="1" xfId="2" applyNumberFormat="1" applyFont="1" applyFill="1" applyBorder="1" applyAlignment="1" applyProtection="1">
      <alignment horizontal="center" vertical="center"/>
    </xf>
    <xf numFmtId="176" fontId="10" fillId="6" borderId="2" xfId="2" applyNumberFormat="1" applyFont="1" applyFill="1" applyBorder="1" applyAlignment="1" applyProtection="1">
      <alignment horizontal="center" vertical="center" wrapText="1"/>
    </xf>
    <xf numFmtId="176" fontId="10" fillId="6" borderId="4" xfId="2" applyNumberFormat="1" applyFont="1" applyFill="1" applyBorder="1" applyAlignment="1" applyProtection="1">
      <alignment horizontal="center" vertical="center" wrapText="1"/>
    </xf>
    <xf numFmtId="176" fontId="16" fillId="6" borderId="1" xfId="2" applyNumberFormat="1" applyFont="1" applyFill="1" applyBorder="1" applyAlignment="1" applyProtection="1">
      <alignment horizontal="center" vertical="center" wrapText="1"/>
    </xf>
    <xf numFmtId="0" fontId="0" fillId="0" borderId="112" xfId="0" applyBorder="1" applyAlignment="1">
      <alignment horizontal="left" vertical="top" wrapText="1"/>
    </xf>
    <xf numFmtId="0" fontId="0" fillId="0" borderId="112" xfId="0" applyBorder="1" applyAlignment="1">
      <alignment horizontal="left" vertical="top"/>
    </xf>
    <xf numFmtId="176" fontId="78" fillId="30" borderId="30" xfId="3" applyNumberFormat="1" applyFont="1" applyFill="1" applyBorder="1" applyAlignment="1" applyProtection="1">
      <alignment horizontal="center" vertical="center" wrapText="1"/>
      <protection locked="0"/>
    </xf>
    <xf numFmtId="176" fontId="78" fillId="30" borderId="25" xfId="3" applyNumberFormat="1" applyFont="1" applyFill="1" applyBorder="1" applyAlignment="1" applyProtection="1">
      <alignment horizontal="center" vertical="center" wrapText="1"/>
      <protection locked="0"/>
    </xf>
    <xf numFmtId="176" fontId="6" fillId="0" borderId="9" xfId="3" applyNumberFormat="1" applyFont="1" applyFill="1" applyBorder="1" applyAlignment="1" applyProtection="1">
      <alignment horizontal="center" shrinkToFit="1"/>
      <protection locked="0"/>
    </xf>
    <xf numFmtId="0" fontId="6" fillId="0" borderId="9" xfId="3" applyFont="1" applyFill="1" applyBorder="1" applyAlignment="1" applyProtection="1">
      <alignment horizontal="center" shrinkToFit="1"/>
      <protection locked="0"/>
    </xf>
    <xf numFmtId="176" fontId="78" fillId="0" borderId="30" xfId="3" applyNumberFormat="1" applyFont="1" applyBorder="1" applyAlignment="1" applyProtection="1">
      <alignment horizontal="center" vertical="center"/>
      <protection locked="0"/>
    </xf>
    <xf numFmtId="176" fontId="78" fillId="0" borderId="25" xfId="3" applyNumberFormat="1" applyFont="1" applyBorder="1" applyAlignment="1" applyProtection="1">
      <alignment horizontal="center" vertical="center"/>
      <protection locked="0"/>
    </xf>
    <xf numFmtId="0" fontId="61" fillId="0" borderId="17" xfId="0" applyFont="1" applyBorder="1" applyAlignment="1">
      <alignment horizontal="left" vertical="top" wrapText="1"/>
    </xf>
    <xf numFmtId="0" fontId="61" fillId="0" borderId="47" xfId="0" applyFont="1" applyBorder="1" applyAlignment="1">
      <alignment horizontal="left" vertical="top" wrapText="1"/>
    </xf>
    <xf numFmtId="0" fontId="35" fillId="0" borderId="17" xfId="0" applyFont="1" applyBorder="1" applyAlignment="1">
      <alignment horizontal="center" vertical="center"/>
    </xf>
    <xf numFmtId="0" fontId="8" fillId="10" borderId="18" xfId="0" applyFont="1" applyFill="1" applyBorder="1" applyAlignment="1">
      <alignment horizontal="center" vertical="distributed" wrapText="1"/>
    </xf>
    <xf numFmtId="0" fontId="8" fillId="10" borderId="24" xfId="0" applyFont="1" applyFill="1" applyBorder="1" applyAlignment="1">
      <alignment horizontal="center" vertical="distributed" wrapText="1"/>
    </xf>
    <xf numFmtId="0" fontId="8" fillId="10" borderId="33" xfId="0" applyFont="1" applyFill="1" applyBorder="1" applyAlignment="1">
      <alignment horizontal="center" vertical="distributed" wrapText="1"/>
    </xf>
    <xf numFmtId="0" fontId="38" fillId="10" borderId="19" xfId="0" applyFont="1" applyFill="1" applyBorder="1" applyAlignment="1">
      <alignment horizontal="center" vertical="distributed" wrapText="1"/>
    </xf>
    <xf numFmtId="0" fontId="38" fillId="10" borderId="25" xfId="0" applyFont="1" applyFill="1" applyBorder="1" applyAlignment="1">
      <alignment horizontal="center" vertical="distributed" wrapText="1"/>
    </xf>
    <xf numFmtId="0" fontId="38" fillId="10" borderId="34" xfId="0" applyFont="1" applyFill="1" applyBorder="1" applyAlignment="1">
      <alignment horizontal="center" vertical="distributed" wrapText="1"/>
    </xf>
    <xf numFmtId="0" fontId="14" fillId="10" borderId="19" xfId="0" applyFont="1" applyFill="1" applyBorder="1" applyAlignment="1">
      <alignment horizontal="center" vertical="center" textRotation="255" wrapText="1"/>
    </xf>
    <xf numFmtId="0" fontId="40" fillId="10" borderId="25" xfId="0" applyFont="1" applyFill="1" applyBorder="1" applyAlignment="1">
      <alignment horizontal="center" vertical="center" textRotation="255" wrapText="1"/>
    </xf>
    <xf numFmtId="0" fontId="8" fillId="10" borderId="19" xfId="0" applyFont="1" applyFill="1" applyBorder="1" applyAlignment="1">
      <alignment horizontal="center" vertical="center" wrapText="1"/>
    </xf>
    <xf numFmtId="0" fontId="8" fillId="10" borderId="25" xfId="0" applyFont="1" applyFill="1" applyBorder="1" applyAlignment="1">
      <alignment horizontal="center" vertical="center" wrapText="1"/>
    </xf>
    <xf numFmtId="0" fontId="41" fillId="10" borderId="25"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8" fillId="10" borderId="21" xfId="0" applyFont="1" applyFill="1" applyBorder="1" applyAlignment="1">
      <alignment horizontal="center" vertical="center" wrapText="1"/>
    </xf>
    <xf numFmtId="0" fontId="8" fillId="10" borderId="26" xfId="0" applyFont="1" applyFill="1" applyBorder="1" applyAlignment="1">
      <alignment horizontal="center" vertical="center" wrapText="1"/>
    </xf>
    <xf numFmtId="0" fontId="8" fillId="10" borderId="27" xfId="0" applyFont="1" applyFill="1" applyBorder="1" applyAlignment="1">
      <alignment horizontal="center" vertical="center" wrapText="1"/>
    </xf>
    <xf numFmtId="0" fontId="14" fillId="10" borderId="25" xfId="0" applyFont="1" applyFill="1" applyBorder="1" applyAlignment="1">
      <alignment horizontal="center" vertical="center" textRotation="255" wrapText="1"/>
    </xf>
    <xf numFmtId="0" fontId="14" fillId="10" borderId="19" xfId="0" applyFont="1" applyFill="1" applyBorder="1" applyAlignment="1">
      <alignment horizontal="right" vertical="center" textRotation="255" wrapText="1"/>
    </xf>
    <xf numFmtId="0" fontId="14" fillId="10" borderId="25" xfId="0" applyFont="1" applyFill="1" applyBorder="1" applyAlignment="1">
      <alignment horizontal="right" vertical="center" textRotation="255" wrapText="1"/>
    </xf>
    <xf numFmtId="0" fontId="14" fillId="10" borderId="31" xfId="0" applyFont="1" applyFill="1" applyBorder="1" applyAlignment="1">
      <alignment horizontal="center" vertical="center" textRotation="255" wrapText="1"/>
    </xf>
    <xf numFmtId="0" fontId="8" fillId="10" borderId="12" xfId="0" applyFont="1" applyFill="1" applyBorder="1" applyAlignment="1">
      <alignment horizontal="center" vertical="center" wrapText="1"/>
    </xf>
    <xf numFmtId="0" fontId="8" fillId="10" borderId="22"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10" borderId="28" xfId="0" applyFont="1" applyFill="1" applyBorder="1" applyAlignment="1">
      <alignment horizontal="center" vertical="center" wrapText="1"/>
    </xf>
    <xf numFmtId="0" fontId="39" fillId="10" borderId="23" xfId="0" applyFont="1" applyFill="1" applyBorder="1" applyAlignment="1">
      <alignment horizontal="center" vertical="center" wrapText="1"/>
    </xf>
    <xf numFmtId="0" fontId="42" fillId="10" borderId="29" xfId="0" applyFont="1" applyFill="1" applyBorder="1" applyAlignment="1">
      <alignment horizontal="center" vertical="center" wrapText="1"/>
    </xf>
    <xf numFmtId="0" fontId="47" fillId="12" borderId="16" xfId="0" applyFont="1" applyFill="1" applyBorder="1" applyAlignment="1">
      <alignment horizontal="center" vertical="center" wrapText="1"/>
    </xf>
    <xf numFmtId="0" fontId="47" fillId="12" borderId="37" xfId="0" applyFont="1" applyFill="1" applyBorder="1" applyAlignment="1">
      <alignment horizontal="center" vertical="center" wrapText="1"/>
    </xf>
    <xf numFmtId="0" fontId="47" fillId="8" borderId="16" xfId="0" applyFont="1" applyFill="1" applyBorder="1" applyAlignment="1">
      <alignment horizontal="center" vertical="center" wrapText="1"/>
    </xf>
    <xf numFmtId="0" fontId="47" fillId="8" borderId="37" xfId="0" applyFont="1" applyFill="1" applyBorder="1" applyAlignment="1">
      <alignment horizontal="center" vertical="center" wrapText="1"/>
    </xf>
    <xf numFmtId="0" fontId="61" fillId="0" borderId="44" xfId="0" applyFont="1" applyBorder="1" applyAlignment="1">
      <alignment horizontal="left" vertical="top" wrapText="1"/>
    </xf>
    <xf numFmtId="0" fontId="61" fillId="0" borderId="45" xfId="0" applyFont="1" applyBorder="1" applyAlignment="1">
      <alignment horizontal="left" vertical="top" wrapText="1"/>
    </xf>
    <xf numFmtId="0" fontId="8" fillId="16" borderId="28" xfId="8" applyFont="1" applyFill="1" applyBorder="1" applyAlignment="1">
      <alignment horizontal="center" vertical="center" wrapText="1"/>
    </xf>
    <xf numFmtId="0" fontId="12" fillId="0" borderId="49" xfId="8" applyFont="1" applyBorder="1" applyAlignment="1">
      <alignment horizontal="center" vertical="center" wrapText="1"/>
    </xf>
    <xf numFmtId="0" fontId="52" fillId="16" borderId="28" xfId="9" applyFont="1" applyFill="1" applyBorder="1" applyAlignment="1">
      <alignment horizontal="center" vertical="center" wrapText="1"/>
    </xf>
    <xf numFmtId="0" fontId="12" fillId="0" borderId="49" xfId="8" applyBorder="1" applyAlignment="1">
      <alignment horizontal="center" vertical="center" wrapText="1"/>
    </xf>
    <xf numFmtId="176" fontId="64" fillId="16" borderId="48" xfId="8" applyNumberFormat="1" applyFont="1" applyFill="1" applyBorder="1" applyAlignment="1">
      <alignment horizontal="center" vertical="center"/>
    </xf>
    <xf numFmtId="176" fontId="8" fillId="16" borderId="48" xfId="8" applyNumberFormat="1" applyFont="1" applyFill="1" applyBorder="1" applyAlignment="1">
      <alignment horizontal="center" vertical="center"/>
    </xf>
    <xf numFmtId="0" fontId="38" fillId="0" borderId="53" xfId="8" applyFont="1" applyFill="1" applyBorder="1" applyAlignment="1">
      <alignment horizontal="center" vertical="center"/>
    </xf>
    <xf numFmtId="0" fontId="12" fillId="0" borderId="53" xfId="8" applyFont="1" applyBorder="1" applyAlignment="1">
      <alignment horizontal="center" vertical="center"/>
    </xf>
    <xf numFmtId="0" fontId="52" fillId="16" borderId="9" xfId="9" applyFont="1" applyFill="1" applyBorder="1" applyAlignment="1">
      <alignment horizontal="center" vertical="center" wrapText="1"/>
    </xf>
    <xf numFmtId="0" fontId="52" fillId="16" borderId="50" xfId="9" applyFont="1" applyFill="1" applyBorder="1" applyAlignment="1">
      <alignment horizontal="center" vertical="center" wrapText="1"/>
    </xf>
    <xf numFmtId="0" fontId="12" fillId="16" borderId="50" xfId="8" applyFill="1" applyBorder="1" applyAlignment="1">
      <alignment horizontal="center" vertical="center" wrapText="1"/>
    </xf>
    <xf numFmtId="0" fontId="43" fillId="0" borderId="0" xfId="10" applyFont="1" applyFill="1" applyBorder="1" applyAlignment="1">
      <alignment horizontal="center" vertical="center" shrinkToFit="1"/>
    </xf>
    <xf numFmtId="0" fontId="64" fillId="0" borderId="30" xfId="10" applyFont="1" applyFill="1" applyBorder="1" applyAlignment="1">
      <alignment horizontal="center" vertical="center" wrapText="1"/>
    </xf>
    <xf numFmtId="0" fontId="8" fillId="0" borderId="31" xfId="10" applyFont="1" applyBorder="1" applyAlignment="1">
      <alignment horizontal="center" vertical="center" wrapText="1"/>
    </xf>
    <xf numFmtId="0" fontId="64" fillId="0" borderId="30" xfId="10" applyFont="1" applyFill="1" applyBorder="1" applyAlignment="1">
      <alignment horizontal="center" vertical="center" wrapText="1" shrinkToFit="1"/>
    </xf>
    <xf numFmtId="0" fontId="64" fillId="0" borderId="31" xfId="10" applyFont="1" applyBorder="1" applyAlignment="1">
      <alignment horizontal="center" vertical="center" wrapText="1" shrinkToFit="1"/>
    </xf>
    <xf numFmtId="176" fontId="47" fillId="0" borderId="30" xfId="10" applyNumberFormat="1" applyFont="1" applyFill="1" applyBorder="1" applyAlignment="1">
      <alignment horizontal="center" vertical="center" wrapText="1"/>
    </xf>
    <xf numFmtId="176" fontId="47" fillId="0" borderId="25" xfId="10" applyNumberFormat="1" applyFont="1" applyBorder="1" applyAlignment="1">
      <alignment horizontal="center" vertical="center" wrapText="1"/>
    </xf>
    <xf numFmtId="176" fontId="47" fillId="0" borderId="31" xfId="10" applyNumberFormat="1" applyFont="1" applyBorder="1" applyAlignment="1">
      <alignment horizontal="center" vertical="center" wrapText="1"/>
    </xf>
    <xf numFmtId="176" fontId="47" fillId="0" borderId="30" xfId="10" applyNumberFormat="1" applyFont="1" applyFill="1" applyBorder="1" applyAlignment="1">
      <alignment horizontal="center" vertical="center" wrapText="1" shrinkToFit="1"/>
    </xf>
    <xf numFmtId="176" fontId="47" fillId="0" borderId="31" xfId="10" applyNumberFormat="1" applyFont="1" applyBorder="1" applyAlignment="1">
      <alignment horizontal="center" vertical="center" wrapText="1" shrinkToFit="1"/>
    </xf>
    <xf numFmtId="176" fontId="47" fillId="0" borderId="30" xfId="10" applyNumberFormat="1" applyFont="1" applyBorder="1" applyAlignment="1">
      <alignment horizontal="center" vertical="center" wrapText="1"/>
    </xf>
    <xf numFmtId="0" fontId="64" fillId="0" borderId="31" xfId="10" applyFont="1" applyBorder="1" applyAlignment="1">
      <alignment horizontal="center" vertical="center" wrapText="1"/>
    </xf>
    <xf numFmtId="0" fontId="8" fillId="0" borderId="25" xfId="10" applyFont="1" applyBorder="1" applyAlignment="1">
      <alignment horizontal="center" vertical="center" wrapText="1"/>
    </xf>
    <xf numFmtId="0" fontId="64" fillId="0" borderId="25" xfId="10" applyFont="1" applyFill="1" applyBorder="1" applyAlignment="1">
      <alignment horizontal="center" vertical="center" wrapText="1"/>
    </xf>
    <xf numFmtId="0" fontId="64" fillId="0" borderId="31" xfId="10" applyFont="1" applyFill="1" applyBorder="1" applyAlignment="1">
      <alignment horizontal="center" vertical="center" wrapText="1"/>
    </xf>
    <xf numFmtId="0" fontId="12" fillId="0" borderId="25" xfId="10" applyFont="1" applyBorder="1" applyAlignment="1">
      <alignment horizontal="center" vertical="center" wrapText="1"/>
    </xf>
    <xf numFmtId="0" fontId="12" fillId="0" borderId="31" xfId="10" applyFont="1" applyBorder="1" applyAlignment="1">
      <alignment horizontal="center" vertical="center" wrapText="1"/>
    </xf>
    <xf numFmtId="0" fontId="8" fillId="0" borderId="32" xfId="10" applyFont="1" applyFill="1" applyBorder="1" applyAlignment="1">
      <alignment horizontal="center" vertical="center" wrapText="1"/>
    </xf>
    <xf numFmtId="0" fontId="64" fillId="0" borderId="25" xfId="10" applyFont="1" applyBorder="1" applyAlignment="1">
      <alignment horizontal="center" vertical="center" wrapText="1"/>
    </xf>
    <xf numFmtId="0" fontId="64" fillId="0" borderId="30" xfId="10" applyFont="1" applyBorder="1" applyAlignment="1">
      <alignment horizontal="center" vertical="center" wrapText="1"/>
    </xf>
    <xf numFmtId="49" fontId="64" fillId="0" borderId="30" xfId="10" applyNumberFormat="1" applyFont="1" applyBorder="1" applyAlignment="1">
      <alignment horizontal="center" vertical="center"/>
    </xf>
    <xf numFmtId="49" fontId="64" fillId="0" borderId="31" xfId="10" applyNumberFormat="1" applyFont="1" applyBorder="1" applyAlignment="1">
      <alignment horizontal="center" vertical="center"/>
    </xf>
    <xf numFmtId="0" fontId="8" fillId="0" borderId="30" xfId="10" applyNumberFormat="1" applyFont="1" applyBorder="1" applyAlignment="1">
      <alignment horizontal="center" vertical="center" wrapText="1"/>
    </xf>
    <xf numFmtId="0" fontId="8" fillId="0" borderId="31" xfId="10" applyNumberFormat="1" applyFont="1" applyBorder="1" applyAlignment="1">
      <alignment horizontal="center" vertical="center" wrapText="1"/>
    </xf>
    <xf numFmtId="0" fontId="8" fillId="0" borderId="28" xfId="10" applyFont="1" applyFill="1" applyBorder="1" applyAlignment="1">
      <alignment horizontal="center" vertical="center"/>
    </xf>
    <xf numFmtId="0" fontId="8" fillId="0" borderId="50" xfId="10" applyFont="1" applyFill="1" applyBorder="1" applyAlignment="1"/>
    <xf numFmtId="176" fontId="47" fillId="0" borderId="30" xfId="10" applyNumberFormat="1" applyFont="1" applyBorder="1" applyAlignment="1">
      <alignment horizontal="center" vertical="center" wrapText="1" shrinkToFit="1"/>
    </xf>
    <xf numFmtId="0" fontId="64" fillId="0" borderId="9" xfId="10" applyFont="1" applyFill="1" applyBorder="1" applyAlignment="1">
      <alignment horizontal="center" vertical="center" wrapText="1"/>
    </xf>
    <xf numFmtId="0" fontId="12" fillId="0" borderId="9" xfId="10" applyFont="1" applyBorder="1" applyAlignment="1">
      <alignment horizontal="center" vertical="center" wrapText="1"/>
    </xf>
    <xf numFmtId="176" fontId="47" fillId="0" borderId="9" xfId="10" applyNumberFormat="1" applyFont="1" applyFill="1" applyBorder="1" applyAlignment="1">
      <alignment horizontal="center" vertical="center" wrapText="1"/>
    </xf>
    <xf numFmtId="0" fontId="13" fillId="0" borderId="9" xfId="10" applyFont="1" applyBorder="1" applyAlignment="1">
      <alignment horizontal="center" vertical="center" wrapText="1"/>
    </xf>
    <xf numFmtId="176" fontId="47" fillId="0" borderId="25" xfId="10" applyNumberFormat="1" applyFont="1" applyBorder="1" applyAlignment="1">
      <alignment horizontal="center" vertical="center" wrapText="1" shrinkToFit="1"/>
    </xf>
    <xf numFmtId="176" fontId="47" fillId="0" borderId="25" xfId="10" applyNumberFormat="1" applyFont="1" applyFill="1" applyBorder="1" applyAlignment="1">
      <alignment horizontal="center" vertical="center" wrapText="1" shrinkToFit="1"/>
    </xf>
    <xf numFmtId="0" fontId="47" fillId="0" borderId="25" xfId="10" applyFont="1" applyBorder="1" applyAlignment="1">
      <alignment horizontal="center" vertical="center" wrapText="1"/>
    </xf>
    <xf numFmtId="0" fontId="43" fillId="0" borderId="3" xfId="11" applyFont="1" applyBorder="1" applyAlignment="1">
      <alignment horizontal="center" wrapText="1"/>
    </xf>
    <xf numFmtId="0" fontId="43" fillId="0" borderId="0" xfId="0" applyFont="1" applyAlignment="1">
      <alignment horizontal="left" vertical="center"/>
    </xf>
    <xf numFmtId="0" fontId="43" fillId="0" borderId="0" xfId="0" applyFont="1" applyAlignment="1">
      <alignment vertical="center" wrapText="1"/>
    </xf>
    <xf numFmtId="0" fontId="78" fillId="0" borderId="0" xfId="0" applyFont="1" applyAlignment="1">
      <alignment vertical="center" wrapText="1"/>
    </xf>
    <xf numFmtId="0" fontId="43" fillId="0" borderId="0" xfId="0" applyFont="1" applyFill="1" applyAlignment="1">
      <alignment horizontal="left" vertical="center" wrapText="1"/>
    </xf>
    <xf numFmtId="0" fontId="76" fillId="0" borderId="0" xfId="0" applyFont="1" applyAlignment="1">
      <alignment horizontal="left" vertical="center" wrapText="1"/>
    </xf>
    <xf numFmtId="0" fontId="77" fillId="0" borderId="0" xfId="0" applyFont="1" applyAlignment="1">
      <alignment horizontal="left" vertical="center" wrapText="1"/>
    </xf>
    <xf numFmtId="0" fontId="8" fillId="0" borderId="19"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52" fillId="3" borderId="41" xfId="9" applyFont="1" applyFill="1" applyBorder="1" applyAlignment="1" applyProtection="1">
      <alignment horizontal="center" vertical="center" textRotation="255" wrapText="1"/>
      <protection locked="0"/>
    </xf>
    <xf numFmtId="0" fontId="52" fillId="3" borderId="7" xfId="9" applyFont="1" applyFill="1" applyBorder="1" applyAlignment="1" applyProtection="1">
      <alignment horizontal="center" vertical="center" textRotation="255" wrapText="1"/>
      <protection locked="0"/>
    </xf>
    <xf numFmtId="0" fontId="52" fillId="3" borderId="31" xfId="9" applyFont="1" applyFill="1" applyBorder="1" applyAlignment="1" applyProtection="1">
      <alignment horizontal="center" vertical="center" textRotation="255" wrapText="1"/>
      <protection locked="0"/>
    </xf>
    <xf numFmtId="0" fontId="52" fillId="3" borderId="6" xfId="9" applyFont="1" applyFill="1" applyBorder="1" applyAlignment="1" applyProtection="1">
      <alignment horizontal="center" vertical="center" textRotation="255" wrapText="1"/>
      <protection locked="0"/>
    </xf>
    <xf numFmtId="0" fontId="28" fillId="3" borderId="41" xfId="9" applyFont="1" applyFill="1" applyBorder="1" applyAlignment="1" applyProtection="1">
      <alignment horizontal="center" vertical="center" textRotation="255" wrapText="1"/>
      <protection locked="0"/>
    </xf>
    <xf numFmtId="0" fontId="28" fillId="3" borderId="7" xfId="9" applyFont="1" applyFill="1" applyBorder="1" applyAlignment="1" applyProtection="1">
      <alignment horizontal="center" vertical="center" textRotation="255" wrapText="1"/>
      <protection locked="0"/>
    </xf>
    <xf numFmtId="0" fontId="28" fillId="3" borderId="31" xfId="9" applyFont="1" applyFill="1" applyBorder="1" applyAlignment="1" applyProtection="1">
      <alignment horizontal="center" vertical="center" textRotation="255" wrapText="1"/>
    </xf>
    <xf numFmtId="0" fontId="28" fillId="3" borderId="6" xfId="9" applyFont="1" applyFill="1" applyBorder="1" applyAlignment="1" applyProtection="1">
      <alignment horizontal="center" vertical="center" textRotation="255" wrapText="1"/>
    </xf>
    <xf numFmtId="0" fontId="8" fillId="17" borderId="60" xfId="0" applyFont="1" applyFill="1" applyBorder="1" applyAlignment="1">
      <alignment horizontal="center" vertical="center"/>
    </xf>
    <xf numFmtId="0" fontId="8" fillId="17" borderId="61" xfId="0" applyFont="1" applyFill="1" applyBorder="1" applyAlignment="1">
      <alignment horizontal="center" vertical="center"/>
    </xf>
    <xf numFmtId="0" fontId="8" fillId="17" borderId="55" xfId="0" applyFont="1" applyFill="1" applyBorder="1" applyAlignment="1">
      <alignment horizontal="center" vertical="center" wrapText="1"/>
    </xf>
    <xf numFmtId="0" fontId="8" fillId="17" borderId="62" xfId="0" applyFont="1" applyFill="1" applyBorder="1" applyAlignment="1">
      <alignment horizontal="center" vertical="center" wrapText="1"/>
    </xf>
    <xf numFmtId="0" fontId="71" fillId="23" borderId="16" xfId="9" applyFont="1" applyFill="1" applyBorder="1" applyAlignment="1">
      <alignment horizontal="center" vertical="center"/>
    </xf>
    <xf numFmtId="0" fontId="71" fillId="23" borderId="14" xfId="9" applyFont="1" applyFill="1" applyBorder="1" applyAlignment="1">
      <alignment horizontal="center" vertical="center"/>
    </xf>
    <xf numFmtId="183" fontId="43" fillId="23" borderId="16" xfId="9" applyNumberFormat="1" applyFont="1" applyFill="1" applyBorder="1" applyAlignment="1">
      <alignment horizontal="center" vertical="center"/>
    </xf>
    <xf numFmtId="183" fontId="43" fillId="23" borderId="14" xfId="9" applyNumberFormat="1" applyFont="1" applyFill="1" applyBorder="1" applyAlignment="1">
      <alignment horizontal="center" vertical="center"/>
    </xf>
    <xf numFmtId="183" fontId="69" fillId="24" borderId="16" xfId="9" applyNumberFormat="1" applyFont="1" applyFill="1" applyBorder="1" applyAlignment="1">
      <alignment horizontal="center" vertical="center"/>
    </xf>
    <xf numFmtId="183" fontId="69" fillId="24" borderId="14" xfId="9" applyNumberFormat="1" applyFont="1" applyFill="1" applyBorder="1" applyAlignment="1">
      <alignment horizontal="center" vertical="center"/>
    </xf>
    <xf numFmtId="0" fontId="72" fillId="0" borderId="17"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8" fillId="0" borderId="55" xfId="0" applyFont="1" applyBorder="1" applyAlignment="1">
      <alignment horizontal="center" vertical="center"/>
    </xf>
    <xf numFmtId="0" fontId="8" fillId="0" borderId="58"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39" xfId="0" applyFont="1" applyFill="1" applyBorder="1" applyAlignment="1">
      <alignment horizontal="center" vertical="center"/>
    </xf>
    <xf numFmtId="0" fontId="47" fillId="17" borderId="16" xfId="0" applyFont="1" applyFill="1" applyBorder="1" applyAlignment="1">
      <alignment horizontal="center" vertical="center"/>
    </xf>
    <xf numFmtId="0" fontId="47" fillId="17" borderId="15" xfId="0" applyFont="1" applyFill="1" applyBorder="1" applyAlignment="1">
      <alignment horizontal="center" vertical="center"/>
    </xf>
    <xf numFmtId="0" fontId="47" fillId="17" borderId="14" xfId="0" applyFont="1" applyFill="1" applyBorder="1" applyAlignment="1">
      <alignment horizontal="center" vertical="center"/>
    </xf>
    <xf numFmtId="0" fontId="8" fillId="0" borderId="18"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29" borderId="28" xfId="14" applyFont="1" applyFill="1" applyBorder="1" applyAlignment="1">
      <alignment horizontal="center" vertical="center"/>
    </xf>
    <xf numFmtId="0" fontId="8" fillId="29" borderId="49" xfId="14" applyFont="1" applyFill="1" applyBorder="1" applyAlignment="1">
      <alignment horizontal="center" vertical="center"/>
    </xf>
    <xf numFmtId="0" fontId="8" fillId="13" borderId="28" xfId="14" applyFont="1" applyFill="1" applyBorder="1" applyAlignment="1">
      <alignment horizontal="center" vertical="center"/>
    </xf>
    <xf numFmtId="0" fontId="8" fillId="13" borderId="50" xfId="14" applyFont="1" applyFill="1" applyBorder="1" applyAlignment="1">
      <alignment horizontal="center" vertical="center"/>
    </xf>
    <xf numFmtId="0" fontId="8" fillId="13" borderId="49" xfId="14" applyFont="1" applyFill="1" applyBorder="1" applyAlignment="1">
      <alignment horizontal="center" vertical="center"/>
    </xf>
    <xf numFmtId="0" fontId="8" fillId="0" borderId="9" xfId="12" applyFont="1" applyBorder="1" applyAlignment="1">
      <alignment horizontal="center" vertical="center" wrapText="1"/>
    </xf>
    <xf numFmtId="0" fontId="8" fillId="13" borderId="9" xfId="14" applyFont="1" applyFill="1" applyBorder="1" applyAlignment="1">
      <alignment horizontal="center" vertical="center"/>
    </xf>
    <xf numFmtId="0" fontId="0" fillId="13" borderId="9" xfId="0" applyFill="1" applyBorder="1" applyAlignment="1">
      <alignment horizontal="center" vertical="center"/>
    </xf>
    <xf numFmtId="0" fontId="8" fillId="15" borderId="9" xfId="14" applyFont="1" applyFill="1" applyBorder="1" applyAlignment="1">
      <alignment horizontal="center" vertical="center"/>
    </xf>
    <xf numFmtId="0" fontId="0" fillId="0" borderId="9" xfId="0" applyBorder="1" applyAlignment="1">
      <alignment horizontal="center" vertical="center"/>
    </xf>
    <xf numFmtId="0" fontId="8" fillId="15" borderId="28" xfId="14" applyFont="1" applyFill="1" applyBorder="1" applyAlignment="1">
      <alignment horizontal="center" vertical="center"/>
    </xf>
    <xf numFmtId="0" fontId="8" fillId="15" borderId="50" xfId="14" applyFont="1" applyFill="1" applyBorder="1" applyAlignment="1">
      <alignment horizontal="center" vertical="center"/>
    </xf>
    <xf numFmtId="0" fontId="8" fillId="15" borderId="49" xfId="14" applyFont="1" applyFill="1" applyBorder="1" applyAlignment="1">
      <alignment horizontal="center" vertical="center"/>
    </xf>
    <xf numFmtId="0" fontId="8" fillId="26" borderId="28" xfId="14" applyFont="1" applyFill="1" applyBorder="1" applyAlignment="1">
      <alignment horizontal="center" vertical="center"/>
    </xf>
    <xf numFmtId="0" fontId="8" fillId="26" borderId="49" xfId="14" applyFont="1" applyFill="1" applyBorder="1" applyAlignment="1">
      <alignment horizontal="center" vertical="center"/>
    </xf>
    <xf numFmtId="0" fontId="85" fillId="0" borderId="9" xfId="12" applyFont="1" applyBorder="1" applyAlignment="1">
      <alignment horizontal="center" vertical="center"/>
    </xf>
    <xf numFmtId="0" fontId="8" fillId="0" borderId="9" xfId="12" applyFont="1" applyBorder="1" applyAlignment="1">
      <alignment horizontal="center" vertical="center"/>
    </xf>
    <xf numFmtId="0" fontId="41" fillId="0" borderId="9" xfId="12" applyFont="1" applyBorder="1" applyAlignment="1">
      <alignment horizontal="center" vertical="center"/>
    </xf>
    <xf numFmtId="0" fontId="8" fillId="15" borderId="9" xfId="12" applyFont="1" applyFill="1" applyBorder="1" applyAlignment="1">
      <alignment horizontal="center" vertical="center"/>
    </xf>
    <xf numFmtId="0" fontId="8" fillId="0" borderId="49" xfId="12" applyFont="1" applyBorder="1" applyAlignment="1">
      <alignment horizontal="center" vertical="center"/>
    </xf>
    <xf numFmtId="0" fontId="8" fillId="8" borderId="30" xfId="17" applyFont="1" applyFill="1" applyBorder="1" applyAlignment="1">
      <alignment horizontal="center" vertical="center" wrapText="1"/>
    </xf>
    <xf numFmtId="0" fontId="12" fillId="8" borderId="31" xfId="17" applyFont="1" applyFill="1" applyBorder="1" applyAlignment="1">
      <alignment horizontal="center" vertical="center" wrapText="1"/>
    </xf>
    <xf numFmtId="0" fontId="8" fillId="30" borderId="9" xfId="12" applyFont="1" applyFill="1" applyBorder="1" applyAlignment="1">
      <alignment horizontal="center" vertical="center"/>
    </xf>
    <xf numFmtId="41" fontId="53" fillId="0" borderId="69" xfId="8" applyNumberFormat="1" applyFont="1" applyFill="1" applyBorder="1" applyAlignment="1">
      <alignment horizontal="center" vertical="center"/>
    </xf>
    <xf numFmtId="0" fontId="53" fillId="0" borderId="0" xfId="8" applyFont="1" applyFill="1" applyBorder="1" applyAlignment="1">
      <alignment horizontal="center" vertical="center"/>
    </xf>
    <xf numFmtId="0" fontId="53" fillId="33" borderId="72" xfId="8" applyFont="1" applyFill="1" applyBorder="1" applyAlignment="1">
      <alignment horizontal="center" vertical="center"/>
    </xf>
    <xf numFmtId="0" fontId="53" fillId="33" borderId="9" xfId="8" applyFont="1" applyFill="1" applyBorder="1" applyAlignment="1">
      <alignment horizontal="center" vertical="center"/>
    </xf>
    <xf numFmtId="0" fontId="91" fillId="0" borderId="0" xfId="8" applyFont="1" applyFill="1" applyBorder="1" applyAlignment="1">
      <alignment horizontal="center" vertical="center" wrapText="1"/>
    </xf>
    <xf numFmtId="0" fontId="53" fillId="33" borderId="9" xfId="8" applyFont="1" applyFill="1" applyBorder="1" applyAlignment="1">
      <alignment horizontal="center" vertical="distributed" textRotation="255" wrapText="1" justifyLastLine="1"/>
    </xf>
    <xf numFmtId="0" fontId="53" fillId="33" borderId="9" xfId="8" applyFont="1" applyFill="1" applyBorder="1" applyAlignment="1">
      <alignment horizontal="center" vertical="center" wrapText="1"/>
    </xf>
    <xf numFmtId="0" fontId="6" fillId="0" borderId="28" xfId="8" applyFont="1" applyBorder="1" applyAlignment="1">
      <alignment horizontal="center" vertical="center"/>
    </xf>
    <xf numFmtId="0" fontId="96" fillId="0" borderId="50" xfId="8" applyFont="1" applyBorder="1" applyAlignment="1">
      <alignment horizontal="center" vertical="center"/>
    </xf>
    <xf numFmtId="0" fontId="96" fillId="0" borderId="49" xfId="8" applyFont="1" applyBorder="1" applyAlignment="1">
      <alignment horizontal="center" vertical="center"/>
    </xf>
    <xf numFmtId="0" fontId="99" fillId="0" borderId="0" xfId="11" applyFont="1" applyBorder="1" applyAlignment="1">
      <alignment horizontal="center" wrapText="1"/>
    </xf>
    <xf numFmtId="0" fontId="14" fillId="0" borderId="0" xfId="11" applyFont="1" applyBorder="1" applyAlignment="1">
      <alignment horizontal="center" vertical="center" wrapText="1"/>
    </xf>
    <xf numFmtId="0" fontId="8" fillId="0" borderId="98" xfId="11" applyFont="1" applyBorder="1" applyAlignment="1">
      <alignment horizontal="center" vertical="center" wrapText="1"/>
    </xf>
    <xf numFmtId="0" fontId="8" fillId="0" borderId="96" xfId="11" applyFont="1" applyBorder="1" applyAlignment="1">
      <alignment horizontal="center" vertical="center" wrapText="1"/>
    </xf>
    <xf numFmtId="0" fontId="8" fillId="13" borderId="97" xfId="11" applyFont="1" applyFill="1" applyBorder="1" applyAlignment="1">
      <alignment horizontal="center" vertical="center"/>
    </xf>
    <xf numFmtId="0" fontId="8" fillId="13" borderId="50" xfId="11" applyFont="1" applyFill="1" applyBorder="1" applyAlignment="1">
      <alignment horizontal="center" vertical="center"/>
    </xf>
    <xf numFmtId="0" fontId="47" fillId="13" borderId="69" xfId="11" applyFont="1" applyFill="1" applyBorder="1" applyAlignment="1">
      <alignment horizontal="center" vertical="center" wrapText="1"/>
    </xf>
    <xf numFmtId="0" fontId="47" fillId="13" borderId="3" xfId="11" applyFont="1" applyFill="1" applyBorder="1" applyAlignment="1">
      <alignment horizontal="center" vertical="center" wrapText="1"/>
    </xf>
    <xf numFmtId="0" fontId="8" fillId="13" borderId="28" xfId="11" applyFont="1" applyFill="1" applyBorder="1" applyAlignment="1">
      <alignment horizontal="center" vertical="center"/>
    </xf>
    <xf numFmtId="0" fontId="8" fillId="13" borderId="49" xfId="11" applyFont="1" applyFill="1" applyBorder="1" applyAlignment="1">
      <alignment horizontal="center" vertical="center"/>
    </xf>
    <xf numFmtId="0" fontId="8" fillId="13" borderId="30" xfId="11" applyFont="1" applyFill="1" applyBorder="1" applyAlignment="1">
      <alignment horizontal="center" vertical="center" wrapText="1"/>
    </xf>
    <xf numFmtId="0" fontId="8" fillId="13" borderId="93" xfId="11" applyFont="1" applyFill="1" applyBorder="1" applyAlignment="1">
      <alignment horizontal="center" vertical="center" wrapText="1"/>
    </xf>
    <xf numFmtId="0" fontId="8" fillId="26" borderId="72" xfId="11" applyFont="1" applyFill="1" applyBorder="1" applyAlignment="1">
      <alignment horizontal="center" vertical="center" wrapText="1"/>
    </xf>
    <xf numFmtId="0" fontId="78" fillId="36" borderId="49" xfId="11" applyFont="1" applyFill="1" applyBorder="1" applyAlignment="1">
      <alignment horizontal="center" vertical="center" wrapText="1"/>
    </xf>
    <xf numFmtId="0" fontId="78" fillId="36" borderId="9" xfId="11" applyFont="1" applyFill="1" applyBorder="1" applyAlignment="1">
      <alignment horizontal="center" vertical="center" wrapText="1"/>
    </xf>
    <xf numFmtId="0" fontId="78" fillId="36" borderId="28" xfId="11" applyFont="1" applyFill="1" applyBorder="1" applyAlignment="1">
      <alignment horizontal="center" vertical="center" wrapText="1"/>
    </xf>
    <xf numFmtId="0" fontId="8" fillId="36" borderId="51" xfId="11" applyFont="1" applyFill="1" applyBorder="1" applyAlignment="1">
      <alignment horizontal="center" vertical="center" wrapText="1"/>
    </xf>
    <xf numFmtId="0" fontId="8" fillId="36" borderId="27" xfId="11" applyFont="1" applyFill="1" applyBorder="1" applyAlignment="1">
      <alignment horizontal="center" vertical="center" wrapText="1"/>
    </xf>
    <xf numFmtId="0" fontId="8" fillId="36" borderId="30" xfId="11" applyFont="1" applyFill="1" applyBorder="1" applyAlignment="1">
      <alignment horizontal="center" vertical="center" wrapText="1"/>
    </xf>
    <xf numFmtId="0" fontId="8" fillId="36" borderId="31" xfId="11" applyFont="1" applyFill="1" applyBorder="1" applyAlignment="1">
      <alignment horizontal="center" vertical="center" wrapText="1"/>
    </xf>
    <xf numFmtId="0" fontId="47" fillId="36" borderId="52" xfId="11" applyFont="1" applyFill="1" applyBorder="1" applyAlignment="1">
      <alignment horizontal="center" vertical="center" wrapText="1"/>
    </xf>
    <xf numFmtId="0" fontId="47" fillId="36" borderId="95" xfId="11" applyFont="1" applyFill="1" applyBorder="1" applyAlignment="1">
      <alignment horizontal="center" vertical="center" wrapText="1"/>
    </xf>
    <xf numFmtId="0" fontId="78" fillId="13" borderId="97" xfId="11" applyFont="1" applyFill="1" applyBorder="1" applyAlignment="1">
      <alignment horizontal="center" wrapText="1"/>
    </xf>
    <xf numFmtId="0" fontId="78" fillId="13" borderId="50" xfId="11" applyFont="1" applyFill="1" applyBorder="1" applyAlignment="1">
      <alignment horizontal="center" wrapText="1"/>
    </xf>
    <xf numFmtId="0" fontId="38" fillId="0" borderId="28" xfId="8" applyFont="1" applyBorder="1" applyAlignment="1">
      <alignment horizontal="center" vertical="center" wrapText="1"/>
    </xf>
    <xf numFmtId="0" fontId="38" fillId="0" borderId="50" xfId="8" applyFont="1" applyBorder="1" applyAlignment="1">
      <alignment horizontal="center" vertical="center" wrapText="1"/>
    </xf>
    <xf numFmtId="0" fontId="38" fillId="0" borderId="49" xfId="8" applyFont="1" applyBorder="1" applyAlignment="1">
      <alignment horizontal="center" vertical="center" wrapText="1"/>
    </xf>
    <xf numFmtId="0" fontId="121" fillId="0" borderId="53" xfId="17" applyFont="1" applyBorder="1" applyAlignment="1">
      <alignment horizontal="center" vertical="center"/>
    </xf>
  </cellXfs>
  <cellStyles count="78">
    <cellStyle name="20% - 輔色1 2" xfId="24"/>
    <cellStyle name="20% - 輔色2 2" xfId="25"/>
    <cellStyle name="20% - 輔色3 2" xfId="26"/>
    <cellStyle name="20% - 輔色4 2" xfId="27"/>
    <cellStyle name="20% - 輔色5 2" xfId="28"/>
    <cellStyle name="20% - 輔色6 2" xfId="29"/>
    <cellStyle name="40% - 輔色1 2" xfId="30"/>
    <cellStyle name="40% - 輔色2 2" xfId="31"/>
    <cellStyle name="40% - 輔色3 2" xfId="32"/>
    <cellStyle name="40% - 輔色4 2" xfId="33"/>
    <cellStyle name="40% - 輔色5 2" xfId="34"/>
    <cellStyle name="40% - 輔色6 2" xfId="35"/>
    <cellStyle name="60% - 輔色1 2" xfId="36"/>
    <cellStyle name="60% - 輔色2 2" xfId="37"/>
    <cellStyle name="60% - 輔色3 2" xfId="38"/>
    <cellStyle name="60% - 輔色4 2" xfId="39"/>
    <cellStyle name="60% - 輔色5 2" xfId="40"/>
    <cellStyle name="60% - 輔色6 2" xfId="41"/>
    <cellStyle name="一般" xfId="0" builtinId="0"/>
    <cellStyle name="一般 2" xfId="2"/>
    <cellStyle name="一般 2 2" xfId="8"/>
    <cellStyle name="一般 2 3" xfId="17"/>
    <cellStyle name="一般 3" xfId="6"/>
    <cellStyle name="一般 3 2" xfId="42"/>
    <cellStyle name="一般 4" xfId="10"/>
    <cellStyle name="一般 4 2" xfId="43"/>
    <cellStyle name="一般 5" xfId="11"/>
    <cellStyle name="一般 6" xfId="19"/>
    <cellStyle name="一般 7" xfId="21"/>
    <cellStyle name="一般_104車輛費用分析-概算表" xfId="12"/>
    <cellStyle name="一般_99各國小概算額" xfId="3"/>
    <cellStyle name="一般_Sheet1" xfId="9"/>
    <cellStyle name="一般_Sheet1 2" xfId="20"/>
    <cellStyle name="一般_各國中、體中車輛費用概算分析表" xfId="14"/>
    <cellStyle name="千分位 2" xfId="4"/>
    <cellStyle name="千分位 2 2" xfId="13"/>
    <cellStyle name="千分位 2 2 2" xfId="16"/>
    <cellStyle name="千分位 2 2 3" xfId="44"/>
    <cellStyle name="千分位 3" xfId="7"/>
    <cellStyle name="千分位[0]" xfId="1" builtinId="6"/>
    <cellStyle name="千分位[0] 2" xfId="5"/>
    <cellStyle name="千分位[0] 2 2" xfId="22"/>
    <cellStyle name="千分位[0] 2 3" xfId="45"/>
    <cellStyle name="千分位[0] 3" xfId="18"/>
    <cellStyle name="千分位_各國中、體中車輛費用概算分析表" xfId="15"/>
    <cellStyle name="中等 2" xfId="46"/>
    <cellStyle name="合計 2" xfId="47"/>
    <cellStyle name="好 2" xfId="48"/>
    <cellStyle name="好_106學年度各國中小附設補校統計表" xfId="49"/>
    <cellStyle name="好_107年健康檢查調查表(核對結果)" xfId="50"/>
    <cellStyle name="好_國中部份-107各國中小水電估算一覽表-正確(更正補校班級數)" xfId="51"/>
    <cellStyle name="好_國中部份-107年學校退休預算" xfId="52"/>
    <cellStyle name="百分比 2" xfId="23"/>
    <cellStyle name="百分比 3" xfId="53"/>
    <cellStyle name="計算方式 2" xfId="54"/>
    <cellStyle name="連結的儲存格 2" xfId="55"/>
    <cellStyle name="備註 2" xfId="56"/>
    <cellStyle name="說明文字 2" xfId="57"/>
    <cellStyle name="輔色1 2" xfId="58"/>
    <cellStyle name="輔色2 2" xfId="59"/>
    <cellStyle name="輔色3 2" xfId="60"/>
    <cellStyle name="輔色4 2" xfId="61"/>
    <cellStyle name="輔色5 2" xfId="62"/>
    <cellStyle name="輔色6 2" xfId="63"/>
    <cellStyle name="標題 1 1" xfId="64"/>
    <cellStyle name="標題 2 2" xfId="65"/>
    <cellStyle name="標題 3 2" xfId="66"/>
    <cellStyle name="標題 4 2" xfId="67"/>
    <cellStyle name="標題 5" xfId="68"/>
    <cellStyle name="輸入 2" xfId="69"/>
    <cellStyle name="輸出 2" xfId="70"/>
    <cellStyle name="檢查儲存格 2" xfId="71"/>
    <cellStyle name="壞 2" xfId="72"/>
    <cellStyle name="壞_106學年度各國中小附設補校統計表" xfId="73"/>
    <cellStyle name="壞_107年健康檢查調查表(核對結果)" xfId="74"/>
    <cellStyle name="壞_國中部份-107各國中小水電估算一覽表-正確(更正補校班級數)" xfId="75"/>
    <cellStyle name="壞_國中部份-107年學校退休預算" xfId="76"/>
    <cellStyle name="警告文字 2" xfId="77"/>
  </cellStyles>
  <dxfs count="3">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USER/Local%20Settings/Temporary%20Internet%20Files/Content.IE5/80CMCDGP/106&#24180;&#22283;&#39640;&#20013;&#38928;&#31639;&#32232;&#35069;(&#23416;&#26657;)/106&#24180;&#22283;&#20013;&#20154;&#20107;&#36027;&#27010;&#31639;&#27284;&#26696;&#24409;&#32317;/106&#24180;&#20154;&#20107;&#36027;&#35373;&#31639;-329&#29790;&#31319;&#22283;&#20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填表說明"/>
      <sheetName val="人事費概算表"/>
      <sheetName val="公務人員"/>
      <sheetName val="教育人員1-7月"/>
      <sheetName val="教育人員8-12月 "/>
      <sheetName val="工友"/>
      <sheetName val="資料庫"/>
      <sheetName val="公健保分級表"/>
      <sheetName val="勞健保分級表 "/>
      <sheetName val="勞保費分級表"/>
    </sheetNames>
    <sheetDataSet>
      <sheetData sheetId="0" refreshError="1"/>
      <sheetData sheetId="1" refreshError="1"/>
      <sheetData sheetId="2" refreshError="1"/>
      <sheetData sheetId="3" refreshError="1"/>
      <sheetData sheetId="4" refreshError="1"/>
      <sheetData sheetId="5" refreshError="1"/>
      <sheetData sheetId="6" refreshError="1">
        <row r="2">
          <cell r="A2">
            <v>90</v>
          </cell>
          <cell r="D2">
            <v>3740</v>
          </cell>
          <cell r="S2" t="str">
            <v>是</v>
          </cell>
        </row>
        <row r="3">
          <cell r="A3">
            <v>100</v>
          </cell>
          <cell r="D3">
            <v>4220</v>
          </cell>
          <cell r="S3" t="str">
            <v>否</v>
          </cell>
        </row>
        <row r="4">
          <cell r="A4">
            <v>110</v>
          </cell>
          <cell r="D4">
            <v>5140</v>
          </cell>
        </row>
        <row r="5">
          <cell r="A5">
            <v>120</v>
          </cell>
          <cell r="D5">
            <v>6740</v>
          </cell>
        </row>
        <row r="6">
          <cell r="A6">
            <v>130</v>
          </cell>
          <cell r="D6">
            <v>8700</v>
          </cell>
        </row>
        <row r="7">
          <cell r="A7">
            <v>140</v>
          </cell>
        </row>
        <row r="8">
          <cell r="A8">
            <v>150</v>
          </cell>
        </row>
        <row r="9">
          <cell r="A9">
            <v>160</v>
          </cell>
        </row>
        <row r="10">
          <cell r="A10">
            <v>170</v>
          </cell>
        </row>
        <row r="11">
          <cell r="A11">
            <v>180</v>
          </cell>
        </row>
        <row r="12">
          <cell r="A12">
            <v>190</v>
          </cell>
        </row>
        <row r="13">
          <cell r="A13">
            <v>200</v>
          </cell>
        </row>
        <row r="14">
          <cell r="A14">
            <v>210</v>
          </cell>
        </row>
        <row r="15">
          <cell r="A15">
            <v>220</v>
          </cell>
        </row>
        <row r="16">
          <cell r="A16">
            <v>230</v>
          </cell>
        </row>
        <row r="17">
          <cell r="A17">
            <v>245</v>
          </cell>
        </row>
        <row r="18">
          <cell r="A18">
            <v>260</v>
          </cell>
        </row>
        <row r="19">
          <cell r="A19">
            <v>275</v>
          </cell>
        </row>
        <row r="20">
          <cell r="A20">
            <v>290</v>
          </cell>
        </row>
        <row r="21">
          <cell r="A21">
            <v>310</v>
          </cell>
        </row>
        <row r="22">
          <cell r="A22">
            <v>330</v>
          </cell>
        </row>
        <row r="23">
          <cell r="A23">
            <v>350</v>
          </cell>
        </row>
        <row r="24">
          <cell r="A24">
            <v>370</v>
          </cell>
        </row>
        <row r="25">
          <cell r="A25">
            <v>390</v>
          </cell>
        </row>
        <row r="26">
          <cell r="A26">
            <v>410</v>
          </cell>
        </row>
        <row r="27">
          <cell r="A27">
            <v>430</v>
          </cell>
        </row>
        <row r="28">
          <cell r="A28">
            <v>450</v>
          </cell>
        </row>
        <row r="29">
          <cell r="A29">
            <v>475</v>
          </cell>
        </row>
        <row r="30">
          <cell r="A30">
            <v>500</v>
          </cell>
        </row>
        <row r="31">
          <cell r="A31">
            <v>525</v>
          </cell>
        </row>
        <row r="32">
          <cell r="A32">
            <v>550</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F13" sqref="F13"/>
    </sheetView>
  </sheetViews>
  <sheetFormatPr defaultRowHeight="15.75" x14ac:dyDescent="0.25"/>
  <cols>
    <col min="1" max="1" width="5.140625" style="777" customWidth="1"/>
    <col min="2" max="2" width="15.7109375" style="777" bestFit="1" customWidth="1"/>
    <col min="3" max="3" width="7" style="776" customWidth="1"/>
    <col min="4" max="7" width="7.42578125" style="776" customWidth="1"/>
    <col min="8" max="11" width="8.28515625" style="776" customWidth="1"/>
    <col min="12" max="12" width="9.42578125" style="776" customWidth="1"/>
    <col min="13" max="16384" width="9.140625" style="776"/>
  </cols>
  <sheetData>
    <row r="1" spans="1:12" s="797" customFormat="1" ht="40.5" customHeight="1" x14ac:dyDescent="0.25">
      <c r="A1" s="916" t="s">
        <v>1234</v>
      </c>
      <c r="B1" s="916"/>
      <c r="C1" s="916"/>
      <c r="D1" s="916"/>
      <c r="E1" s="916"/>
      <c r="F1" s="916"/>
      <c r="G1" s="916"/>
      <c r="H1" s="916"/>
      <c r="I1" s="916"/>
      <c r="J1" s="916"/>
      <c r="K1" s="916"/>
      <c r="L1" s="916"/>
    </row>
    <row r="2" spans="1:12" ht="27" customHeight="1" x14ac:dyDescent="0.25">
      <c r="A2" s="927" t="s">
        <v>172</v>
      </c>
      <c r="B2" s="929" t="s">
        <v>1233</v>
      </c>
      <c r="C2" s="932" t="s">
        <v>1232</v>
      </c>
      <c r="D2" s="935" t="s">
        <v>1231</v>
      </c>
      <c r="E2" s="936"/>
      <c r="F2" s="936"/>
      <c r="G2" s="936"/>
      <c r="H2" s="936"/>
      <c r="I2" s="936"/>
      <c r="J2" s="936"/>
      <c r="K2" s="937"/>
      <c r="L2" s="919" t="s">
        <v>1230</v>
      </c>
    </row>
    <row r="3" spans="1:12" ht="27" customHeight="1" x14ac:dyDescent="0.25">
      <c r="A3" s="928"/>
      <c r="B3" s="930"/>
      <c r="C3" s="933"/>
      <c r="D3" s="922" t="s">
        <v>1229</v>
      </c>
      <c r="E3" s="923"/>
      <c r="F3" s="923"/>
      <c r="G3" s="924"/>
      <c r="H3" s="925" t="s">
        <v>238</v>
      </c>
      <c r="I3" s="926"/>
      <c r="J3" s="926"/>
      <c r="K3" s="926"/>
      <c r="L3" s="920"/>
    </row>
    <row r="4" spans="1:12" ht="87.75" customHeight="1" x14ac:dyDescent="0.25">
      <c r="A4" s="928"/>
      <c r="B4" s="931"/>
      <c r="C4" s="934"/>
      <c r="D4" s="796" t="s">
        <v>1228</v>
      </c>
      <c r="E4" s="796" t="s">
        <v>1227</v>
      </c>
      <c r="F4" s="796" t="s">
        <v>1226</v>
      </c>
      <c r="G4" s="795" t="s">
        <v>1222</v>
      </c>
      <c r="H4" s="794" t="s">
        <v>1225</v>
      </c>
      <c r="I4" s="794" t="s">
        <v>1224</v>
      </c>
      <c r="J4" s="794" t="s">
        <v>1223</v>
      </c>
      <c r="K4" s="793" t="s">
        <v>1222</v>
      </c>
      <c r="L4" s="921"/>
    </row>
    <row r="5" spans="1:12" s="787" customFormat="1" ht="48" customHeight="1" x14ac:dyDescent="0.25">
      <c r="A5" s="792">
        <v>1</v>
      </c>
      <c r="B5" s="791" t="s">
        <v>1221</v>
      </c>
      <c r="C5" s="784">
        <v>6</v>
      </c>
      <c r="D5" s="790">
        <v>45</v>
      </c>
      <c r="E5" s="790">
        <v>50</v>
      </c>
      <c r="F5" s="789">
        <v>44</v>
      </c>
      <c r="G5" s="782">
        <f>SUM(D5:F5)</f>
        <v>139</v>
      </c>
      <c r="H5" s="788">
        <v>2</v>
      </c>
      <c r="I5" s="788">
        <v>2</v>
      </c>
      <c r="J5" s="788">
        <v>2</v>
      </c>
      <c r="K5" s="784">
        <f>SUM(H5:J5)</f>
        <v>6</v>
      </c>
      <c r="L5" s="782">
        <f>K5-C5</f>
        <v>0</v>
      </c>
    </row>
    <row r="6" spans="1:12" s="779" customFormat="1" ht="48" customHeight="1" x14ac:dyDescent="0.25">
      <c r="A6" s="786"/>
      <c r="B6" s="785" t="s">
        <v>158</v>
      </c>
      <c r="C6" s="784">
        <v>6</v>
      </c>
      <c r="D6" s="783">
        <f t="shared" ref="D6:K6" si="0">D5</f>
        <v>45</v>
      </c>
      <c r="E6" s="783">
        <f t="shared" si="0"/>
        <v>50</v>
      </c>
      <c r="F6" s="783">
        <f t="shared" si="0"/>
        <v>44</v>
      </c>
      <c r="G6" s="783">
        <f t="shared" si="0"/>
        <v>139</v>
      </c>
      <c r="H6" s="783">
        <f t="shared" si="0"/>
        <v>2</v>
      </c>
      <c r="I6" s="783">
        <f t="shared" si="0"/>
        <v>2</v>
      </c>
      <c r="J6" s="783">
        <f t="shared" si="0"/>
        <v>2</v>
      </c>
      <c r="K6" s="783">
        <f t="shared" si="0"/>
        <v>6</v>
      </c>
      <c r="L6" s="782">
        <f>SUM(L5)</f>
        <v>0</v>
      </c>
    </row>
    <row r="7" spans="1:12" s="779" customFormat="1" ht="33" customHeight="1" x14ac:dyDescent="0.25">
      <c r="A7" s="781"/>
      <c r="B7" s="780"/>
    </row>
    <row r="8" spans="1:12" ht="16.5" x14ac:dyDescent="0.25">
      <c r="B8" s="917"/>
      <c r="C8" s="918"/>
      <c r="D8" s="918"/>
      <c r="E8" s="918"/>
      <c r="F8" s="918"/>
      <c r="G8" s="918"/>
      <c r="H8" s="918"/>
      <c r="I8" s="918"/>
      <c r="J8" s="918"/>
      <c r="K8" s="918"/>
      <c r="L8" s="918"/>
    </row>
    <row r="11" spans="1:12" x14ac:dyDescent="0.25">
      <c r="D11" s="778"/>
    </row>
    <row r="13" spans="1:12" ht="25.5" x14ac:dyDescent="0.25">
      <c r="B13" s="777" ph="1"/>
    </row>
  </sheetData>
  <mergeCells count="9">
    <mergeCell ref="A1:L1"/>
    <mergeCell ref="B8:L8"/>
    <mergeCell ref="L2:L4"/>
    <mergeCell ref="D3:G3"/>
    <mergeCell ref="H3:K3"/>
    <mergeCell ref="A2:A4"/>
    <mergeCell ref="B2:B4"/>
    <mergeCell ref="C2:C4"/>
    <mergeCell ref="D2:K2"/>
  </mergeCells>
  <phoneticPr fontId="3" type="noConversion"/>
  <pageMargins left="0.48" right="0.44"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38"/>
  <sheetViews>
    <sheetView workbookViewId="0">
      <selection activeCell="J12" sqref="J12"/>
    </sheetView>
  </sheetViews>
  <sheetFormatPr defaultRowHeight="16.5" x14ac:dyDescent="0.25"/>
  <cols>
    <col min="1" max="1" width="4.7109375" style="312" customWidth="1"/>
    <col min="2" max="2" width="18.85546875" style="313" customWidth="1"/>
    <col min="3" max="8" width="16.85546875" style="314" customWidth="1"/>
    <col min="9" max="9" width="10" style="315" customWidth="1"/>
    <col min="10" max="11" width="10" style="316" customWidth="1"/>
    <col min="12" max="14" width="10" style="317" customWidth="1"/>
    <col min="15" max="15" width="16.85546875" style="315" customWidth="1"/>
    <col min="16" max="18" width="15.42578125" style="314" customWidth="1"/>
    <col min="19" max="19" width="17.28515625" style="313" bestFit="1" customWidth="1"/>
    <col min="20" max="20" width="14.7109375" customWidth="1"/>
  </cols>
  <sheetData>
    <row r="1" spans="1:21" ht="33" thickBot="1" x14ac:dyDescent="0.3">
      <c r="A1" s="1129" t="s">
        <v>410</v>
      </c>
      <c r="B1" s="1129"/>
      <c r="C1" s="1129"/>
      <c r="D1" s="1129"/>
      <c r="E1" s="1129"/>
      <c r="F1" s="1129"/>
      <c r="G1" s="1129"/>
      <c r="H1" s="1129"/>
      <c r="I1" s="1129"/>
      <c r="J1" s="1129"/>
      <c r="K1" s="1129"/>
      <c r="L1" s="1129"/>
      <c r="M1" s="1129"/>
      <c r="N1" s="1129"/>
      <c r="O1" s="1129"/>
      <c r="P1" s="1129"/>
      <c r="Q1" s="1129"/>
      <c r="R1" s="1129"/>
      <c r="S1" s="1129"/>
    </row>
    <row r="2" spans="1:21" ht="17.25" thickBot="1" x14ac:dyDescent="0.3">
      <c r="A2" s="1130" t="s">
        <v>172</v>
      </c>
      <c r="B2" s="1133" t="s">
        <v>411</v>
      </c>
      <c r="C2" s="1136" t="s">
        <v>412</v>
      </c>
      <c r="D2" s="1137"/>
      <c r="E2" s="1138"/>
      <c r="F2" s="1136" t="s">
        <v>413</v>
      </c>
      <c r="G2" s="1137"/>
      <c r="H2" s="1139"/>
      <c r="I2" s="211">
        <v>108</v>
      </c>
      <c r="J2" s="212">
        <v>109</v>
      </c>
      <c r="K2" s="213" t="s">
        <v>414</v>
      </c>
      <c r="L2" s="214">
        <v>108</v>
      </c>
      <c r="M2" s="215">
        <v>109</v>
      </c>
      <c r="N2" s="216" t="s">
        <v>414</v>
      </c>
      <c r="O2" s="1140" t="s">
        <v>415</v>
      </c>
      <c r="P2" s="1141"/>
      <c r="Q2" s="1141"/>
      <c r="R2" s="1141"/>
      <c r="S2" s="1142"/>
    </row>
    <row r="3" spans="1:21" x14ac:dyDescent="0.25">
      <c r="A3" s="1131"/>
      <c r="B3" s="1134"/>
      <c r="C3" s="1143" t="s">
        <v>416</v>
      </c>
      <c r="D3" s="1107" t="s">
        <v>417</v>
      </c>
      <c r="E3" s="1109" t="s">
        <v>418</v>
      </c>
      <c r="F3" s="1143" t="s">
        <v>419</v>
      </c>
      <c r="G3" s="1107" t="s">
        <v>420</v>
      </c>
      <c r="H3" s="1109" t="s">
        <v>421</v>
      </c>
      <c r="I3" s="1111" t="s">
        <v>422</v>
      </c>
      <c r="J3" s="1113" t="s">
        <v>423</v>
      </c>
      <c r="K3" s="217">
        <v>108</v>
      </c>
      <c r="L3" s="1115" t="s">
        <v>424</v>
      </c>
      <c r="M3" s="1117" t="s">
        <v>425</v>
      </c>
      <c r="N3" s="217">
        <v>108</v>
      </c>
      <c r="O3" s="1119" t="s">
        <v>426</v>
      </c>
      <c r="P3" s="1120"/>
      <c r="Q3" s="218" t="s">
        <v>427</v>
      </c>
      <c r="R3" s="219" t="s">
        <v>428</v>
      </c>
      <c r="S3" s="1121" t="s">
        <v>429</v>
      </c>
    </row>
    <row r="4" spans="1:21" ht="144.75" thickBot="1" x14ac:dyDescent="0.3">
      <c r="A4" s="1132"/>
      <c r="B4" s="1135"/>
      <c r="C4" s="1144"/>
      <c r="D4" s="1108"/>
      <c r="E4" s="1110"/>
      <c r="F4" s="1144"/>
      <c r="G4" s="1108"/>
      <c r="H4" s="1110"/>
      <c r="I4" s="1112"/>
      <c r="J4" s="1114"/>
      <c r="K4" s="220" t="s">
        <v>430</v>
      </c>
      <c r="L4" s="1116"/>
      <c r="M4" s="1118"/>
      <c r="N4" s="221" t="s">
        <v>431</v>
      </c>
      <c r="O4" s="222" t="s">
        <v>432</v>
      </c>
      <c r="P4" s="223" t="s">
        <v>433</v>
      </c>
      <c r="Q4" s="223" t="s">
        <v>434</v>
      </c>
      <c r="R4" s="223" t="s">
        <v>435</v>
      </c>
      <c r="S4" s="1122"/>
    </row>
    <row r="5" spans="1:21" x14ac:dyDescent="0.25">
      <c r="A5" s="224">
        <v>1</v>
      </c>
      <c r="B5" s="225" t="s">
        <v>39</v>
      </c>
      <c r="C5" s="226">
        <v>573000</v>
      </c>
      <c r="D5" s="227">
        <v>680101</v>
      </c>
      <c r="E5" s="228">
        <f>C5-D5</f>
        <v>-107101</v>
      </c>
      <c r="F5" s="226">
        <v>513000</v>
      </c>
      <c r="G5" s="229">
        <v>496066</v>
      </c>
      <c r="H5" s="228">
        <f>F5-G5</f>
        <v>16934</v>
      </c>
      <c r="I5" s="230">
        <v>19</v>
      </c>
      <c r="J5" s="231">
        <v>18</v>
      </c>
      <c r="K5" s="232">
        <f>J5-I5</f>
        <v>-1</v>
      </c>
      <c r="L5" s="233"/>
      <c r="M5" s="234"/>
      <c r="N5" s="232"/>
      <c r="O5" s="235">
        <f t="shared" ref="O5:O28" si="0">IF(J5&gt;48,((3*30)+(3*27)+(6*24)+(12*18)+(24*14)+((J5-48)*12)),IF(J5&gt;24,((3*30)+(3*27)+(6*24)+(12*18)+((J5-24)*14)),IF(J5&gt;12,((3*30)+(3*27)+(6*24)+((J5-12)*18)),IF(J5&gt;6,((3*30)+(3*27)+((J5-6)*24)),IF(J5&gt;3,((3*30)+((J5-3)*27)),J5*30)))))*1000</f>
        <v>423000</v>
      </c>
      <c r="P5" s="236"/>
      <c r="Q5" s="236"/>
      <c r="R5" s="236"/>
      <c r="S5" s="237">
        <f>SUM(O5:R5)</f>
        <v>423000</v>
      </c>
      <c r="T5">
        <v>423000</v>
      </c>
      <c r="U5" s="326">
        <f>S5-T5</f>
        <v>0</v>
      </c>
    </row>
    <row r="6" spans="1:21" x14ac:dyDescent="0.25">
      <c r="A6" s="238">
        <v>2</v>
      </c>
      <c r="B6" s="239" t="s">
        <v>40</v>
      </c>
      <c r="C6" s="240">
        <v>924000</v>
      </c>
      <c r="D6" s="241">
        <v>1394377</v>
      </c>
      <c r="E6" s="228">
        <f t="shared" ref="E6:E69" si="1">C6-D6</f>
        <v>-470377</v>
      </c>
      <c r="F6" s="240">
        <v>884000</v>
      </c>
      <c r="G6" s="242">
        <v>1567360</v>
      </c>
      <c r="H6" s="228">
        <f t="shared" ref="H6:H69" si="2">F6-G6</f>
        <v>-683360</v>
      </c>
      <c r="I6" s="230">
        <v>47</v>
      </c>
      <c r="J6" s="231">
        <v>47</v>
      </c>
      <c r="K6" s="232">
        <f t="shared" ref="K6:K30" si="3">J6-I6</f>
        <v>0</v>
      </c>
      <c r="L6" s="243">
        <v>3</v>
      </c>
      <c r="M6" s="244">
        <v>3</v>
      </c>
      <c r="N6" s="245">
        <f>M6-L6</f>
        <v>0</v>
      </c>
      <c r="O6" s="246">
        <f t="shared" si="0"/>
        <v>853000</v>
      </c>
      <c r="P6" s="247">
        <v>154000</v>
      </c>
      <c r="Q6" s="248">
        <f>M6*15000</f>
        <v>45000</v>
      </c>
      <c r="R6" s="249"/>
      <c r="S6" s="237">
        <f t="shared" ref="S6:S28" si="4">SUM(O6:R6)</f>
        <v>1052000</v>
      </c>
      <c r="T6">
        <v>1052000</v>
      </c>
      <c r="U6" s="326">
        <f t="shared" ref="U6:U69" si="5">S6-T6</f>
        <v>0</v>
      </c>
    </row>
    <row r="7" spans="1:21" x14ac:dyDescent="0.25">
      <c r="A7" s="224">
        <v>3</v>
      </c>
      <c r="B7" s="250" t="s">
        <v>41</v>
      </c>
      <c r="C7" s="240">
        <v>1047000</v>
      </c>
      <c r="D7" s="251">
        <v>1094119</v>
      </c>
      <c r="E7" s="228">
        <f t="shared" si="1"/>
        <v>-47119</v>
      </c>
      <c r="F7" s="240">
        <v>1035000</v>
      </c>
      <c r="G7" s="252">
        <v>1036155</v>
      </c>
      <c r="H7" s="228">
        <f t="shared" si="2"/>
        <v>-1155</v>
      </c>
      <c r="I7" s="230">
        <v>59</v>
      </c>
      <c r="J7" s="231">
        <v>59</v>
      </c>
      <c r="K7" s="232">
        <f t="shared" si="3"/>
        <v>0</v>
      </c>
      <c r="L7" s="243"/>
      <c r="M7" s="253"/>
      <c r="N7" s="245"/>
      <c r="O7" s="246">
        <f t="shared" si="0"/>
        <v>999000</v>
      </c>
      <c r="P7" s="249"/>
      <c r="Q7" s="249"/>
      <c r="R7" s="249"/>
      <c r="S7" s="237">
        <f t="shared" si="4"/>
        <v>999000</v>
      </c>
      <c r="T7">
        <v>999000</v>
      </c>
      <c r="U7" s="326">
        <f t="shared" si="5"/>
        <v>0</v>
      </c>
    </row>
    <row r="8" spans="1:21" x14ac:dyDescent="0.25">
      <c r="A8" s="224">
        <v>4</v>
      </c>
      <c r="B8" s="250" t="s">
        <v>42</v>
      </c>
      <c r="C8" s="240">
        <v>643000</v>
      </c>
      <c r="D8" s="251">
        <v>959579</v>
      </c>
      <c r="E8" s="228">
        <v>-316579</v>
      </c>
      <c r="F8" s="240">
        <v>615000</v>
      </c>
      <c r="G8" s="252">
        <v>1025191</v>
      </c>
      <c r="H8" s="228">
        <v>-410191</v>
      </c>
      <c r="I8" s="230">
        <v>27</v>
      </c>
      <c r="J8" s="231">
        <v>25</v>
      </c>
      <c r="K8" s="232">
        <v>-2</v>
      </c>
      <c r="L8" s="243"/>
      <c r="M8" s="253"/>
      <c r="N8" s="245"/>
      <c r="O8" s="246">
        <v>545000</v>
      </c>
      <c r="P8" s="249"/>
      <c r="Q8" s="249"/>
      <c r="R8" s="249"/>
      <c r="S8" s="237">
        <v>545000</v>
      </c>
      <c r="T8">
        <v>545000</v>
      </c>
      <c r="U8" s="326">
        <f t="shared" si="5"/>
        <v>0</v>
      </c>
    </row>
    <row r="9" spans="1:21" x14ac:dyDescent="0.25">
      <c r="A9" s="224">
        <v>5</v>
      </c>
      <c r="B9" s="250" t="s">
        <v>43</v>
      </c>
      <c r="C9" s="240">
        <v>369000</v>
      </c>
      <c r="D9" s="251">
        <v>575346</v>
      </c>
      <c r="E9" s="228">
        <f t="shared" si="1"/>
        <v>-206346</v>
      </c>
      <c r="F9" s="240">
        <v>351000</v>
      </c>
      <c r="G9" s="252">
        <v>461966</v>
      </c>
      <c r="H9" s="228">
        <f t="shared" si="2"/>
        <v>-110966</v>
      </c>
      <c r="I9" s="230">
        <v>13</v>
      </c>
      <c r="J9" s="231">
        <v>12</v>
      </c>
      <c r="K9" s="232">
        <f t="shared" si="3"/>
        <v>-1</v>
      </c>
      <c r="L9" s="243"/>
      <c r="M9" s="253"/>
      <c r="N9" s="245"/>
      <c r="O9" s="246">
        <f t="shared" si="0"/>
        <v>315000</v>
      </c>
      <c r="P9" s="249"/>
      <c r="Q9" s="249"/>
      <c r="R9" s="249"/>
      <c r="S9" s="237">
        <f t="shared" si="4"/>
        <v>315000</v>
      </c>
      <c r="T9">
        <v>315000</v>
      </c>
      <c r="U9" s="326">
        <f t="shared" si="5"/>
        <v>0</v>
      </c>
    </row>
    <row r="10" spans="1:21" x14ac:dyDescent="0.25">
      <c r="A10" s="224">
        <v>6</v>
      </c>
      <c r="B10" s="250" t="s">
        <v>44</v>
      </c>
      <c r="C10" s="240">
        <v>423000</v>
      </c>
      <c r="D10" s="251">
        <v>251789</v>
      </c>
      <c r="E10" s="228">
        <f t="shared" si="1"/>
        <v>171211</v>
      </c>
      <c r="F10" s="240">
        <v>405000</v>
      </c>
      <c r="G10" s="252">
        <v>247701</v>
      </c>
      <c r="H10" s="228">
        <f t="shared" si="2"/>
        <v>157299</v>
      </c>
      <c r="I10" s="230">
        <v>12</v>
      </c>
      <c r="J10" s="231">
        <v>12</v>
      </c>
      <c r="K10" s="232">
        <f t="shared" si="3"/>
        <v>0</v>
      </c>
      <c r="L10" s="243"/>
      <c r="M10" s="253"/>
      <c r="N10" s="245"/>
      <c r="O10" s="246">
        <f t="shared" si="0"/>
        <v>315000</v>
      </c>
      <c r="P10" s="249"/>
      <c r="Q10" s="249"/>
      <c r="R10" s="249"/>
      <c r="S10" s="237">
        <f t="shared" si="4"/>
        <v>315000</v>
      </c>
      <c r="T10">
        <v>315000</v>
      </c>
      <c r="U10" s="326">
        <f t="shared" si="5"/>
        <v>0</v>
      </c>
    </row>
    <row r="11" spans="1:21" x14ac:dyDescent="0.25">
      <c r="A11" s="224">
        <v>7</v>
      </c>
      <c r="B11" s="250" t="s">
        <v>45</v>
      </c>
      <c r="C11" s="240">
        <v>786000</v>
      </c>
      <c r="D11" s="251">
        <v>869071</v>
      </c>
      <c r="E11" s="228">
        <f t="shared" si="1"/>
        <v>-83071</v>
      </c>
      <c r="F11" s="240">
        <v>758000</v>
      </c>
      <c r="G11" s="252">
        <v>922992</v>
      </c>
      <c r="H11" s="228">
        <f t="shared" si="2"/>
        <v>-164992</v>
      </c>
      <c r="I11" s="230">
        <v>33</v>
      </c>
      <c r="J11" s="231">
        <v>32</v>
      </c>
      <c r="K11" s="232">
        <f t="shared" si="3"/>
        <v>-1</v>
      </c>
      <c r="L11" s="243">
        <v>3</v>
      </c>
      <c r="M11" s="244">
        <v>3</v>
      </c>
      <c r="N11" s="245">
        <f>M11-L11</f>
        <v>0</v>
      </c>
      <c r="O11" s="246">
        <f t="shared" si="0"/>
        <v>643000</v>
      </c>
      <c r="P11" s="247">
        <v>78000</v>
      </c>
      <c r="Q11" s="248">
        <f>M11*15000</f>
        <v>45000</v>
      </c>
      <c r="R11" s="249"/>
      <c r="S11" s="237">
        <f t="shared" si="4"/>
        <v>766000</v>
      </c>
      <c r="T11">
        <v>766000</v>
      </c>
      <c r="U11" s="326">
        <f t="shared" si="5"/>
        <v>0</v>
      </c>
    </row>
    <row r="12" spans="1:21" x14ac:dyDescent="0.25">
      <c r="A12" s="224">
        <v>8</v>
      </c>
      <c r="B12" s="250" t="s">
        <v>46</v>
      </c>
      <c r="C12" s="240">
        <v>405000</v>
      </c>
      <c r="D12" s="251">
        <v>427080</v>
      </c>
      <c r="E12" s="228">
        <f t="shared" si="1"/>
        <v>-22080</v>
      </c>
      <c r="F12" s="240">
        <v>405000</v>
      </c>
      <c r="G12" s="252">
        <v>492332</v>
      </c>
      <c r="H12" s="228">
        <f t="shared" si="2"/>
        <v>-87332</v>
      </c>
      <c r="I12" s="230">
        <v>16</v>
      </c>
      <c r="J12" s="231">
        <v>16</v>
      </c>
      <c r="K12" s="232">
        <f t="shared" si="3"/>
        <v>0</v>
      </c>
      <c r="L12" s="243"/>
      <c r="M12" s="253"/>
      <c r="N12" s="245"/>
      <c r="O12" s="246">
        <f t="shared" si="0"/>
        <v>387000</v>
      </c>
      <c r="P12" s="249"/>
      <c r="Q12" s="249"/>
      <c r="R12" s="249"/>
      <c r="S12" s="237">
        <f t="shared" si="4"/>
        <v>387000</v>
      </c>
      <c r="T12">
        <v>387000</v>
      </c>
      <c r="U12" s="326">
        <f t="shared" si="5"/>
        <v>0</v>
      </c>
    </row>
    <row r="13" spans="1:21" x14ac:dyDescent="0.25">
      <c r="A13" s="224">
        <v>9</v>
      </c>
      <c r="B13" s="250" t="s">
        <v>47</v>
      </c>
      <c r="C13" s="240">
        <v>369000</v>
      </c>
      <c r="D13" s="251">
        <v>390454</v>
      </c>
      <c r="E13" s="228">
        <f t="shared" si="1"/>
        <v>-21454</v>
      </c>
      <c r="F13" s="240">
        <v>369000</v>
      </c>
      <c r="G13" s="252">
        <v>393997</v>
      </c>
      <c r="H13" s="228">
        <f t="shared" si="2"/>
        <v>-24997</v>
      </c>
      <c r="I13" s="230">
        <v>12</v>
      </c>
      <c r="J13" s="231">
        <v>11</v>
      </c>
      <c r="K13" s="232">
        <f t="shared" si="3"/>
        <v>-1</v>
      </c>
      <c r="L13" s="243"/>
      <c r="M13" s="253"/>
      <c r="N13" s="245"/>
      <c r="O13" s="246">
        <f t="shared" si="0"/>
        <v>291000</v>
      </c>
      <c r="P13" s="247">
        <v>32000</v>
      </c>
      <c r="Q13" s="249"/>
      <c r="R13" s="249"/>
      <c r="S13" s="237">
        <f t="shared" si="4"/>
        <v>323000</v>
      </c>
      <c r="T13">
        <v>323000</v>
      </c>
      <c r="U13" s="326">
        <f t="shared" si="5"/>
        <v>0</v>
      </c>
    </row>
    <row r="14" spans="1:21" x14ac:dyDescent="0.25">
      <c r="A14" s="224">
        <v>10</v>
      </c>
      <c r="B14" s="250" t="s">
        <v>48</v>
      </c>
      <c r="C14" s="240">
        <v>219000</v>
      </c>
      <c r="D14" s="251">
        <v>249321</v>
      </c>
      <c r="E14" s="228">
        <f t="shared" si="1"/>
        <v>-30321</v>
      </c>
      <c r="F14" s="240">
        <v>195000</v>
      </c>
      <c r="G14" s="252">
        <v>219013</v>
      </c>
      <c r="H14" s="228">
        <f t="shared" si="2"/>
        <v>-24013</v>
      </c>
      <c r="I14" s="230">
        <v>7</v>
      </c>
      <c r="J14" s="231">
        <v>5</v>
      </c>
      <c r="K14" s="232">
        <f>J14-I14</f>
        <v>-2</v>
      </c>
      <c r="L14" s="243"/>
      <c r="M14" s="253"/>
      <c r="N14" s="245"/>
      <c r="O14" s="246">
        <f t="shared" si="0"/>
        <v>144000</v>
      </c>
      <c r="P14" s="249"/>
      <c r="Q14" s="249"/>
      <c r="R14" s="249"/>
      <c r="S14" s="237">
        <f t="shared" si="4"/>
        <v>144000</v>
      </c>
      <c r="T14">
        <v>144000</v>
      </c>
      <c r="U14" s="326">
        <f t="shared" si="5"/>
        <v>0</v>
      </c>
    </row>
    <row r="15" spans="1:21" x14ac:dyDescent="0.25">
      <c r="A15" s="224">
        <v>11</v>
      </c>
      <c r="B15" s="250" t="s">
        <v>49</v>
      </c>
      <c r="C15" s="240">
        <v>282000</v>
      </c>
      <c r="D15" s="251">
        <v>208393</v>
      </c>
      <c r="E15" s="228">
        <f t="shared" si="1"/>
        <v>73607</v>
      </c>
      <c r="F15" s="240">
        <v>258000</v>
      </c>
      <c r="G15" s="252">
        <v>208006</v>
      </c>
      <c r="H15" s="228">
        <f t="shared" si="2"/>
        <v>49994</v>
      </c>
      <c r="I15" s="230">
        <v>8</v>
      </c>
      <c r="J15" s="231">
        <v>7</v>
      </c>
      <c r="K15" s="232">
        <f t="shared" si="3"/>
        <v>-1</v>
      </c>
      <c r="L15" s="243">
        <v>1</v>
      </c>
      <c r="M15" s="254"/>
      <c r="N15" s="245">
        <f>M15-L15</f>
        <v>-1</v>
      </c>
      <c r="O15" s="246">
        <f t="shared" si="0"/>
        <v>195000</v>
      </c>
      <c r="P15" s="249"/>
      <c r="Q15" s="249"/>
      <c r="R15" s="249"/>
      <c r="S15" s="237">
        <f t="shared" si="4"/>
        <v>195000</v>
      </c>
      <c r="T15">
        <v>195000</v>
      </c>
      <c r="U15" s="326">
        <f t="shared" si="5"/>
        <v>0</v>
      </c>
    </row>
    <row r="16" spans="1:21" x14ac:dyDescent="0.25">
      <c r="A16" s="224">
        <v>12</v>
      </c>
      <c r="B16" s="250" t="s">
        <v>50</v>
      </c>
      <c r="C16" s="240">
        <v>333000</v>
      </c>
      <c r="D16" s="251">
        <v>196906</v>
      </c>
      <c r="E16" s="228">
        <f t="shared" si="1"/>
        <v>136094</v>
      </c>
      <c r="F16" s="240">
        <v>333000</v>
      </c>
      <c r="G16" s="252">
        <v>208939</v>
      </c>
      <c r="H16" s="228">
        <f t="shared" si="2"/>
        <v>124061</v>
      </c>
      <c r="I16" s="230">
        <v>13</v>
      </c>
      <c r="J16" s="231">
        <v>12</v>
      </c>
      <c r="K16" s="232">
        <f t="shared" si="3"/>
        <v>-1</v>
      </c>
      <c r="L16" s="243"/>
      <c r="M16" s="253"/>
      <c r="N16" s="245"/>
      <c r="O16" s="246">
        <f t="shared" si="0"/>
        <v>315000</v>
      </c>
      <c r="P16" s="249"/>
      <c r="Q16" s="249"/>
      <c r="R16" s="249"/>
      <c r="S16" s="237">
        <f t="shared" si="4"/>
        <v>315000</v>
      </c>
      <c r="T16">
        <v>315000</v>
      </c>
      <c r="U16" s="326">
        <f t="shared" si="5"/>
        <v>0</v>
      </c>
    </row>
    <row r="17" spans="1:21" x14ac:dyDescent="0.25">
      <c r="A17" s="224">
        <v>13</v>
      </c>
      <c r="B17" s="250" t="s">
        <v>51</v>
      </c>
      <c r="C17" s="240">
        <v>171000</v>
      </c>
      <c r="D17" s="251">
        <v>216991</v>
      </c>
      <c r="E17" s="228">
        <f t="shared" si="1"/>
        <v>-45991</v>
      </c>
      <c r="F17" s="240">
        <v>144000</v>
      </c>
      <c r="G17" s="252">
        <v>193284</v>
      </c>
      <c r="H17" s="228">
        <f t="shared" si="2"/>
        <v>-49284</v>
      </c>
      <c r="I17" s="230">
        <v>3</v>
      </c>
      <c r="J17" s="231">
        <v>3</v>
      </c>
      <c r="K17" s="232">
        <f t="shared" si="3"/>
        <v>0</v>
      </c>
      <c r="L17" s="243"/>
      <c r="M17" s="253"/>
      <c r="N17" s="245"/>
      <c r="O17" s="246">
        <f t="shared" si="0"/>
        <v>90000</v>
      </c>
      <c r="P17" s="247">
        <v>26000</v>
      </c>
      <c r="Q17" s="249"/>
      <c r="R17" s="249"/>
      <c r="S17" s="237">
        <f t="shared" si="4"/>
        <v>116000</v>
      </c>
      <c r="T17">
        <v>116000</v>
      </c>
      <c r="U17" s="326">
        <f t="shared" si="5"/>
        <v>0</v>
      </c>
    </row>
    <row r="18" spans="1:21" x14ac:dyDescent="0.25">
      <c r="A18" s="224">
        <v>14</v>
      </c>
      <c r="B18" s="250" t="s">
        <v>52</v>
      </c>
      <c r="C18" s="255">
        <v>363000</v>
      </c>
      <c r="D18" s="251">
        <v>283216</v>
      </c>
      <c r="E18" s="228">
        <f t="shared" si="1"/>
        <v>79784</v>
      </c>
      <c r="F18" s="256">
        <v>315000</v>
      </c>
      <c r="G18" s="252">
        <v>256039</v>
      </c>
      <c r="H18" s="228">
        <f t="shared" si="2"/>
        <v>58961</v>
      </c>
      <c r="I18" s="230">
        <v>11</v>
      </c>
      <c r="J18" s="231">
        <v>11</v>
      </c>
      <c r="K18" s="232">
        <f t="shared" si="3"/>
        <v>0</v>
      </c>
      <c r="L18" s="257"/>
      <c r="M18" s="254"/>
      <c r="N18" s="258"/>
      <c r="O18" s="246">
        <f t="shared" si="0"/>
        <v>291000</v>
      </c>
      <c r="P18" s="249"/>
      <c r="Q18" s="259"/>
      <c r="R18" s="249"/>
      <c r="S18" s="237">
        <f t="shared" si="4"/>
        <v>291000</v>
      </c>
      <c r="T18">
        <v>291000</v>
      </c>
      <c r="U18" s="326">
        <f t="shared" si="5"/>
        <v>0</v>
      </c>
    </row>
    <row r="19" spans="1:21" x14ac:dyDescent="0.25">
      <c r="A19" s="224">
        <v>15</v>
      </c>
      <c r="B19" s="250" t="s">
        <v>53</v>
      </c>
      <c r="C19" s="240">
        <v>144000</v>
      </c>
      <c r="D19" s="251">
        <v>97967</v>
      </c>
      <c r="E19" s="228">
        <f t="shared" si="1"/>
        <v>46033</v>
      </c>
      <c r="F19" s="240">
        <v>144000</v>
      </c>
      <c r="G19" s="252">
        <v>102851</v>
      </c>
      <c r="H19" s="228">
        <f t="shared" si="2"/>
        <v>41149</v>
      </c>
      <c r="I19" s="230">
        <v>4</v>
      </c>
      <c r="J19" s="231">
        <v>4</v>
      </c>
      <c r="K19" s="232">
        <f t="shared" si="3"/>
        <v>0</v>
      </c>
      <c r="L19" s="243"/>
      <c r="M19" s="253"/>
      <c r="N19" s="245"/>
      <c r="O19" s="246">
        <f t="shared" si="0"/>
        <v>117000</v>
      </c>
      <c r="P19" s="249"/>
      <c r="Q19" s="249"/>
      <c r="R19" s="249"/>
      <c r="S19" s="237">
        <f t="shared" si="4"/>
        <v>117000</v>
      </c>
      <c r="T19">
        <v>117000</v>
      </c>
      <c r="U19" s="326">
        <f t="shared" si="5"/>
        <v>0</v>
      </c>
    </row>
    <row r="20" spans="1:21" x14ac:dyDescent="0.25">
      <c r="A20" s="224">
        <v>16</v>
      </c>
      <c r="B20" s="250" t="s">
        <v>54</v>
      </c>
      <c r="C20" s="240">
        <v>351000</v>
      </c>
      <c r="D20" s="251">
        <v>698973</v>
      </c>
      <c r="E20" s="228">
        <f t="shared" si="1"/>
        <v>-347973</v>
      </c>
      <c r="F20" s="240">
        <v>387000</v>
      </c>
      <c r="G20" s="252">
        <v>732710</v>
      </c>
      <c r="H20" s="228">
        <f t="shared" si="2"/>
        <v>-345710</v>
      </c>
      <c r="I20" s="230">
        <v>14</v>
      </c>
      <c r="J20" s="231">
        <v>13</v>
      </c>
      <c r="K20" s="232">
        <f t="shared" si="3"/>
        <v>-1</v>
      </c>
      <c r="L20" s="243"/>
      <c r="M20" s="253"/>
      <c r="N20" s="245"/>
      <c r="O20" s="246">
        <f t="shared" si="0"/>
        <v>333000</v>
      </c>
      <c r="P20" s="247">
        <v>221000</v>
      </c>
      <c r="Q20" s="249"/>
      <c r="R20" s="249"/>
      <c r="S20" s="237">
        <f t="shared" si="4"/>
        <v>554000</v>
      </c>
      <c r="T20">
        <v>554000</v>
      </c>
      <c r="U20" s="326">
        <f t="shared" si="5"/>
        <v>0</v>
      </c>
    </row>
    <row r="21" spans="1:21" x14ac:dyDescent="0.25">
      <c r="A21" s="224">
        <v>17</v>
      </c>
      <c r="B21" s="250" t="s">
        <v>55</v>
      </c>
      <c r="C21" s="240">
        <v>171000</v>
      </c>
      <c r="D21" s="251">
        <v>87847</v>
      </c>
      <c r="E21" s="228">
        <f t="shared" si="1"/>
        <v>83153</v>
      </c>
      <c r="F21" s="240">
        <v>171000</v>
      </c>
      <c r="G21" s="252">
        <v>74619</v>
      </c>
      <c r="H21" s="228">
        <f t="shared" si="2"/>
        <v>96381</v>
      </c>
      <c r="I21" s="230">
        <v>6</v>
      </c>
      <c r="J21" s="231">
        <v>6</v>
      </c>
      <c r="K21" s="232">
        <f t="shared" si="3"/>
        <v>0</v>
      </c>
      <c r="L21" s="243"/>
      <c r="M21" s="253"/>
      <c r="N21" s="245"/>
      <c r="O21" s="246">
        <f t="shared" si="0"/>
        <v>171000</v>
      </c>
      <c r="P21" s="249"/>
      <c r="Q21" s="249"/>
      <c r="R21" s="249"/>
      <c r="S21" s="237">
        <f t="shared" si="4"/>
        <v>171000</v>
      </c>
      <c r="T21">
        <v>171000</v>
      </c>
      <c r="U21" s="326">
        <f t="shared" si="5"/>
        <v>0</v>
      </c>
    </row>
    <row r="22" spans="1:21" x14ac:dyDescent="0.25">
      <c r="A22" s="224">
        <v>18</v>
      </c>
      <c r="B22" s="250" t="s">
        <v>56</v>
      </c>
      <c r="C22" s="240">
        <v>617000</v>
      </c>
      <c r="D22" s="251">
        <v>782036</v>
      </c>
      <c r="E22" s="228">
        <f t="shared" si="1"/>
        <v>-165036</v>
      </c>
      <c r="F22" s="240">
        <v>603000</v>
      </c>
      <c r="G22" s="252">
        <v>673878</v>
      </c>
      <c r="H22" s="228">
        <f t="shared" si="2"/>
        <v>-70878</v>
      </c>
      <c r="I22" s="230">
        <v>23</v>
      </c>
      <c r="J22" s="231">
        <v>22</v>
      </c>
      <c r="K22" s="232">
        <f>J22-I22</f>
        <v>-1</v>
      </c>
      <c r="L22" s="243">
        <v>2</v>
      </c>
      <c r="M22" s="244">
        <v>2</v>
      </c>
      <c r="N22" s="245">
        <f>M22-L22</f>
        <v>0</v>
      </c>
      <c r="O22" s="246">
        <f t="shared" si="0"/>
        <v>495000</v>
      </c>
      <c r="P22" s="247">
        <v>33000</v>
      </c>
      <c r="Q22" s="248">
        <f>M22*15000</f>
        <v>30000</v>
      </c>
      <c r="R22" s="249"/>
      <c r="S22" s="237">
        <f t="shared" si="4"/>
        <v>558000</v>
      </c>
      <c r="T22">
        <v>558000</v>
      </c>
      <c r="U22" s="326">
        <f t="shared" si="5"/>
        <v>0</v>
      </c>
    </row>
    <row r="23" spans="1:21" x14ac:dyDescent="0.25">
      <c r="A23" s="224">
        <v>19</v>
      </c>
      <c r="B23" s="250" t="s">
        <v>57</v>
      </c>
      <c r="C23" s="240">
        <v>195000</v>
      </c>
      <c r="D23" s="251">
        <v>149309</v>
      </c>
      <c r="E23" s="228">
        <f t="shared" si="1"/>
        <v>45691</v>
      </c>
      <c r="F23" s="240">
        <v>195000</v>
      </c>
      <c r="G23" s="252">
        <v>148727</v>
      </c>
      <c r="H23" s="228">
        <f t="shared" si="2"/>
        <v>46273</v>
      </c>
      <c r="I23" s="230">
        <v>7</v>
      </c>
      <c r="J23" s="231">
        <v>6</v>
      </c>
      <c r="K23" s="232">
        <f t="shared" si="3"/>
        <v>-1</v>
      </c>
      <c r="L23" s="243"/>
      <c r="M23" s="253"/>
      <c r="N23" s="245"/>
      <c r="O23" s="246">
        <f t="shared" si="0"/>
        <v>171000</v>
      </c>
      <c r="P23" s="249"/>
      <c r="Q23" s="249"/>
      <c r="R23" s="249"/>
      <c r="S23" s="237">
        <f t="shared" si="4"/>
        <v>171000</v>
      </c>
      <c r="T23">
        <v>171000</v>
      </c>
      <c r="U23" s="326">
        <f t="shared" si="5"/>
        <v>0</v>
      </c>
    </row>
    <row r="24" spans="1:21" x14ac:dyDescent="0.25">
      <c r="A24" s="224">
        <v>20</v>
      </c>
      <c r="B24" s="250" t="s">
        <v>58</v>
      </c>
      <c r="C24" s="240">
        <v>195000</v>
      </c>
      <c r="D24" s="251">
        <v>138010</v>
      </c>
      <c r="E24" s="228">
        <f t="shared" si="1"/>
        <v>56990</v>
      </c>
      <c r="F24" s="240">
        <v>195000</v>
      </c>
      <c r="G24" s="252">
        <v>157964</v>
      </c>
      <c r="H24" s="228">
        <f t="shared" si="2"/>
        <v>37036</v>
      </c>
      <c r="I24" s="230">
        <v>7</v>
      </c>
      <c r="J24" s="231">
        <v>5</v>
      </c>
      <c r="K24" s="232">
        <f t="shared" si="3"/>
        <v>-2</v>
      </c>
      <c r="L24" s="243"/>
      <c r="M24" s="253"/>
      <c r="N24" s="245"/>
      <c r="O24" s="246">
        <f t="shared" si="0"/>
        <v>144000</v>
      </c>
      <c r="P24" s="249"/>
      <c r="Q24" s="249"/>
      <c r="R24" s="249"/>
      <c r="S24" s="237">
        <f t="shared" si="4"/>
        <v>144000</v>
      </c>
      <c r="T24">
        <v>144000</v>
      </c>
      <c r="U24" s="326">
        <f t="shared" si="5"/>
        <v>0</v>
      </c>
    </row>
    <row r="25" spans="1:21" x14ac:dyDescent="0.25">
      <c r="A25" s="224">
        <v>21</v>
      </c>
      <c r="B25" s="250" t="s">
        <v>59</v>
      </c>
      <c r="C25" s="240">
        <v>243000</v>
      </c>
      <c r="D25" s="251">
        <v>173621</v>
      </c>
      <c r="E25" s="228">
        <f t="shared" si="1"/>
        <v>69379</v>
      </c>
      <c r="F25" s="240">
        <v>219000</v>
      </c>
      <c r="G25" s="252">
        <v>184981</v>
      </c>
      <c r="H25" s="228">
        <f t="shared" si="2"/>
        <v>34019</v>
      </c>
      <c r="I25" s="230">
        <v>7</v>
      </c>
      <c r="J25" s="231">
        <v>7</v>
      </c>
      <c r="K25" s="232">
        <f t="shared" si="3"/>
        <v>0</v>
      </c>
      <c r="L25" s="243"/>
      <c r="M25" s="253"/>
      <c r="N25" s="245"/>
      <c r="O25" s="246">
        <f t="shared" si="0"/>
        <v>195000</v>
      </c>
      <c r="P25" s="249"/>
      <c r="Q25" s="249"/>
      <c r="R25" s="249"/>
      <c r="S25" s="237">
        <f t="shared" si="4"/>
        <v>195000</v>
      </c>
      <c r="T25">
        <v>195000</v>
      </c>
      <c r="U25" s="326">
        <f t="shared" si="5"/>
        <v>0</v>
      </c>
    </row>
    <row r="26" spans="1:21" x14ac:dyDescent="0.25">
      <c r="A26" s="224">
        <v>22</v>
      </c>
      <c r="B26" s="250" t="s">
        <v>60</v>
      </c>
      <c r="C26" s="240">
        <v>195000</v>
      </c>
      <c r="D26" s="251">
        <v>199632</v>
      </c>
      <c r="E26" s="228">
        <f t="shared" si="1"/>
        <v>-4632</v>
      </c>
      <c r="F26" s="240">
        <v>195000</v>
      </c>
      <c r="G26" s="252">
        <v>195000</v>
      </c>
      <c r="H26" s="228">
        <f t="shared" si="2"/>
        <v>0</v>
      </c>
      <c r="I26" s="230">
        <v>5</v>
      </c>
      <c r="J26" s="231">
        <v>5</v>
      </c>
      <c r="K26" s="232">
        <f t="shared" si="3"/>
        <v>0</v>
      </c>
      <c r="L26" s="243"/>
      <c r="M26" s="253"/>
      <c r="N26" s="245"/>
      <c r="O26" s="246">
        <f t="shared" si="0"/>
        <v>144000</v>
      </c>
      <c r="P26" s="249"/>
      <c r="Q26" s="249"/>
      <c r="R26" s="249"/>
      <c r="S26" s="237">
        <f t="shared" si="4"/>
        <v>144000</v>
      </c>
      <c r="T26">
        <v>144000</v>
      </c>
      <c r="U26" s="326">
        <f t="shared" si="5"/>
        <v>0</v>
      </c>
    </row>
    <row r="27" spans="1:21" x14ac:dyDescent="0.25">
      <c r="A27" s="224">
        <v>23</v>
      </c>
      <c r="B27" s="250" t="s">
        <v>61</v>
      </c>
      <c r="C27" s="240">
        <v>90000</v>
      </c>
      <c r="D27" s="251">
        <v>123217</v>
      </c>
      <c r="E27" s="228">
        <f t="shared" si="1"/>
        <v>-33217</v>
      </c>
      <c r="F27" s="240">
        <v>90000</v>
      </c>
      <c r="G27" s="252">
        <v>110241</v>
      </c>
      <c r="H27" s="228">
        <f t="shared" si="2"/>
        <v>-20241</v>
      </c>
      <c r="I27" s="230">
        <v>3</v>
      </c>
      <c r="J27" s="231">
        <v>3</v>
      </c>
      <c r="K27" s="232">
        <f t="shared" si="3"/>
        <v>0</v>
      </c>
      <c r="L27" s="243"/>
      <c r="M27" s="253"/>
      <c r="N27" s="245"/>
      <c r="O27" s="246">
        <f t="shared" si="0"/>
        <v>90000</v>
      </c>
      <c r="P27" s="247">
        <v>55000</v>
      </c>
      <c r="Q27" s="249"/>
      <c r="R27" s="249"/>
      <c r="S27" s="237">
        <f t="shared" si="4"/>
        <v>145000</v>
      </c>
      <c r="T27">
        <v>145000</v>
      </c>
      <c r="U27" s="326">
        <f t="shared" si="5"/>
        <v>0</v>
      </c>
    </row>
    <row r="28" spans="1:21" ht="17.25" thickBot="1" x14ac:dyDescent="0.3">
      <c r="A28" s="224">
        <v>24</v>
      </c>
      <c r="B28" s="260" t="s">
        <v>63</v>
      </c>
      <c r="C28" s="261">
        <v>171000</v>
      </c>
      <c r="D28" s="262">
        <v>938424</v>
      </c>
      <c r="E28" s="228">
        <f t="shared" si="1"/>
        <v>-767424</v>
      </c>
      <c r="F28" s="261">
        <v>171000</v>
      </c>
      <c r="G28" s="262">
        <v>1020165</v>
      </c>
      <c r="H28" s="228">
        <f t="shared" si="2"/>
        <v>-849165</v>
      </c>
      <c r="I28" s="230">
        <v>6</v>
      </c>
      <c r="J28" s="231">
        <v>6</v>
      </c>
      <c r="K28" s="263">
        <f t="shared" si="3"/>
        <v>0</v>
      </c>
      <c r="L28" s="264"/>
      <c r="M28" s="265"/>
      <c r="N28" s="266"/>
      <c r="O28" s="267">
        <f t="shared" si="0"/>
        <v>171000</v>
      </c>
      <c r="P28" s="268"/>
      <c r="Q28" s="269"/>
      <c r="R28" s="270">
        <v>500000</v>
      </c>
      <c r="S28" s="237">
        <f t="shared" si="4"/>
        <v>671000</v>
      </c>
      <c r="T28">
        <v>671000</v>
      </c>
      <c r="U28" s="326">
        <f t="shared" si="5"/>
        <v>0</v>
      </c>
    </row>
    <row r="29" spans="1:21" ht="20.25" thickBot="1" x14ac:dyDescent="0.3">
      <c r="A29" s="1123" t="s">
        <v>436</v>
      </c>
      <c r="B29" s="1124"/>
      <c r="C29" s="271">
        <f>SUM(C5:C28)</f>
        <v>9279000</v>
      </c>
      <c r="D29" s="271">
        <f t="shared" ref="D29:S29" si="6">SUM(D5:D28)</f>
        <v>11185779</v>
      </c>
      <c r="E29" s="271">
        <f t="shared" si="6"/>
        <v>-1906779</v>
      </c>
      <c r="F29" s="271">
        <f t="shared" si="6"/>
        <v>8950000</v>
      </c>
      <c r="G29" s="271">
        <f t="shared" si="6"/>
        <v>11130177</v>
      </c>
      <c r="H29" s="271">
        <f t="shared" si="6"/>
        <v>-2180177</v>
      </c>
      <c r="I29" s="272">
        <f t="shared" si="6"/>
        <v>362</v>
      </c>
      <c r="J29" s="272">
        <f t="shared" si="6"/>
        <v>347</v>
      </c>
      <c r="K29" s="272">
        <f t="shared" si="6"/>
        <v>-15</v>
      </c>
      <c r="L29" s="272">
        <f t="shared" si="6"/>
        <v>9</v>
      </c>
      <c r="M29" s="272">
        <f t="shared" si="6"/>
        <v>8</v>
      </c>
      <c r="N29" s="272">
        <f t="shared" si="6"/>
        <v>-1</v>
      </c>
      <c r="O29" s="272">
        <f t="shared" si="6"/>
        <v>7837000</v>
      </c>
      <c r="P29" s="272">
        <f>SUM(P5:P28)</f>
        <v>599000</v>
      </c>
      <c r="Q29" s="272">
        <f t="shared" si="6"/>
        <v>120000</v>
      </c>
      <c r="R29" s="272">
        <f>SUM(R5:R28)</f>
        <v>500000</v>
      </c>
      <c r="S29" s="272">
        <f t="shared" si="6"/>
        <v>9056000</v>
      </c>
      <c r="T29">
        <v>9056000</v>
      </c>
      <c r="U29" s="326">
        <f t="shared" si="5"/>
        <v>0</v>
      </c>
    </row>
    <row r="30" spans="1:21" hidden="1" x14ac:dyDescent="0.25">
      <c r="A30" s="273" t="s">
        <v>437</v>
      </c>
      <c r="B30" s="274" t="s">
        <v>438</v>
      </c>
      <c r="C30" s="275">
        <v>405000</v>
      </c>
      <c r="D30" s="276">
        <v>252349</v>
      </c>
      <c r="E30" s="277">
        <f t="shared" si="1"/>
        <v>152651</v>
      </c>
      <c r="F30" s="278">
        <v>387000</v>
      </c>
      <c r="G30" s="279">
        <v>329169</v>
      </c>
      <c r="H30" s="277">
        <f t="shared" si="2"/>
        <v>57831</v>
      </c>
      <c r="I30" s="243">
        <v>16</v>
      </c>
      <c r="J30" s="231">
        <v>16</v>
      </c>
      <c r="K30" s="232">
        <f t="shared" si="3"/>
        <v>0</v>
      </c>
      <c r="L30" s="280"/>
      <c r="M30" s="281"/>
      <c r="N30" s="282"/>
      <c r="O30" s="235">
        <f t="shared" ref="O30:O93" si="7">IF(J30&gt;48,((3*30)+(3*27)+(6*24)+(12*18)+(24*14)+((J30-48)*12)),IF(J30&gt;24,((3*30)+(3*27)+(6*24)+(12*18)+((J30-24)*14)),IF(J30&gt;12,((3*30)+(3*27)+(6*24)+((J30-12)*18)),IF(J30&gt;6,((3*30)+(3*27)+((J30-6)*24)),IF(J30&gt;3,((3*30)+((J30-3)*27)),J30*30)))))*1000</f>
        <v>387000</v>
      </c>
      <c r="P30" s="236"/>
      <c r="Q30" s="236"/>
      <c r="R30" s="236"/>
      <c r="S30" s="283">
        <f>SUM(O30:R30)</f>
        <v>387000</v>
      </c>
      <c r="T30">
        <v>387000</v>
      </c>
      <c r="U30" s="326">
        <f t="shared" si="5"/>
        <v>0</v>
      </c>
    </row>
    <row r="31" spans="1:21" hidden="1" x14ac:dyDescent="0.25">
      <c r="A31" s="284" t="s">
        <v>439</v>
      </c>
      <c r="B31" s="285" t="s">
        <v>73</v>
      </c>
      <c r="C31" s="286">
        <v>1140000</v>
      </c>
      <c r="D31" s="276">
        <v>1046210</v>
      </c>
      <c r="E31" s="287">
        <f t="shared" si="1"/>
        <v>93790</v>
      </c>
      <c r="F31" s="288">
        <v>1128000</v>
      </c>
      <c r="G31" s="279">
        <v>1023657</v>
      </c>
      <c r="H31" s="287">
        <f t="shared" si="2"/>
        <v>104343</v>
      </c>
      <c r="I31" s="243">
        <v>66</v>
      </c>
      <c r="J31" s="231">
        <v>65</v>
      </c>
      <c r="K31" s="232">
        <f>J31-I31</f>
        <v>-1</v>
      </c>
      <c r="L31" s="243">
        <v>3</v>
      </c>
      <c r="M31" s="244">
        <v>3</v>
      </c>
      <c r="N31" s="245">
        <f>M31-L31</f>
        <v>0</v>
      </c>
      <c r="O31" s="246">
        <f t="shared" si="7"/>
        <v>1071000</v>
      </c>
      <c r="P31" s="247">
        <v>407000</v>
      </c>
      <c r="Q31" s="248">
        <f>M31*15000</f>
        <v>45000</v>
      </c>
      <c r="R31" s="249"/>
      <c r="S31" s="289">
        <f>SUM(O31:R31)</f>
        <v>1523000</v>
      </c>
      <c r="T31">
        <v>1523000</v>
      </c>
      <c r="U31" s="326">
        <f t="shared" si="5"/>
        <v>0</v>
      </c>
    </row>
    <row r="32" spans="1:21" hidden="1" x14ac:dyDescent="0.25">
      <c r="A32" s="284" t="s">
        <v>440</v>
      </c>
      <c r="B32" s="285" t="s">
        <v>72</v>
      </c>
      <c r="C32" s="286">
        <v>559000</v>
      </c>
      <c r="D32" s="276">
        <v>474828</v>
      </c>
      <c r="E32" s="287">
        <f t="shared" si="1"/>
        <v>84172</v>
      </c>
      <c r="F32" s="288">
        <v>545000</v>
      </c>
      <c r="G32" s="279">
        <v>423415</v>
      </c>
      <c r="H32" s="287">
        <f t="shared" si="2"/>
        <v>121585</v>
      </c>
      <c r="I32" s="243">
        <v>26</v>
      </c>
      <c r="J32" s="231">
        <v>26</v>
      </c>
      <c r="K32" s="232">
        <f t="shared" ref="K32:K95" si="8">J32-I32</f>
        <v>0</v>
      </c>
      <c r="L32" s="243"/>
      <c r="M32" s="253"/>
      <c r="N32" s="245"/>
      <c r="O32" s="246">
        <f t="shared" si="7"/>
        <v>559000</v>
      </c>
      <c r="P32" s="249"/>
      <c r="Q32" s="249"/>
      <c r="R32" s="249"/>
      <c r="S32" s="289">
        <f t="shared" ref="S32:S95" si="9">SUM(O32:R32)</f>
        <v>559000</v>
      </c>
      <c r="T32">
        <v>559000</v>
      </c>
      <c r="U32" s="326">
        <f t="shared" si="5"/>
        <v>0</v>
      </c>
    </row>
    <row r="33" spans="1:21" hidden="1" x14ac:dyDescent="0.25">
      <c r="A33" s="284" t="s">
        <v>441</v>
      </c>
      <c r="B33" s="285" t="s">
        <v>349</v>
      </c>
      <c r="C33" s="286">
        <v>441000</v>
      </c>
      <c r="D33" s="276">
        <v>505289</v>
      </c>
      <c r="E33" s="287">
        <f t="shared" si="1"/>
        <v>-64289</v>
      </c>
      <c r="F33" s="288">
        <v>441000</v>
      </c>
      <c r="G33" s="279">
        <v>492737</v>
      </c>
      <c r="H33" s="287">
        <f t="shared" si="2"/>
        <v>-51737</v>
      </c>
      <c r="I33" s="243">
        <v>20</v>
      </c>
      <c r="J33" s="231">
        <v>20</v>
      </c>
      <c r="K33" s="232">
        <f t="shared" si="8"/>
        <v>0</v>
      </c>
      <c r="L33" s="243"/>
      <c r="M33" s="253"/>
      <c r="N33" s="245"/>
      <c r="O33" s="246">
        <f t="shared" si="7"/>
        <v>459000</v>
      </c>
      <c r="P33" s="249"/>
      <c r="Q33" s="249"/>
      <c r="R33" s="249"/>
      <c r="S33" s="289">
        <f t="shared" si="9"/>
        <v>459000</v>
      </c>
      <c r="T33">
        <v>459000</v>
      </c>
      <c r="U33" s="326">
        <f t="shared" si="5"/>
        <v>0</v>
      </c>
    </row>
    <row r="34" spans="1:21" hidden="1" x14ac:dyDescent="0.25">
      <c r="A34" s="284" t="s">
        <v>442</v>
      </c>
      <c r="B34" s="285" t="s">
        <v>71</v>
      </c>
      <c r="C34" s="286">
        <v>755000</v>
      </c>
      <c r="D34" s="276">
        <v>754651</v>
      </c>
      <c r="E34" s="287">
        <f t="shared" si="1"/>
        <v>349</v>
      </c>
      <c r="F34" s="288">
        <v>727000</v>
      </c>
      <c r="G34" s="279">
        <v>731894</v>
      </c>
      <c r="H34" s="287">
        <f t="shared" si="2"/>
        <v>-4894</v>
      </c>
      <c r="I34" s="243">
        <v>39</v>
      </c>
      <c r="J34" s="231">
        <v>39</v>
      </c>
      <c r="K34" s="232">
        <f t="shared" si="8"/>
        <v>0</v>
      </c>
      <c r="L34" s="243"/>
      <c r="M34" s="253"/>
      <c r="N34" s="245"/>
      <c r="O34" s="246">
        <f t="shared" si="7"/>
        <v>741000</v>
      </c>
      <c r="P34" s="249"/>
      <c r="Q34" s="249"/>
      <c r="R34" s="249"/>
      <c r="S34" s="289">
        <f t="shared" si="9"/>
        <v>741000</v>
      </c>
      <c r="T34">
        <v>741000</v>
      </c>
      <c r="U34" s="326">
        <f t="shared" si="5"/>
        <v>0</v>
      </c>
    </row>
    <row r="35" spans="1:21" hidden="1" x14ac:dyDescent="0.25">
      <c r="A35" s="284" t="s">
        <v>443</v>
      </c>
      <c r="B35" s="285" t="s">
        <v>348</v>
      </c>
      <c r="C35" s="286">
        <v>195000</v>
      </c>
      <c r="D35" s="276">
        <v>169480</v>
      </c>
      <c r="E35" s="287">
        <f t="shared" si="1"/>
        <v>25520</v>
      </c>
      <c r="F35" s="288">
        <v>195000</v>
      </c>
      <c r="G35" s="279">
        <v>129233</v>
      </c>
      <c r="H35" s="287">
        <f t="shared" si="2"/>
        <v>65767</v>
      </c>
      <c r="I35" s="243">
        <v>7</v>
      </c>
      <c r="J35" s="231">
        <v>7</v>
      </c>
      <c r="K35" s="232">
        <f t="shared" si="8"/>
        <v>0</v>
      </c>
      <c r="L35" s="243"/>
      <c r="M35" s="253"/>
      <c r="N35" s="245"/>
      <c r="O35" s="246">
        <f t="shared" si="7"/>
        <v>195000</v>
      </c>
      <c r="P35" s="249"/>
      <c r="Q35" s="249"/>
      <c r="R35" s="249"/>
      <c r="S35" s="289">
        <f t="shared" si="9"/>
        <v>195000</v>
      </c>
      <c r="T35">
        <v>195000</v>
      </c>
      <c r="U35" s="326">
        <f t="shared" si="5"/>
        <v>0</v>
      </c>
    </row>
    <row r="36" spans="1:21" hidden="1" x14ac:dyDescent="0.25">
      <c r="A36" s="284" t="s">
        <v>444</v>
      </c>
      <c r="B36" s="285" t="s">
        <v>347</v>
      </c>
      <c r="C36" s="286">
        <v>195000</v>
      </c>
      <c r="D36" s="276">
        <v>161597</v>
      </c>
      <c r="E36" s="287">
        <f t="shared" si="1"/>
        <v>33403</v>
      </c>
      <c r="F36" s="288">
        <v>171000</v>
      </c>
      <c r="G36" s="279">
        <v>164414</v>
      </c>
      <c r="H36" s="287">
        <f t="shared" si="2"/>
        <v>6586</v>
      </c>
      <c r="I36" s="243">
        <v>6</v>
      </c>
      <c r="J36" s="231">
        <v>6</v>
      </c>
      <c r="K36" s="232">
        <f t="shared" si="8"/>
        <v>0</v>
      </c>
      <c r="L36" s="243"/>
      <c r="M36" s="253"/>
      <c r="N36" s="245"/>
      <c r="O36" s="246">
        <f t="shared" si="7"/>
        <v>171000</v>
      </c>
      <c r="P36" s="249"/>
      <c r="Q36" s="249"/>
      <c r="R36" s="249"/>
      <c r="S36" s="289">
        <f t="shared" si="9"/>
        <v>171000</v>
      </c>
      <c r="T36">
        <v>171000</v>
      </c>
      <c r="U36" s="326">
        <f t="shared" si="5"/>
        <v>0</v>
      </c>
    </row>
    <row r="37" spans="1:21" hidden="1" x14ac:dyDescent="0.25">
      <c r="A37" s="284" t="s">
        <v>445</v>
      </c>
      <c r="B37" s="285" t="s">
        <v>346</v>
      </c>
      <c r="C37" s="286">
        <v>423000</v>
      </c>
      <c r="D37" s="276">
        <v>575808</v>
      </c>
      <c r="E37" s="287">
        <f t="shared" si="1"/>
        <v>-152808</v>
      </c>
      <c r="F37" s="288">
        <v>387000</v>
      </c>
      <c r="G37" s="279">
        <v>669846</v>
      </c>
      <c r="H37" s="287">
        <f t="shared" si="2"/>
        <v>-282846</v>
      </c>
      <c r="I37" s="243">
        <v>16</v>
      </c>
      <c r="J37" s="231">
        <v>16</v>
      </c>
      <c r="K37" s="232">
        <f t="shared" si="8"/>
        <v>0</v>
      </c>
      <c r="L37" s="243"/>
      <c r="M37" s="253"/>
      <c r="N37" s="245"/>
      <c r="O37" s="246">
        <f t="shared" si="7"/>
        <v>387000</v>
      </c>
      <c r="P37" s="247">
        <v>59000</v>
      </c>
      <c r="Q37" s="249"/>
      <c r="R37" s="249"/>
      <c r="S37" s="289">
        <f t="shared" si="9"/>
        <v>446000</v>
      </c>
      <c r="T37">
        <v>446000</v>
      </c>
      <c r="U37" s="326">
        <f t="shared" si="5"/>
        <v>0</v>
      </c>
    </row>
    <row r="38" spans="1:21" hidden="1" x14ac:dyDescent="0.25">
      <c r="A38" s="284" t="s">
        <v>446</v>
      </c>
      <c r="B38" s="285" t="s">
        <v>70</v>
      </c>
      <c r="C38" s="286">
        <v>459000</v>
      </c>
      <c r="D38" s="276">
        <v>264336</v>
      </c>
      <c r="E38" s="287">
        <f t="shared" si="1"/>
        <v>194664</v>
      </c>
      <c r="F38" s="288">
        <v>459000</v>
      </c>
      <c r="G38" s="279">
        <v>242074</v>
      </c>
      <c r="H38" s="287">
        <f t="shared" si="2"/>
        <v>216926</v>
      </c>
      <c r="I38" s="243">
        <v>21</v>
      </c>
      <c r="J38" s="231">
        <v>21</v>
      </c>
      <c r="K38" s="232">
        <f t="shared" si="8"/>
        <v>0</v>
      </c>
      <c r="L38" s="243"/>
      <c r="M38" s="253"/>
      <c r="N38" s="245"/>
      <c r="O38" s="246">
        <f t="shared" si="7"/>
        <v>477000</v>
      </c>
      <c r="P38" s="249"/>
      <c r="Q38" s="249"/>
      <c r="R38" s="249"/>
      <c r="S38" s="289">
        <f t="shared" si="9"/>
        <v>477000</v>
      </c>
      <c r="T38">
        <v>477000</v>
      </c>
      <c r="U38" s="326">
        <f t="shared" si="5"/>
        <v>0</v>
      </c>
    </row>
    <row r="39" spans="1:21" hidden="1" x14ac:dyDescent="0.25">
      <c r="A39" s="284" t="s">
        <v>447</v>
      </c>
      <c r="B39" s="285" t="s">
        <v>345</v>
      </c>
      <c r="C39" s="286">
        <v>195000</v>
      </c>
      <c r="D39" s="276">
        <v>93434</v>
      </c>
      <c r="E39" s="287">
        <f t="shared" si="1"/>
        <v>101566</v>
      </c>
      <c r="F39" s="288">
        <v>195000</v>
      </c>
      <c r="G39" s="279">
        <v>106031</v>
      </c>
      <c r="H39" s="287">
        <f t="shared" si="2"/>
        <v>88969</v>
      </c>
      <c r="I39" s="243">
        <v>7</v>
      </c>
      <c r="J39" s="231">
        <v>7</v>
      </c>
      <c r="K39" s="232">
        <f t="shared" si="8"/>
        <v>0</v>
      </c>
      <c r="L39" s="243"/>
      <c r="M39" s="253"/>
      <c r="N39" s="245"/>
      <c r="O39" s="246">
        <f t="shared" si="7"/>
        <v>195000</v>
      </c>
      <c r="P39" s="249"/>
      <c r="Q39" s="249"/>
      <c r="R39" s="249"/>
      <c r="S39" s="289">
        <f t="shared" si="9"/>
        <v>195000</v>
      </c>
      <c r="T39">
        <v>195000</v>
      </c>
      <c r="U39" s="326">
        <f t="shared" si="5"/>
        <v>0</v>
      </c>
    </row>
    <row r="40" spans="1:21" hidden="1" x14ac:dyDescent="0.25">
      <c r="A40" s="284" t="s">
        <v>448</v>
      </c>
      <c r="B40" s="285" t="s">
        <v>69</v>
      </c>
      <c r="C40" s="286">
        <v>573000</v>
      </c>
      <c r="D40" s="276">
        <v>440527</v>
      </c>
      <c r="E40" s="287">
        <f t="shared" si="1"/>
        <v>132473</v>
      </c>
      <c r="F40" s="288">
        <v>573000</v>
      </c>
      <c r="G40" s="279">
        <v>459781</v>
      </c>
      <c r="H40" s="287">
        <f t="shared" si="2"/>
        <v>113219</v>
      </c>
      <c r="I40" s="243">
        <v>27</v>
      </c>
      <c r="J40" s="231">
        <v>27</v>
      </c>
      <c r="K40" s="232">
        <f t="shared" si="8"/>
        <v>0</v>
      </c>
      <c r="L40" s="243"/>
      <c r="M40" s="253"/>
      <c r="N40" s="245"/>
      <c r="O40" s="246">
        <f t="shared" si="7"/>
        <v>573000</v>
      </c>
      <c r="P40" s="249"/>
      <c r="Q40" s="249"/>
      <c r="R40" s="249"/>
      <c r="S40" s="289">
        <f t="shared" si="9"/>
        <v>573000</v>
      </c>
      <c r="T40">
        <v>573000</v>
      </c>
      <c r="U40" s="326">
        <f t="shared" si="5"/>
        <v>0</v>
      </c>
    </row>
    <row r="41" spans="1:21" hidden="1" x14ac:dyDescent="0.25">
      <c r="A41" s="284" t="s">
        <v>449</v>
      </c>
      <c r="B41" s="285" t="s">
        <v>344</v>
      </c>
      <c r="C41" s="286">
        <v>195000</v>
      </c>
      <c r="D41" s="276">
        <v>71329</v>
      </c>
      <c r="E41" s="287">
        <f t="shared" si="1"/>
        <v>123671</v>
      </c>
      <c r="F41" s="288">
        <v>195000</v>
      </c>
      <c r="G41" s="279">
        <v>77635</v>
      </c>
      <c r="H41" s="287">
        <f t="shared" si="2"/>
        <v>117365</v>
      </c>
      <c r="I41" s="243">
        <v>7</v>
      </c>
      <c r="J41" s="231">
        <v>7</v>
      </c>
      <c r="K41" s="232">
        <f t="shared" si="8"/>
        <v>0</v>
      </c>
      <c r="L41" s="243"/>
      <c r="M41" s="253"/>
      <c r="N41" s="245"/>
      <c r="O41" s="246">
        <f t="shared" si="7"/>
        <v>195000</v>
      </c>
      <c r="P41" s="249"/>
      <c r="Q41" s="249"/>
      <c r="R41" s="249"/>
      <c r="S41" s="289">
        <f t="shared" si="9"/>
        <v>195000</v>
      </c>
      <c r="T41">
        <v>195000</v>
      </c>
      <c r="U41" s="326">
        <f t="shared" si="5"/>
        <v>0</v>
      </c>
    </row>
    <row r="42" spans="1:21" hidden="1" x14ac:dyDescent="0.25">
      <c r="A42" s="284" t="s">
        <v>450</v>
      </c>
      <c r="B42" s="285" t="s">
        <v>343</v>
      </c>
      <c r="C42" s="286">
        <v>405000</v>
      </c>
      <c r="D42" s="276">
        <v>189811</v>
      </c>
      <c r="E42" s="287">
        <f t="shared" si="1"/>
        <v>215189</v>
      </c>
      <c r="F42" s="288">
        <v>405000</v>
      </c>
      <c r="G42" s="279">
        <v>351089</v>
      </c>
      <c r="H42" s="287">
        <f t="shared" si="2"/>
        <v>53911</v>
      </c>
      <c r="I42" s="243">
        <v>17</v>
      </c>
      <c r="J42" s="231">
        <v>18</v>
      </c>
      <c r="K42" s="232">
        <f t="shared" si="8"/>
        <v>1</v>
      </c>
      <c r="L42" s="243"/>
      <c r="M42" s="253"/>
      <c r="N42" s="245"/>
      <c r="O42" s="246">
        <f t="shared" si="7"/>
        <v>423000</v>
      </c>
      <c r="P42" s="249"/>
      <c r="Q42" s="249"/>
      <c r="R42" s="249"/>
      <c r="S42" s="289">
        <f t="shared" si="9"/>
        <v>423000</v>
      </c>
      <c r="T42">
        <v>423000</v>
      </c>
      <c r="U42" s="326">
        <f t="shared" si="5"/>
        <v>0</v>
      </c>
    </row>
    <row r="43" spans="1:21" hidden="1" x14ac:dyDescent="0.25">
      <c r="A43" s="284" t="s">
        <v>451</v>
      </c>
      <c r="B43" s="285" t="s">
        <v>68</v>
      </c>
      <c r="C43" s="286">
        <v>531000</v>
      </c>
      <c r="D43" s="276">
        <v>357418</v>
      </c>
      <c r="E43" s="287">
        <f t="shared" si="1"/>
        <v>173582</v>
      </c>
      <c r="F43" s="288">
        <v>513000</v>
      </c>
      <c r="G43" s="279">
        <v>345242</v>
      </c>
      <c r="H43" s="287">
        <f t="shared" si="2"/>
        <v>167758</v>
      </c>
      <c r="I43" s="243">
        <v>24</v>
      </c>
      <c r="J43" s="231">
        <v>24</v>
      </c>
      <c r="K43" s="232">
        <f t="shared" si="8"/>
        <v>0</v>
      </c>
      <c r="L43" s="243"/>
      <c r="M43" s="253"/>
      <c r="N43" s="245"/>
      <c r="O43" s="246">
        <f t="shared" si="7"/>
        <v>531000</v>
      </c>
      <c r="P43" s="249"/>
      <c r="Q43" s="249"/>
      <c r="R43" s="249"/>
      <c r="S43" s="289">
        <f t="shared" si="9"/>
        <v>531000</v>
      </c>
      <c r="T43">
        <v>531000</v>
      </c>
      <c r="U43" s="326">
        <f t="shared" si="5"/>
        <v>0</v>
      </c>
    </row>
    <row r="44" spans="1:21" hidden="1" x14ac:dyDescent="0.25">
      <c r="A44" s="284" t="s">
        <v>452</v>
      </c>
      <c r="B44" s="285" t="s">
        <v>342</v>
      </c>
      <c r="C44" s="286">
        <v>195000</v>
      </c>
      <c r="D44" s="276">
        <v>148524</v>
      </c>
      <c r="E44" s="287">
        <f t="shared" si="1"/>
        <v>46476</v>
      </c>
      <c r="F44" s="288">
        <v>195000</v>
      </c>
      <c r="G44" s="279">
        <v>126996</v>
      </c>
      <c r="H44" s="287">
        <f t="shared" si="2"/>
        <v>68004</v>
      </c>
      <c r="I44" s="243">
        <v>8</v>
      </c>
      <c r="J44" s="231">
        <v>8</v>
      </c>
      <c r="K44" s="232">
        <f t="shared" si="8"/>
        <v>0</v>
      </c>
      <c r="L44" s="243"/>
      <c r="M44" s="253"/>
      <c r="N44" s="245"/>
      <c r="O44" s="246">
        <f t="shared" si="7"/>
        <v>219000</v>
      </c>
      <c r="P44" s="249"/>
      <c r="Q44" s="249"/>
      <c r="R44" s="249"/>
      <c r="S44" s="289">
        <f t="shared" si="9"/>
        <v>219000</v>
      </c>
      <c r="T44">
        <v>219000</v>
      </c>
      <c r="U44" s="326">
        <f t="shared" si="5"/>
        <v>0</v>
      </c>
    </row>
    <row r="45" spans="1:21" hidden="1" x14ac:dyDescent="0.25">
      <c r="A45" s="284" t="s">
        <v>453</v>
      </c>
      <c r="B45" s="285" t="s">
        <v>340</v>
      </c>
      <c r="C45" s="286">
        <v>171000</v>
      </c>
      <c r="D45" s="276">
        <v>132442</v>
      </c>
      <c r="E45" s="287">
        <f t="shared" si="1"/>
        <v>38558</v>
      </c>
      <c r="F45" s="288">
        <v>171000</v>
      </c>
      <c r="G45" s="279">
        <v>157966</v>
      </c>
      <c r="H45" s="287">
        <f t="shared" si="2"/>
        <v>13034</v>
      </c>
      <c r="I45" s="243">
        <v>6</v>
      </c>
      <c r="J45" s="231">
        <v>6</v>
      </c>
      <c r="K45" s="232">
        <f t="shared" si="8"/>
        <v>0</v>
      </c>
      <c r="L45" s="243"/>
      <c r="M45" s="253"/>
      <c r="N45" s="245"/>
      <c r="O45" s="246">
        <f t="shared" si="7"/>
        <v>171000</v>
      </c>
      <c r="P45" s="249"/>
      <c r="Q45" s="249"/>
      <c r="R45" s="249"/>
      <c r="S45" s="289">
        <f t="shared" si="9"/>
        <v>171000</v>
      </c>
      <c r="T45">
        <v>171000</v>
      </c>
      <c r="U45" s="326">
        <f t="shared" si="5"/>
        <v>0</v>
      </c>
    </row>
    <row r="46" spans="1:21" hidden="1" x14ac:dyDescent="0.25">
      <c r="A46" s="284" t="s">
        <v>454</v>
      </c>
      <c r="B46" s="285" t="s">
        <v>339</v>
      </c>
      <c r="C46" s="286">
        <v>405000</v>
      </c>
      <c r="D46" s="276">
        <v>274024</v>
      </c>
      <c r="E46" s="287">
        <f t="shared" si="1"/>
        <v>130976</v>
      </c>
      <c r="F46" s="288">
        <v>387000</v>
      </c>
      <c r="G46" s="279">
        <v>239871</v>
      </c>
      <c r="H46" s="287">
        <f t="shared" si="2"/>
        <v>147129</v>
      </c>
      <c r="I46" s="243">
        <v>15</v>
      </c>
      <c r="J46" s="231">
        <v>15</v>
      </c>
      <c r="K46" s="232">
        <f t="shared" si="8"/>
        <v>0</v>
      </c>
      <c r="L46" s="243"/>
      <c r="M46" s="253"/>
      <c r="N46" s="245"/>
      <c r="O46" s="246">
        <f t="shared" si="7"/>
        <v>369000</v>
      </c>
      <c r="P46" s="249"/>
      <c r="Q46" s="249"/>
      <c r="R46" s="249"/>
      <c r="S46" s="289">
        <f t="shared" si="9"/>
        <v>369000</v>
      </c>
      <c r="T46">
        <v>369000</v>
      </c>
      <c r="U46" s="326">
        <f t="shared" si="5"/>
        <v>0</v>
      </c>
    </row>
    <row r="47" spans="1:21" hidden="1" x14ac:dyDescent="0.25">
      <c r="A47" s="284" t="s">
        <v>455</v>
      </c>
      <c r="B47" s="285" t="s">
        <v>67</v>
      </c>
      <c r="C47" s="286">
        <v>842000</v>
      </c>
      <c r="D47" s="276">
        <v>896650</v>
      </c>
      <c r="E47" s="287">
        <f t="shared" si="1"/>
        <v>-54650</v>
      </c>
      <c r="F47" s="288">
        <v>828000</v>
      </c>
      <c r="G47" s="279">
        <v>992986</v>
      </c>
      <c r="H47" s="287">
        <f t="shared" si="2"/>
        <v>-164986</v>
      </c>
      <c r="I47" s="243">
        <v>44</v>
      </c>
      <c r="J47" s="231">
        <v>45</v>
      </c>
      <c r="K47" s="232">
        <f t="shared" si="8"/>
        <v>1</v>
      </c>
      <c r="L47" s="243">
        <v>2</v>
      </c>
      <c r="M47" s="244">
        <v>3</v>
      </c>
      <c r="N47" s="245">
        <f>M47-L47</f>
        <v>1</v>
      </c>
      <c r="O47" s="246">
        <f t="shared" si="7"/>
        <v>825000</v>
      </c>
      <c r="P47" s="249"/>
      <c r="Q47" s="248">
        <f>M47*15000</f>
        <v>45000</v>
      </c>
      <c r="R47" s="249"/>
      <c r="S47" s="289">
        <f t="shared" si="9"/>
        <v>870000</v>
      </c>
      <c r="T47">
        <v>870000</v>
      </c>
      <c r="U47" s="326">
        <f t="shared" si="5"/>
        <v>0</v>
      </c>
    </row>
    <row r="48" spans="1:21" hidden="1" x14ac:dyDescent="0.25">
      <c r="A48" s="284" t="s">
        <v>456</v>
      </c>
      <c r="B48" s="285" t="s">
        <v>66</v>
      </c>
      <c r="C48" s="286">
        <v>643000</v>
      </c>
      <c r="D48" s="276">
        <v>752952</v>
      </c>
      <c r="E48" s="287">
        <f t="shared" si="1"/>
        <v>-109952</v>
      </c>
      <c r="F48" s="288">
        <v>643000</v>
      </c>
      <c r="G48" s="279">
        <v>749784</v>
      </c>
      <c r="H48" s="287">
        <f t="shared" si="2"/>
        <v>-106784</v>
      </c>
      <c r="I48" s="243">
        <v>35</v>
      </c>
      <c r="J48" s="231">
        <v>35</v>
      </c>
      <c r="K48" s="232">
        <f t="shared" si="8"/>
        <v>0</v>
      </c>
      <c r="L48" s="243"/>
      <c r="M48" s="253"/>
      <c r="N48" s="245"/>
      <c r="O48" s="246">
        <f t="shared" si="7"/>
        <v>685000</v>
      </c>
      <c r="P48" s="249"/>
      <c r="Q48" s="249"/>
      <c r="R48" s="249"/>
      <c r="S48" s="289">
        <f t="shared" si="9"/>
        <v>685000</v>
      </c>
      <c r="T48">
        <v>685000</v>
      </c>
      <c r="U48" s="326">
        <f t="shared" si="5"/>
        <v>0</v>
      </c>
    </row>
    <row r="49" spans="1:21" hidden="1" x14ac:dyDescent="0.25">
      <c r="A49" s="284" t="s">
        <v>457</v>
      </c>
      <c r="B49" s="285" t="s">
        <v>338</v>
      </c>
      <c r="C49" s="286">
        <v>195000</v>
      </c>
      <c r="D49" s="276">
        <v>207527</v>
      </c>
      <c r="E49" s="287">
        <f t="shared" si="1"/>
        <v>-12527</v>
      </c>
      <c r="F49" s="288">
        <v>195000</v>
      </c>
      <c r="G49" s="279">
        <v>192922</v>
      </c>
      <c r="H49" s="287">
        <f t="shared" si="2"/>
        <v>2078</v>
      </c>
      <c r="I49" s="243">
        <v>8</v>
      </c>
      <c r="J49" s="231">
        <v>8</v>
      </c>
      <c r="K49" s="232">
        <f t="shared" si="8"/>
        <v>0</v>
      </c>
      <c r="L49" s="243"/>
      <c r="M49" s="253"/>
      <c r="N49" s="245"/>
      <c r="O49" s="246">
        <f t="shared" si="7"/>
        <v>219000</v>
      </c>
      <c r="P49" s="249"/>
      <c r="Q49" s="249"/>
      <c r="R49" s="249"/>
      <c r="S49" s="289">
        <f t="shared" si="9"/>
        <v>219000</v>
      </c>
      <c r="T49">
        <v>219000</v>
      </c>
      <c r="U49" s="326">
        <f t="shared" si="5"/>
        <v>0</v>
      </c>
    </row>
    <row r="50" spans="1:21" hidden="1" x14ac:dyDescent="0.25">
      <c r="A50" s="284" t="s">
        <v>458</v>
      </c>
      <c r="B50" s="285" t="s">
        <v>337</v>
      </c>
      <c r="C50" s="286">
        <v>387000</v>
      </c>
      <c r="D50" s="276">
        <v>264703</v>
      </c>
      <c r="E50" s="287">
        <f t="shared" si="1"/>
        <v>122297</v>
      </c>
      <c r="F50" s="288">
        <v>351000</v>
      </c>
      <c r="G50" s="279">
        <v>202451</v>
      </c>
      <c r="H50" s="287">
        <f t="shared" si="2"/>
        <v>148549</v>
      </c>
      <c r="I50" s="243">
        <v>14</v>
      </c>
      <c r="J50" s="231">
        <v>15</v>
      </c>
      <c r="K50" s="232">
        <f t="shared" si="8"/>
        <v>1</v>
      </c>
      <c r="L50" s="243"/>
      <c r="M50" s="253"/>
      <c r="N50" s="245"/>
      <c r="O50" s="246">
        <f t="shared" si="7"/>
        <v>369000</v>
      </c>
      <c r="P50" s="249"/>
      <c r="Q50" s="249"/>
      <c r="R50" s="249"/>
      <c r="S50" s="289">
        <f t="shared" si="9"/>
        <v>369000</v>
      </c>
      <c r="T50">
        <v>369000</v>
      </c>
      <c r="U50" s="326">
        <f t="shared" si="5"/>
        <v>0</v>
      </c>
    </row>
    <row r="51" spans="1:21" hidden="1" x14ac:dyDescent="0.25">
      <c r="A51" s="284" t="s">
        <v>459</v>
      </c>
      <c r="B51" s="285" t="s">
        <v>336</v>
      </c>
      <c r="C51" s="286">
        <v>195000</v>
      </c>
      <c r="D51" s="276">
        <v>149493</v>
      </c>
      <c r="E51" s="287">
        <f t="shared" si="1"/>
        <v>45507</v>
      </c>
      <c r="F51" s="288">
        <v>195000</v>
      </c>
      <c r="G51" s="279">
        <v>185558</v>
      </c>
      <c r="H51" s="287">
        <f t="shared" si="2"/>
        <v>9442</v>
      </c>
      <c r="I51" s="243">
        <v>7</v>
      </c>
      <c r="J51" s="231">
        <v>7</v>
      </c>
      <c r="K51" s="232">
        <f t="shared" si="8"/>
        <v>0</v>
      </c>
      <c r="L51" s="243"/>
      <c r="M51" s="253"/>
      <c r="N51" s="245"/>
      <c r="O51" s="246">
        <f t="shared" si="7"/>
        <v>195000</v>
      </c>
      <c r="P51" s="249"/>
      <c r="Q51" s="249"/>
      <c r="R51" s="249"/>
      <c r="S51" s="289">
        <f t="shared" si="9"/>
        <v>195000</v>
      </c>
      <c r="T51">
        <v>195000</v>
      </c>
      <c r="U51" s="326">
        <f t="shared" si="5"/>
        <v>0</v>
      </c>
    </row>
    <row r="52" spans="1:21" hidden="1" x14ac:dyDescent="0.25">
      <c r="A52" s="284" t="s">
        <v>460</v>
      </c>
      <c r="B52" s="285" t="s">
        <v>335</v>
      </c>
      <c r="C52" s="286">
        <v>387000</v>
      </c>
      <c r="D52" s="276">
        <v>210395</v>
      </c>
      <c r="E52" s="287">
        <f t="shared" si="1"/>
        <v>176605</v>
      </c>
      <c r="F52" s="288">
        <v>387000</v>
      </c>
      <c r="G52" s="279">
        <v>258461</v>
      </c>
      <c r="H52" s="287">
        <f t="shared" si="2"/>
        <v>128539</v>
      </c>
      <c r="I52" s="243">
        <v>16</v>
      </c>
      <c r="J52" s="231">
        <v>16</v>
      </c>
      <c r="K52" s="232">
        <f t="shared" si="8"/>
        <v>0</v>
      </c>
      <c r="L52" s="243"/>
      <c r="M52" s="253"/>
      <c r="N52" s="245"/>
      <c r="O52" s="246">
        <f t="shared" si="7"/>
        <v>387000</v>
      </c>
      <c r="P52" s="249"/>
      <c r="Q52" s="249"/>
      <c r="R52" s="249"/>
      <c r="S52" s="289">
        <f t="shared" si="9"/>
        <v>387000</v>
      </c>
      <c r="T52">
        <v>387000</v>
      </c>
      <c r="U52" s="326">
        <f t="shared" si="5"/>
        <v>0</v>
      </c>
    </row>
    <row r="53" spans="1:21" hidden="1" x14ac:dyDescent="0.25">
      <c r="A53" s="284" t="s">
        <v>461</v>
      </c>
      <c r="B53" s="285" t="s">
        <v>65</v>
      </c>
      <c r="C53" s="286">
        <v>477000</v>
      </c>
      <c r="D53" s="276">
        <v>441188</v>
      </c>
      <c r="E53" s="287">
        <f t="shared" si="1"/>
        <v>35812</v>
      </c>
      <c r="F53" s="288">
        <v>459000</v>
      </c>
      <c r="G53" s="279">
        <v>454470</v>
      </c>
      <c r="H53" s="287">
        <f t="shared" si="2"/>
        <v>4530</v>
      </c>
      <c r="I53" s="243">
        <v>19</v>
      </c>
      <c r="J53" s="231">
        <v>19</v>
      </c>
      <c r="K53" s="232">
        <f t="shared" si="8"/>
        <v>0</v>
      </c>
      <c r="L53" s="243"/>
      <c r="M53" s="253"/>
      <c r="N53" s="245"/>
      <c r="O53" s="246">
        <f t="shared" si="7"/>
        <v>441000</v>
      </c>
      <c r="P53" s="249"/>
      <c r="Q53" s="249"/>
      <c r="R53" s="249"/>
      <c r="S53" s="289">
        <f t="shared" si="9"/>
        <v>441000</v>
      </c>
      <c r="T53">
        <v>441000</v>
      </c>
      <c r="U53" s="326">
        <f t="shared" si="5"/>
        <v>0</v>
      </c>
    </row>
    <row r="54" spans="1:21" hidden="1" x14ac:dyDescent="0.25">
      <c r="A54" s="284" t="s">
        <v>462</v>
      </c>
      <c r="B54" s="285" t="s">
        <v>333</v>
      </c>
      <c r="C54" s="286">
        <v>171000</v>
      </c>
      <c r="D54" s="276">
        <v>70307</v>
      </c>
      <c r="E54" s="287">
        <f t="shared" si="1"/>
        <v>100693</v>
      </c>
      <c r="F54" s="288">
        <v>171000</v>
      </c>
      <c r="G54" s="279">
        <v>51359</v>
      </c>
      <c r="H54" s="287">
        <f t="shared" si="2"/>
        <v>119641</v>
      </c>
      <c r="I54" s="243">
        <v>6</v>
      </c>
      <c r="J54" s="231">
        <v>6</v>
      </c>
      <c r="K54" s="232">
        <f t="shared" si="8"/>
        <v>0</v>
      </c>
      <c r="L54" s="243"/>
      <c r="M54" s="253"/>
      <c r="N54" s="245"/>
      <c r="O54" s="246">
        <f t="shared" si="7"/>
        <v>171000</v>
      </c>
      <c r="P54" s="249"/>
      <c r="Q54" s="249"/>
      <c r="R54" s="249"/>
      <c r="S54" s="289">
        <f t="shared" si="9"/>
        <v>171000</v>
      </c>
      <c r="T54">
        <v>171000</v>
      </c>
      <c r="U54" s="326">
        <f t="shared" si="5"/>
        <v>0</v>
      </c>
    </row>
    <row r="55" spans="1:21" hidden="1" x14ac:dyDescent="0.25">
      <c r="A55" s="284" t="s">
        <v>463</v>
      </c>
      <c r="B55" s="285" t="s">
        <v>332</v>
      </c>
      <c r="C55" s="286">
        <v>243000</v>
      </c>
      <c r="D55" s="276">
        <v>164244</v>
      </c>
      <c r="E55" s="287">
        <f t="shared" si="1"/>
        <v>78756</v>
      </c>
      <c r="F55" s="288">
        <v>243000</v>
      </c>
      <c r="G55" s="279">
        <v>255446</v>
      </c>
      <c r="H55" s="287">
        <f t="shared" si="2"/>
        <v>-12446</v>
      </c>
      <c r="I55" s="243">
        <v>10</v>
      </c>
      <c r="J55" s="231">
        <v>10</v>
      </c>
      <c r="K55" s="232">
        <f t="shared" si="8"/>
        <v>0</v>
      </c>
      <c r="L55" s="243"/>
      <c r="M55" s="253"/>
      <c r="N55" s="245"/>
      <c r="O55" s="246">
        <f t="shared" si="7"/>
        <v>267000</v>
      </c>
      <c r="P55" s="249"/>
      <c r="Q55" s="249"/>
      <c r="R55" s="249"/>
      <c r="S55" s="289">
        <f t="shared" si="9"/>
        <v>267000</v>
      </c>
      <c r="T55">
        <v>267000</v>
      </c>
      <c r="U55" s="326">
        <f t="shared" si="5"/>
        <v>0</v>
      </c>
    </row>
    <row r="56" spans="1:21" hidden="1" x14ac:dyDescent="0.25">
      <c r="A56" s="284" t="s">
        <v>464</v>
      </c>
      <c r="B56" s="285" t="s">
        <v>331</v>
      </c>
      <c r="C56" s="286">
        <v>171000</v>
      </c>
      <c r="D56" s="276">
        <v>104386</v>
      </c>
      <c r="E56" s="287">
        <f t="shared" si="1"/>
        <v>66614</v>
      </c>
      <c r="F56" s="288">
        <v>171000</v>
      </c>
      <c r="G56" s="279">
        <v>88906</v>
      </c>
      <c r="H56" s="287">
        <f t="shared" si="2"/>
        <v>82094</v>
      </c>
      <c r="I56" s="243">
        <v>6</v>
      </c>
      <c r="J56" s="231">
        <v>6</v>
      </c>
      <c r="K56" s="232">
        <f t="shared" si="8"/>
        <v>0</v>
      </c>
      <c r="L56" s="243"/>
      <c r="M56" s="253"/>
      <c r="N56" s="245"/>
      <c r="O56" s="246">
        <f t="shared" si="7"/>
        <v>171000</v>
      </c>
      <c r="P56" s="249"/>
      <c r="Q56" s="249"/>
      <c r="R56" s="249"/>
      <c r="S56" s="289">
        <f t="shared" si="9"/>
        <v>171000</v>
      </c>
      <c r="T56">
        <v>171000</v>
      </c>
      <c r="U56" s="326">
        <f t="shared" si="5"/>
        <v>0</v>
      </c>
    </row>
    <row r="57" spans="1:21" hidden="1" x14ac:dyDescent="0.25">
      <c r="A57" s="284" t="s">
        <v>465</v>
      </c>
      <c r="B57" s="285" t="s">
        <v>330</v>
      </c>
      <c r="C57" s="286">
        <v>195000</v>
      </c>
      <c r="D57" s="276">
        <v>114268</v>
      </c>
      <c r="E57" s="287">
        <f t="shared" si="1"/>
        <v>80732</v>
      </c>
      <c r="F57" s="288">
        <v>195000</v>
      </c>
      <c r="G57" s="279">
        <v>143095</v>
      </c>
      <c r="H57" s="287">
        <f t="shared" si="2"/>
        <v>51905</v>
      </c>
      <c r="I57" s="243">
        <v>7</v>
      </c>
      <c r="J57" s="231">
        <v>7</v>
      </c>
      <c r="K57" s="232">
        <f t="shared" si="8"/>
        <v>0</v>
      </c>
      <c r="L57" s="243"/>
      <c r="M57" s="253"/>
      <c r="N57" s="245"/>
      <c r="O57" s="246">
        <f t="shared" si="7"/>
        <v>195000</v>
      </c>
      <c r="P57" s="249"/>
      <c r="Q57" s="249"/>
      <c r="R57" s="249"/>
      <c r="S57" s="289">
        <f t="shared" si="9"/>
        <v>195000</v>
      </c>
      <c r="T57">
        <v>195000</v>
      </c>
      <c r="U57" s="326">
        <f t="shared" si="5"/>
        <v>0</v>
      </c>
    </row>
    <row r="58" spans="1:21" hidden="1" x14ac:dyDescent="0.25">
      <c r="A58" s="284" t="s">
        <v>466</v>
      </c>
      <c r="B58" s="285" t="s">
        <v>329</v>
      </c>
      <c r="C58" s="286">
        <v>267000</v>
      </c>
      <c r="D58" s="276">
        <v>113090</v>
      </c>
      <c r="E58" s="287">
        <f t="shared" si="1"/>
        <v>153910</v>
      </c>
      <c r="F58" s="288">
        <v>243000</v>
      </c>
      <c r="G58" s="279">
        <v>124943</v>
      </c>
      <c r="H58" s="287">
        <f t="shared" si="2"/>
        <v>118057</v>
      </c>
      <c r="I58" s="243">
        <v>8</v>
      </c>
      <c r="J58" s="231">
        <v>8</v>
      </c>
      <c r="K58" s="232">
        <f t="shared" si="8"/>
        <v>0</v>
      </c>
      <c r="L58" s="243"/>
      <c r="M58" s="253"/>
      <c r="N58" s="245"/>
      <c r="O58" s="246">
        <f t="shared" si="7"/>
        <v>219000</v>
      </c>
      <c r="P58" s="249"/>
      <c r="Q58" s="249"/>
      <c r="R58" s="249"/>
      <c r="S58" s="289">
        <f t="shared" si="9"/>
        <v>219000</v>
      </c>
      <c r="T58">
        <v>219000</v>
      </c>
      <c r="U58" s="326">
        <f t="shared" si="5"/>
        <v>0</v>
      </c>
    </row>
    <row r="59" spans="1:21" hidden="1" x14ac:dyDescent="0.25">
      <c r="A59" s="284" t="s">
        <v>467</v>
      </c>
      <c r="B59" s="285" t="s">
        <v>328</v>
      </c>
      <c r="C59" s="286">
        <v>171000</v>
      </c>
      <c r="D59" s="276">
        <v>66703</v>
      </c>
      <c r="E59" s="287">
        <f t="shared" si="1"/>
        <v>104297</v>
      </c>
      <c r="F59" s="288">
        <v>171000</v>
      </c>
      <c r="G59" s="279">
        <v>100084</v>
      </c>
      <c r="H59" s="287">
        <f t="shared" si="2"/>
        <v>70916</v>
      </c>
      <c r="I59" s="243">
        <v>6</v>
      </c>
      <c r="J59" s="231">
        <v>6</v>
      </c>
      <c r="K59" s="232">
        <f t="shared" si="8"/>
        <v>0</v>
      </c>
      <c r="L59" s="243"/>
      <c r="M59" s="253"/>
      <c r="N59" s="245"/>
      <c r="O59" s="246">
        <f t="shared" si="7"/>
        <v>171000</v>
      </c>
      <c r="P59" s="249"/>
      <c r="Q59" s="249"/>
      <c r="R59" s="249"/>
      <c r="S59" s="289">
        <f t="shared" si="9"/>
        <v>171000</v>
      </c>
      <c r="T59">
        <v>171000</v>
      </c>
      <c r="U59" s="326">
        <f t="shared" si="5"/>
        <v>0</v>
      </c>
    </row>
    <row r="60" spans="1:21" hidden="1" x14ac:dyDescent="0.25">
      <c r="A60" s="284" t="s">
        <v>468</v>
      </c>
      <c r="B60" s="285" t="s">
        <v>327</v>
      </c>
      <c r="C60" s="286">
        <v>195000</v>
      </c>
      <c r="D60" s="276">
        <v>83251</v>
      </c>
      <c r="E60" s="287">
        <f t="shared" si="1"/>
        <v>111749</v>
      </c>
      <c r="F60" s="288">
        <v>195000</v>
      </c>
      <c r="G60" s="279">
        <v>82407</v>
      </c>
      <c r="H60" s="287">
        <f t="shared" si="2"/>
        <v>112593</v>
      </c>
      <c r="I60" s="243">
        <v>7</v>
      </c>
      <c r="J60" s="231">
        <v>7</v>
      </c>
      <c r="K60" s="232">
        <f t="shared" si="8"/>
        <v>0</v>
      </c>
      <c r="L60" s="243"/>
      <c r="M60" s="253"/>
      <c r="N60" s="245"/>
      <c r="O60" s="246">
        <f t="shared" si="7"/>
        <v>195000</v>
      </c>
      <c r="P60" s="249"/>
      <c r="Q60" s="249"/>
      <c r="R60" s="249"/>
      <c r="S60" s="289">
        <f t="shared" si="9"/>
        <v>195000</v>
      </c>
      <c r="T60">
        <v>195000</v>
      </c>
      <c r="U60" s="326">
        <f t="shared" si="5"/>
        <v>0</v>
      </c>
    </row>
    <row r="61" spans="1:21" hidden="1" x14ac:dyDescent="0.25">
      <c r="A61" s="284" t="s">
        <v>469</v>
      </c>
      <c r="B61" s="285" t="s">
        <v>325</v>
      </c>
      <c r="C61" s="286">
        <v>171000</v>
      </c>
      <c r="D61" s="276">
        <v>94038</v>
      </c>
      <c r="E61" s="287">
        <f t="shared" si="1"/>
        <v>76962</v>
      </c>
      <c r="F61" s="288">
        <v>171000</v>
      </c>
      <c r="G61" s="279">
        <v>126625</v>
      </c>
      <c r="H61" s="287">
        <f t="shared" si="2"/>
        <v>44375</v>
      </c>
      <c r="I61" s="243">
        <v>5</v>
      </c>
      <c r="J61" s="231">
        <v>5</v>
      </c>
      <c r="K61" s="232">
        <f t="shared" si="8"/>
        <v>0</v>
      </c>
      <c r="L61" s="243"/>
      <c r="M61" s="253"/>
      <c r="N61" s="245"/>
      <c r="O61" s="246">
        <f t="shared" si="7"/>
        <v>144000</v>
      </c>
      <c r="P61" s="249"/>
      <c r="Q61" s="249"/>
      <c r="R61" s="249"/>
      <c r="S61" s="289">
        <f t="shared" si="9"/>
        <v>144000</v>
      </c>
      <c r="T61">
        <v>144000</v>
      </c>
      <c r="U61" s="326">
        <f t="shared" si="5"/>
        <v>0</v>
      </c>
    </row>
    <row r="62" spans="1:21" hidden="1" x14ac:dyDescent="0.25">
      <c r="A62" s="284" t="s">
        <v>470</v>
      </c>
      <c r="B62" s="285" t="s">
        <v>324</v>
      </c>
      <c r="C62" s="286">
        <v>369000</v>
      </c>
      <c r="D62" s="276">
        <v>212612</v>
      </c>
      <c r="E62" s="287">
        <f t="shared" si="1"/>
        <v>156388</v>
      </c>
      <c r="F62" s="288">
        <v>369000</v>
      </c>
      <c r="G62" s="279">
        <v>194509</v>
      </c>
      <c r="H62" s="287">
        <f t="shared" si="2"/>
        <v>174491</v>
      </c>
      <c r="I62" s="243">
        <v>14</v>
      </c>
      <c r="J62" s="231">
        <v>13</v>
      </c>
      <c r="K62" s="232">
        <f t="shared" si="8"/>
        <v>-1</v>
      </c>
      <c r="L62" s="243"/>
      <c r="M62" s="253"/>
      <c r="N62" s="245"/>
      <c r="O62" s="246">
        <f t="shared" si="7"/>
        <v>333000</v>
      </c>
      <c r="P62" s="249"/>
      <c r="Q62" s="249"/>
      <c r="R62" s="249"/>
      <c r="S62" s="289">
        <f t="shared" si="9"/>
        <v>333000</v>
      </c>
      <c r="T62">
        <v>333000</v>
      </c>
      <c r="U62" s="326">
        <f t="shared" si="5"/>
        <v>0</v>
      </c>
    </row>
    <row r="63" spans="1:21" hidden="1" x14ac:dyDescent="0.25">
      <c r="A63" s="284" t="s">
        <v>471</v>
      </c>
      <c r="B63" s="285" t="s">
        <v>323</v>
      </c>
      <c r="C63" s="286">
        <v>195000</v>
      </c>
      <c r="D63" s="276">
        <v>94682</v>
      </c>
      <c r="E63" s="287">
        <f t="shared" si="1"/>
        <v>100318</v>
      </c>
      <c r="F63" s="288">
        <v>195000</v>
      </c>
      <c r="G63" s="279">
        <v>87823</v>
      </c>
      <c r="H63" s="287">
        <f t="shared" si="2"/>
        <v>107177</v>
      </c>
      <c r="I63" s="243">
        <v>7</v>
      </c>
      <c r="J63" s="231">
        <v>7</v>
      </c>
      <c r="K63" s="232">
        <f t="shared" si="8"/>
        <v>0</v>
      </c>
      <c r="L63" s="243"/>
      <c r="M63" s="253"/>
      <c r="N63" s="245"/>
      <c r="O63" s="246">
        <f t="shared" si="7"/>
        <v>195000</v>
      </c>
      <c r="P63" s="249"/>
      <c r="Q63" s="249"/>
      <c r="R63" s="249"/>
      <c r="S63" s="289">
        <f t="shared" si="9"/>
        <v>195000</v>
      </c>
      <c r="T63">
        <v>195000</v>
      </c>
      <c r="U63" s="326">
        <f t="shared" si="5"/>
        <v>0</v>
      </c>
    </row>
    <row r="64" spans="1:21" hidden="1" x14ac:dyDescent="0.25">
      <c r="A64" s="284" t="s">
        <v>472</v>
      </c>
      <c r="B64" s="285" t="s">
        <v>322</v>
      </c>
      <c r="C64" s="286">
        <v>195000</v>
      </c>
      <c r="D64" s="276">
        <v>59435</v>
      </c>
      <c r="E64" s="287">
        <f t="shared" si="1"/>
        <v>135565</v>
      </c>
      <c r="F64" s="288">
        <v>195000</v>
      </c>
      <c r="G64" s="279">
        <v>62859</v>
      </c>
      <c r="H64" s="287">
        <f t="shared" si="2"/>
        <v>132141</v>
      </c>
      <c r="I64" s="243">
        <v>7</v>
      </c>
      <c r="J64" s="231">
        <v>7</v>
      </c>
      <c r="K64" s="232">
        <f t="shared" si="8"/>
        <v>0</v>
      </c>
      <c r="L64" s="243"/>
      <c r="M64" s="253"/>
      <c r="N64" s="245"/>
      <c r="O64" s="246">
        <f t="shared" si="7"/>
        <v>195000</v>
      </c>
      <c r="P64" s="249"/>
      <c r="Q64" s="249"/>
      <c r="R64" s="249"/>
      <c r="S64" s="289">
        <f t="shared" si="9"/>
        <v>195000</v>
      </c>
      <c r="T64">
        <v>195000</v>
      </c>
      <c r="U64" s="326">
        <f t="shared" si="5"/>
        <v>0</v>
      </c>
    </row>
    <row r="65" spans="1:21" hidden="1" x14ac:dyDescent="0.25">
      <c r="A65" s="284" t="s">
        <v>473</v>
      </c>
      <c r="B65" s="285" t="s">
        <v>321</v>
      </c>
      <c r="C65" s="286">
        <v>195000</v>
      </c>
      <c r="D65" s="276">
        <v>97549</v>
      </c>
      <c r="E65" s="287">
        <f t="shared" si="1"/>
        <v>97451</v>
      </c>
      <c r="F65" s="288">
        <v>195000</v>
      </c>
      <c r="G65" s="279">
        <v>88018</v>
      </c>
      <c r="H65" s="287">
        <f t="shared" si="2"/>
        <v>106982</v>
      </c>
      <c r="I65" s="243">
        <v>7</v>
      </c>
      <c r="J65" s="231">
        <v>7</v>
      </c>
      <c r="K65" s="232">
        <f t="shared" si="8"/>
        <v>0</v>
      </c>
      <c r="L65" s="243"/>
      <c r="M65" s="253"/>
      <c r="N65" s="245"/>
      <c r="O65" s="246">
        <f t="shared" si="7"/>
        <v>195000</v>
      </c>
      <c r="P65" s="249"/>
      <c r="Q65" s="249"/>
      <c r="R65" s="249"/>
      <c r="S65" s="289">
        <f t="shared" si="9"/>
        <v>195000</v>
      </c>
      <c r="T65">
        <v>195000</v>
      </c>
      <c r="U65" s="326">
        <f t="shared" si="5"/>
        <v>0</v>
      </c>
    </row>
    <row r="66" spans="1:21" hidden="1" x14ac:dyDescent="0.25">
      <c r="A66" s="284" t="s">
        <v>474</v>
      </c>
      <c r="B66" s="285" t="s">
        <v>320</v>
      </c>
      <c r="C66" s="286">
        <v>171000</v>
      </c>
      <c r="D66" s="276">
        <v>59608</v>
      </c>
      <c r="E66" s="287">
        <f t="shared" si="1"/>
        <v>111392</v>
      </c>
      <c r="F66" s="288">
        <v>171000</v>
      </c>
      <c r="G66" s="279">
        <v>44241</v>
      </c>
      <c r="H66" s="287">
        <f t="shared" si="2"/>
        <v>126759</v>
      </c>
      <c r="I66" s="243">
        <v>6</v>
      </c>
      <c r="J66" s="231">
        <v>6</v>
      </c>
      <c r="K66" s="232">
        <f t="shared" si="8"/>
        <v>0</v>
      </c>
      <c r="L66" s="243"/>
      <c r="M66" s="253"/>
      <c r="N66" s="245"/>
      <c r="O66" s="246">
        <f t="shared" si="7"/>
        <v>171000</v>
      </c>
      <c r="P66" s="249"/>
      <c r="Q66" s="249"/>
      <c r="R66" s="249"/>
      <c r="S66" s="289">
        <f t="shared" si="9"/>
        <v>171000</v>
      </c>
      <c r="T66">
        <v>171000</v>
      </c>
      <c r="U66" s="326">
        <f t="shared" si="5"/>
        <v>0</v>
      </c>
    </row>
    <row r="67" spans="1:21" hidden="1" x14ac:dyDescent="0.25">
      <c r="A67" s="284" t="s">
        <v>475</v>
      </c>
      <c r="B67" s="285" t="s">
        <v>318</v>
      </c>
      <c r="C67" s="286">
        <v>171000</v>
      </c>
      <c r="D67" s="276">
        <v>103092</v>
      </c>
      <c r="E67" s="287">
        <f t="shared" si="1"/>
        <v>67908</v>
      </c>
      <c r="F67" s="288">
        <v>171000</v>
      </c>
      <c r="G67" s="279">
        <v>121759</v>
      </c>
      <c r="H67" s="287">
        <f t="shared" si="2"/>
        <v>49241</v>
      </c>
      <c r="I67" s="243">
        <v>6</v>
      </c>
      <c r="J67" s="231">
        <v>6</v>
      </c>
      <c r="K67" s="232">
        <f t="shared" si="8"/>
        <v>0</v>
      </c>
      <c r="L67" s="243"/>
      <c r="M67" s="253"/>
      <c r="N67" s="245"/>
      <c r="O67" s="246">
        <f t="shared" si="7"/>
        <v>171000</v>
      </c>
      <c r="P67" s="249"/>
      <c r="Q67" s="249"/>
      <c r="R67" s="249"/>
      <c r="S67" s="289">
        <f t="shared" si="9"/>
        <v>171000</v>
      </c>
      <c r="T67">
        <v>171000</v>
      </c>
      <c r="U67" s="326">
        <f t="shared" si="5"/>
        <v>0</v>
      </c>
    </row>
    <row r="68" spans="1:21" hidden="1" x14ac:dyDescent="0.25">
      <c r="A68" s="284" t="s">
        <v>476</v>
      </c>
      <c r="B68" s="285" t="s">
        <v>317</v>
      </c>
      <c r="C68" s="286">
        <v>333000</v>
      </c>
      <c r="D68" s="276">
        <v>233281</v>
      </c>
      <c r="E68" s="287">
        <f t="shared" si="1"/>
        <v>99719</v>
      </c>
      <c r="F68" s="288">
        <v>315000</v>
      </c>
      <c r="G68" s="279">
        <v>261943</v>
      </c>
      <c r="H68" s="287">
        <f t="shared" si="2"/>
        <v>53057</v>
      </c>
      <c r="I68" s="243">
        <v>11</v>
      </c>
      <c r="J68" s="231">
        <v>10</v>
      </c>
      <c r="K68" s="232">
        <f t="shared" si="8"/>
        <v>-1</v>
      </c>
      <c r="L68" s="243"/>
      <c r="M68" s="253"/>
      <c r="N68" s="245"/>
      <c r="O68" s="246">
        <f t="shared" si="7"/>
        <v>267000</v>
      </c>
      <c r="P68" s="249"/>
      <c r="Q68" s="249"/>
      <c r="R68" s="249"/>
      <c r="S68" s="289">
        <f t="shared" si="9"/>
        <v>267000</v>
      </c>
      <c r="T68">
        <v>267000</v>
      </c>
      <c r="U68" s="326">
        <f t="shared" si="5"/>
        <v>0</v>
      </c>
    </row>
    <row r="69" spans="1:21" hidden="1" x14ac:dyDescent="0.25">
      <c r="A69" s="284" t="s">
        <v>477</v>
      </c>
      <c r="B69" s="290" t="s">
        <v>316</v>
      </c>
      <c r="C69" s="286">
        <v>195000</v>
      </c>
      <c r="D69" s="276">
        <v>144798</v>
      </c>
      <c r="E69" s="287">
        <f t="shared" si="1"/>
        <v>50202</v>
      </c>
      <c r="F69" s="288">
        <v>195000</v>
      </c>
      <c r="G69" s="279">
        <v>121163</v>
      </c>
      <c r="H69" s="287">
        <f t="shared" si="2"/>
        <v>73837</v>
      </c>
      <c r="I69" s="243">
        <v>7</v>
      </c>
      <c r="J69" s="231">
        <v>7</v>
      </c>
      <c r="K69" s="232">
        <f t="shared" si="8"/>
        <v>0</v>
      </c>
      <c r="L69" s="243"/>
      <c r="M69" s="253"/>
      <c r="N69" s="245"/>
      <c r="O69" s="246">
        <f t="shared" si="7"/>
        <v>195000</v>
      </c>
      <c r="P69" s="249"/>
      <c r="Q69" s="249"/>
      <c r="R69" s="249"/>
      <c r="S69" s="289">
        <f t="shared" si="9"/>
        <v>195000</v>
      </c>
      <c r="T69">
        <v>195000</v>
      </c>
      <c r="U69" s="326">
        <f t="shared" si="5"/>
        <v>0</v>
      </c>
    </row>
    <row r="70" spans="1:21" hidden="1" x14ac:dyDescent="0.25">
      <c r="A70" s="284" t="s">
        <v>478</v>
      </c>
      <c r="B70" s="285" t="s">
        <v>315</v>
      </c>
      <c r="C70" s="286">
        <v>243000</v>
      </c>
      <c r="D70" s="276">
        <v>134601</v>
      </c>
      <c r="E70" s="287">
        <f t="shared" ref="E70:E130" si="10">C70-D70</f>
        <v>108399</v>
      </c>
      <c r="F70" s="288">
        <v>219000</v>
      </c>
      <c r="G70" s="279">
        <v>136091</v>
      </c>
      <c r="H70" s="287">
        <f t="shared" ref="H70:H130" si="11">F70-G70</f>
        <v>82909</v>
      </c>
      <c r="I70" s="243">
        <v>7</v>
      </c>
      <c r="J70" s="231">
        <v>8</v>
      </c>
      <c r="K70" s="232">
        <f t="shared" si="8"/>
        <v>1</v>
      </c>
      <c r="L70" s="243"/>
      <c r="M70" s="253"/>
      <c r="N70" s="245"/>
      <c r="O70" s="246">
        <f t="shared" si="7"/>
        <v>219000</v>
      </c>
      <c r="P70" s="249"/>
      <c r="Q70" s="249"/>
      <c r="R70" s="249"/>
      <c r="S70" s="289">
        <f t="shared" si="9"/>
        <v>219000</v>
      </c>
      <c r="T70">
        <v>219000</v>
      </c>
      <c r="U70" s="326">
        <f t="shared" ref="U70:U132" si="12">S70-T70</f>
        <v>0</v>
      </c>
    </row>
    <row r="71" spans="1:21" hidden="1" x14ac:dyDescent="0.25">
      <c r="A71" s="284" t="s">
        <v>479</v>
      </c>
      <c r="B71" s="285" t="s">
        <v>314</v>
      </c>
      <c r="C71" s="286">
        <v>387000</v>
      </c>
      <c r="D71" s="276">
        <v>387000</v>
      </c>
      <c r="E71" s="287">
        <f t="shared" si="10"/>
        <v>0</v>
      </c>
      <c r="F71" s="288">
        <v>405000</v>
      </c>
      <c r="G71" s="279">
        <v>405000</v>
      </c>
      <c r="H71" s="287">
        <f t="shared" si="11"/>
        <v>0</v>
      </c>
      <c r="I71" s="243">
        <v>17</v>
      </c>
      <c r="J71" s="231">
        <v>17</v>
      </c>
      <c r="K71" s="232">
        <f t="shared" si="8"/>
        <v>0</v>
      </c>
      <c r="L71" s="243"/>
      <c r="M71" s="253"/>
      <c r="N71" s="245"/>
      <c r="O71" s="246">
        <f t="shared" si="7"/>
        <v>405000</v>
      </c>
      <c r="P71" s="249"/>
      <c r="Q71" s="249"/>
      <c r="R71" s="249"/>
      <c r="S71" s="289">
        <f t="shared" si="9"/>
        <v>405000</v>
      </c>
      <c r="T71">
        <v>405000</v>
      </c>
      <c r="U71" s="326">
        <f t="shared" si="12"/>
        <v>0</v>
      </c>
    </row>
    <row r="72" spans="1:21" hidden="1" x14ac:dyDescent="0.25">
      <c r="A72" s="284" t="s">
        <v>480</v>
      </c>
      <c r="B72" s="285" t="s">
        <v>313</v>
      </c>
      <c r="C72" s="286">
        <v>195000</v>
      </c>
      <c r="D72" s="276">
        <v>216774</v>
      </c>
      <c r="E72" s="287">
        <f t="shared" si="10"/>
        <v>-21774</v>
      </c>
      <c r="F72" s="288">
        <v>195000</v>
      </c>
      <c r="G72" s="279">
        <v>202953</v>
      </c>
      <c r="H72" s="287">
        <f t="shared" si="11"/>
        <v>-7953</v>
      </c>
      <c r="I72" s="243">
        <v>7</v>
      </c>
      <c r="J72" s="231">
        <v>7</v>
      </c>
      <c r="K72" s="232">
        <f t="shared" si="8"/>
        <v>0</v>
      </c>
      <c r="L72" s="243"/>
      <c r="M72" s="253"/>
      <c r="N72" s="245"/>
      <c r="O72" s="246">
        <f t="shared" si="7"/>
        <v>195000</v>
      </c>
      <c r="P72" s="249"/>
      <c r="Q72" s="249"/>
      <c r="R72" s="249"/>
      <c r="S72" s="289">
        <f t="shared" si="9"/>
        <v>195000</v>
      </c>
      <c r="T72">
        <v>195000</v>
      </c>
      <c r="U72" s="326">
        <f t="shared" si="12"/>
        <v>0</v>
      </c>
    </row>
    <row r="73" spans="1:21" hidden="1" x14ac:dyDescent="0.25">
      <c r="A73" s="284" t="s">
        <v>481</v>
      </c>
      <c r="B73" s="285" t="s">
        <v>312</v>
      </c>
      <c r="C73" s="286">
        <v>171000</v>
      </c>
      <c r="D73" s="276">
        <v>86274</v>
      </c>
      <c r="E73" s="287">
        <f t="shared" si="10"/>
        <v>84726</v>
      </c>
      <c r="F73" s="288">
        <v>171000</v>
      </c>
      <c r="G73" s="279">
        <v>92211</v>
      </c>
      <c r="H73" s="287">
        <f t="shared" si="11"/>
        <v>78789</v>
      </c>
      <c r="I73" s="243">
        <v>6</v>
      </c>
      <c r="J73" s="231">
        <v>6</v>
      </c>
      <c r="K73" s="232">
        <f t="shared" si="8"/>
        <v>0</v>
      </c>
      <c r="L73" s="243"/>
      <c r="M73" s="253"/>
      <c r="N73" s="245"/>
      <c r="O73" s="246">
        <f t="shared" si="7"/>
        <v>171000</v>
      </c>
      <c r="P73" s="249"/>
      <c r="Q73" s="249"/>
      <c r="R73" s="249"/>
      <c r="S73" s="289">
        <f t="shared" si="9"/>
        <v>171000</v>
      </c>
      <c r="T73">
        <v>171000</v>
      </c>
      <c r="U73" s="326">
        <f t="shared" si="12"/>
        <v>0</v>
      </c>
    </row>
    <row r="74" spans="1:21" hidden="1" x14ac:dyDescent="0.25">
      <c r="A74" s="284" t="s">
        <v>482</v>
      </c>
      <c r="B74" s="285" t="s">
        <v>311</v>
      </c>
      <c r="C74" s="286">
        <v>171000</v>
      </c>
      <c r="D74" s="276">
        <v>78240</v>
      </c>
      <c r="E74" s="287">
        <f t="shared" si="10"/>
        <v>92760</v>
      </c>
      <c r="F74" s="288">
        <v>171000</v>
      </c>
      <c r="G74" s="279">
        <v>63848</v>
      </c>
      <c r="H74" s="287">
        <f t="shared" si="11"/>
        <v>107152</v>
      </c>
      <c r="I74" s="243">
        <v>6</v>
      </c>
      <c r="J74" s="231">
        <v>5</v>
      </c>
      <c r="K74" s="232">
        <f t="shared" si="8"/>
        <v>-1</v>
      </c>
      <c r="L74" s="243"/>
      <c r="M74" s="253"/>
      <c r="N74" s="245"/>
      <c r="O74" s="246">
        <f t="shared" si="7"/>
        <v>144000</v>
      </c>
      <c r="P74" s="249"/>
      <c r="Q74" s="249"/>
      <c r="R74" s="249"/>
      <c r="S74" s="289">
        <f t="shared" si="9"/>
        <v>144000</v>
      </c>
      <c r="T74">
        <v>144000</v>
      </c>
      <c r="U74" s="326">
        <f t="shared" si="12"/>
        <v>0</v>
      </c>
    </row>
    <row r="75" spans="1:21" hidden="1" x14ac:dyDescent="0.25">
      <c r="A75" s="284" t="s">
        <v>483</v>
      </c>
      <c r="B75" s="285" t="s">
        <v>310</v>
      </c>
      <c r="C75" s="286">
        <v>195000</v>
      </c>
      <c r="D75" s="276">
        <v>72799</v>
      </c>
      <c r="E75" s="287">
        <f t="shared" si="10"/>
        <v>122201</v>
      </c>
      <c r="F75" s="288">
        <v>195000</v>
      </c>
      <c r="G75" s="279">
        <v>71553</v>
      </c>
      <c r="H75" s="287">
        <f t="shared" si="11"/>
        <v>123447</v>
      </c>
      <c r="I75" s="243">
        <v>7</v>
      </c>
      <c r="J75" s="231">
        <v>7</v>
      </c>
      <c r="K75" s="232">
        <f t="shared" si="8"/>
        <v>0</v>
      </c>
      <c r="L75" s="243"/>
      <c r="M75" s="253"/>
      <c r="N75" s="245"/>
      <c r="O75" s="246">
        <f t="shared" si="7"/>
        <v>195000</v>
      </c>
      <c r="P75" s="249"/>
      <c r="Q75" s="249"/>
      <c r="R75" s="249"/>
      <c r="S75" s="289">
        <f t="shared" si="9"/>
        <v>195000</v>
      </c>
      <c r="T75">
        <v>195000</v>
      </c>
      <c r="U75" s="326">
        <f t="shared" si="12"/>
        <v>0</v>
      </c>
    </row>
    <row r="76" spans="1:21" hidden="1" x14ac:dyDescent="0.25">
      <c r="A76" s="284" t="s">
        <v>484</v>
      </c>
      <c r="B76" s="285" t="s">
        <v>309</v>
      </c>
      <c r="C76" s="286">
        <v>195000</v>
      </c>
      <c r="D76" s="276">
        <v>195000</v>
      </c>
      <c r="E76" s="287">
        <f t="shared" si="10"/>
        <v>0</v>
      </c>
      <c r="F76" s="288">
        <v>195000</v>
      </c>
      <c r="G76" s="279">
        <v>172051</v>
      </c>
      <c r="H76" s="287">
        <f t="shared" si="11"/>
        <v>22949</v>
      </c>
      <c r="I76" s="243">
        <v>7</v>
      </c>
      <c r="J76" s="231">
        <v>7</v>
      </c>
      <c r="K76" s="232">
        <f t="shared" si="8"/>
        <v>0</v>
      </c>
      <c r="L76" s="243"/>
      <c r="M76" s="253"/>
      <c r="N76" s="245"/>
      <c r="O76" s="246">
        <f t="shared" si="7"/>
        <v>195000</v>
      </c>
      <c r="P76" s="249"/>
      <c r="Q76" s="249"/>
      <c r="R76" s="249"/>
      <c r="S76" s="289">
        <f t="shared" si="9"/>
        <v>195000</v>
      </c>
      <c r="T76">
        <v>195000</v>
      </c>
      <c r="U76" s="326">
        <f t="shared" si="12"/>
        <v>0</v>
      </c>
    </row>
    <row r="77" spans="1:21" hidden="1" x14ac:dyDescent="0.25">
      <c r="A77" s="284" t="s">
        <v>485</v>
      </c>
      <c r="B77" s="285" t="s">
        <v>307</v>
      </c>
      <c r="C77" s="286">
        <v>195000</v>
      </c>
      <c r="D77" s="276">
        <v>104926</v>
      </c>
      <c r="E77" s="287">
        <f t="shared" si="10"/>
        <v>90074</v>
      </c>
      <c r="F77" s="288">
        <v>195000</v>
      </c>
      <c r="G77" s="279">
        <v>105330</v>
      </c>
      <c r="H77" s="287">
        <f t="shared" si="11"/>
        <v>89670</v>
      </c>
      <c r="I77" s="243">
        <v>7</v>
      </c>
      <c r="J77" s="231">
        <v>7</v>
      </c>
      <c r="K77" s="232">
        <f t="shared" si="8"/>
        <v>0</v>
      </c>
      <c r="L77" s="243"/>
      <c r="M77" s="253"/>
      <c r="N77" s="245"/>
      <c r="O77" s="246">
        <f t="shared" si="7"/>
        <v>195000</v>
      </c>
      <c r="P77" s="249"/>
      <c r="Q77" s="249"/>
      <c r="R77" s="249"/>
      <c r="S77" s="289">
        <f t="shared" si="9"/>
        <v>195000</v>
      </c>
      <c r="T77">
        <v>195000</v>
      </c>
      <c r="U77" s="326">
        <f t="shared" si="12"/>
        <v>0</v>
      </c>
    </row>
    <row r="78" spans="1:21" hidden="1" x14ac:dyDescent="0.25">
      <c r="A78" s="284" t="s">
        <v>486</v>
      </c>
      <c r="B78" s="285" t="s">
        <v>306</v>
      </c>
      <c r="C78" s="286">
        <v>219000</v>
      </c>
      <c r="D78" s="276">
        <v>94054</v>
      </c>
      <c r="E78" s="287">
        <f t="shared" si="10"/>
        <v>124946</v>
      </c>
      <c r="F78" s="288">
        <v>219000</v>
      </c>
      <c r="G78" s="279">
        <v>110882</v>
      </c>
      <c r="H78" s="287">
        <f t="shared" si="11"/>
        <v>108118</v>
      </c>
      <c r="I78" s="243">
        <v>8</v>
      </c>
      <c r="J78" s="231">
        <v>8</v>
      </c>
      <c r="K78" s="232">
        <f t="shared" si="8"/>
        <v>0</v>
      </c>
      <c r="L78" s="243"/>
      <c r="M78" s="253"/>
      <c r="N78" s="245"/>
      <c r="O78" s="246">
        <f t="shared" si="7"/>
        <v>219000</v>
      </c>
      <c r="P78" s="249"/>
      <c r="Q78" s="249"/>
      <c r="R78" s="249"/>
      <c r="S78" s="289">
        <f t="shared" si="9"/>
        <v>219000</v>
      </c>
      <c r="T78">
        <v>219000</v>
      </c>
      <c r="U78" s="326">
        <f t="shared" si="12"/>
        <v>0</v>
      </c>
    </row>
    <row r="79" spans="1:21" hidden="1" x14ac:dyDescent="0.25">
      <c r="A79" s="284" t="s">
        <v>487</v>
      </c>
      <c r="B79" s="285" t="s">
        <v>305</v>
      </c>
      <c r="C79" s="286">
        <v>171000</v>
      </c>
      <c r="D79" s="276">
        <v>102742</v>
      </c>
      <c r="E79" s="287">
        <f t="shared" si="10"/>
        <v>68258</v>
      </c>
      <c r="F79" s="288">
        <v>171000</v>
      </c>
      <c r="G79" s="279">
        <v>126236</v>
      </c>
      <c r="H79" s="287">
        <f t="shared" si="11"/>
        <v>44764</v>
      </c>
      <c r="I79" s="243">
        <v>5</v>
      </c>
      <c r="J79" s="231">
        <v>5</v>
      </c>
      <c r="K79" s="232">
        <f t="shared" si="8"/>
        <v>0</v>
      </c>
      <c r="L79" s="243"/>
      <c r="M79" s="253"/>
      <c r="N79" s="245"/>
      <c r="O79" s="246">
        <f t="shared" si="7"/>
        <v>144000</v>
      </c>
      <c r="P79" s="249"/>
      <c r="Q79" s="249"/>
      <c r="R79" s="249"/>
      <c r="S79" s="289">
        <f t="shared" si="9"/>
        <v>144000</v>
      </c>
      <c r="T79">
        <v>144000</v>
      </c>
      <c r="U79" s="326">
        <f t="shared" si="12"/>
        <v>0</v>
      </c>
    </row>
    <row r="80" spans="1:21" hidden="1" x14ac:dyDescent="0.25">
      <c r="A80" s="284" t="s">
        <v>488</v>
      </c>
      <c r="B80" s="285" t="s">
        <v>304</v>
      </c>
      <c r="C80" s="286">
        <v>195000</v>
      </c>
      <c r="D80" s="276">
        <v>44975</v>
      </c>
      <c r="E80" s="287">
        <f t="shared" si="10"/>
        <v>150025</v>
      </c>
      <c r="F80" s="288">
        <v>195000</v>
      </c>
      <c r="G80" s="279">
        <v>56075</v>
      </c>
      <c r="H80" s="287">
        <f t="shared" si="11"/>
        <v>138925</v>
      </c>
      <c r="I80" s="243">
        <v>7</v>
      </c>
      <c r="J80" s="231">
        <v>7</v>
      </c>
      <c r="K80" s="232">
        <f t="shared" si="8"/>
        <v>0</v>
      </c>
      <c r="L80" s="243"/>
      <c r="M80" s="253"/>
      <c r="N80" s="245"/>
      <c r="O80" s="246">
        <f t="shared" si="7"/>
        <v>195000</v>
      </c>
      <c r="P80" s="249"/>
      <c r="Q80" s="249"/>
      <c r="R80" s="249"/>
      <c r="S80" s="289">
        <f t="shared" si="9"/>
        <v>195000</v>
      </c>
      <c r="T80">
        <v>195000</v>
      </c>
      <c r="U80" s="326">
        <f t="shared" si="12"/>
        <v>0</v>
      </c>
    </row>
    <row r="81" spans="1:21" hidden="1" x14ac:dyDescent="0.25">
      <c r="A81" s="284" t="s">
        <v>489</v>
      </c>
      <c r="B81" s="285" t="s">
        <v>302</v>
      </c>
      <c r="C81" s="286">
        <v>195000</v>
      </c>
      <c r="D81" s="276">
        <v>91271</v>
      </c>
      <c r="E81" s="287">
        <f t="shared" si="10"/>
        <v>103729</v>
      </c>
      <c r="F81" s="288">
        <v>195000</v>
      </c>
      <c r="G81" s="279">
        <v>104655</v>
      </c>
      <c r="H81" s="287">
        <f t="shared" si="11"/>
        <v>90345</v>
      </c>
      <c r="I81" s="243">
        <v>7</v>
      </c>
      <c r="J81" s="231">
        <v>7</v>
      </c>
      <c r="K81" s="232">
        <f t="shared" si="8"/>
        <v>0</v>
      </c>
      <c r="L81" s="243"/>
      <c r="M81" s="253"/>
      <c r="N81" s="245"/>
      <c r="O81" s="246">
        <f t="shared" si="7"/>
        <v>195000</v>
      </c>
      <c r="P81" s="249"/>
      <c r="Q81" s="249"/>
      <c r="R81" s="249"/>
      <c r="S81" s="289">
        <f t="shared" si="9"/>
        <v>195000</v>
      </c>
      <c r="T81">
        <v>195000</v>
      </c>
      <c r="U81" s="326">
        <f t="shared" si="12"/>
        <v>0</v>
      </c>
    </row>
    <row r="82" spans="1:21" hidden="1" x14ac:dyDescent="0.25">
      <c r="A82" s="284" t="s">
        <v>490</v>
      </c>
      <c r="B82" s="285" t="s">
        <v>491</v>
      </c>
      <c r="C82" s="286">
        <v>576000</v>
      </c>
      <c r="D82" s="276">
        <v>554637</v>
      </c>
      <c r="E82" s="287">
        <f t="shared" si="10"/>
        <v>21363</v>
      </c>
      <c r="F82" s="288">
        <v>558000</v>
      </c>
      <c r="G82" s="279">
        <v>593773</v>
      </c>
      <c r="H82" s="287">
        <f t="shared" si="11"/>
        <v>-35773</v>
      </c>
      <c r="I82" s="243">
        <v>23</v>
      </c>
      <c r="J82" s="231">
        <v>23</v>
      </c>
      <c r="K82" s="232">
        <f t="shared" si="8"/>
        <v>0</v>
      </c>
      <c r="L82" s="243">
        <v>3</v>
      </c>
      <c r="M82" s="244">
        <v>3</v>
      </c>
      <c r="N82" s="245">
        <f>M82-L82</f>
        <v>0</v>
      </c>
      <c r="O82" s="246">
        <f t="shared" si="7"/>
        <v>513000</v>
      </c>
      <c r="P82" s="249"/>
      <c r="Q82" s="248">
        <f>M82*15000</f>
        <v>45000</v>
      </c>
      <c r="R82" s="249"/>
      <c r="S82" s="289">
        <f t="shared" si="9"/>
        <v>558000</v>
      </c>
      <c r="T82">
        <v>558000</v>
      </c>
      <c r="U82" s="326">
        <f t="shared" si="12"/>
        <v>0</v>
      </c>
    </row>
    <row r="83" spans="1:21" hidden="1" x14ac:dyDescent="0.25">
      <c r="A83" s="284" t="s">
        <v>492</v>
      </c>
      <c r="B83" s="285" t="s">
        <v>301</v>
      </c>
      <c r="C83" s="286">
        <v>195000</v>
      </c>
      <c r="D83" s="276">
        <v>96177</v>
      </c>
      <c r="E83" s="287">
        <f t="shared" si="10"/>
        <v>98823</v>
      </c>
      <c r="F83" s="288">
        <v>195000</v>
      </c>
      <c r="G83" s="279">
        <v>81199</v>
      </c>
      <c r="H83" s="287">
        <f t="shared" si="11"/>
        <v>113801</v>
      </c>
      <c r="I83" s="243">
        <v>7</v>
      </c>
      <c r="J83" s="231">
        <v>7</v>
      </c>
      <c r="K83" s="232">
        <f t="shared" si="8"/>
        <v>0</v>
      </c>
      <c r="L83" s="243"/>
      <c r="M83" s="253"/>
      <c r="N83" s="245"/>
      <c r="O83" s="246">
        <f t="shared" si="7"/>
        <v>195000</v>
      </c>
      <c r="P83" s="249"/>
      <c r="Q83" s="249"/>
      <c r="R83" s="249"/>
      <c r="S83" s="289">
        <f t="shared" si="9"/>
        <v>195000</v>
      </c>
      <c r="T83">
        <v>195000</v>
      </c>
      <c r="U83" s="326">
        <f t="shared" si="12"/>
        <v>0</v>
      </c>
    </row>
    <row r="84" spans="1:21" hidden="1" x14ac:dyDescent="0.25">
      <c r="A84" s="284" t="s">
        <v>493</v>
      </c>
      <c r="B84" s="285" t="s">
        <v>300</v>
      </c>
      <c r="C84" s="286">
        <v>195000</v>
      </c>
      <c r="D84" s="276">
        <v>103509</v>
      </c>
      <c r="E84" s="287">
        <f t="shared" si="10"/>
        <v>91491</v>
      </c>
      <c r="F84" s="288">
        <v>195000</v>
      </c>
      <c r="G84" s="279">
        <v>102346</v>
      </c>
      <c r="H84" s="287">
        <f t="shared" si="11"/>
        <v>92654</v>
      </c>
      <c r="I84" s="243">
        <v>7</v>
      </c>
      <c r="J84" s="231">
        <v>7</v>
      </c>
      <c r="K84" s="232">
        <f t="shared" si="8"/>
        <v>0</v>
      </c>
      <c r="L84" s="243"/>
      <c r="M84" s="253"/>
      <c r="N84" s="245"/>
      <c r="O84" s="246">
        <f t="shared" si="7"/>
        <v>195000</v>
      </c>
      <c r="P84" s="249"/>
      <c r="Q84" s="249"/>
      <c r="R84" s="249"/>
      <c r="S84" s="289">
        <f t="shared" si="9"/>
        <v>195000</v>
      </c>
      <c r="T84">
        <v>195000</v>
      </c>
      <c r="U84" s="326">
        <f t="shared" si="12"/>
        <v>0</v>
      </c>
    </row>
    <row r="85" spans="1:21" hidden="1" x14ac:dyDescent="0.25">
      <c r="A85" s="284" t="s">
        <v>494</v>
      </c>
      <c r="B85" s="285" t="s">
        <v>299</v>
      </c>
      <c r="C85" s="286">
        <v>171000</v>
      </c>
      <c r="D85" s="276">
        <v>61869</v>
      </c>
      <c r="E85" s="287">
        <f t="shared" si="10"/>
        <v>109131</v>
      </c>
      <c r="F85" s="288">
        <v>171000</v>
      </c>
      <c r="G85" s="279">
        <v>75727</v>
      </c>
      <c r="H85" s="287">
        <f t="shared" si="11"/>
        <v>95273</v>
      </c>
      <c r="I85" s="243">
        <v>6</v>
      </c>
      <c r="J85" s="231">
        <v>6</v>
      </c>
      <c r="K85" s="232">
        <f t="shared" si="8"/>
        <v>0</v>
      </c>
      <c r="L85" s="243"/>
      <c r="M85" s="253"/>
      <c r="N85" s="245"/>
      <c r="O85" s="246">
        <f t="shared" si="7"/>
        <v>171000</v>
      </c>
      <c r="P85" s="249"/>
      <c r="Q85" s="249"/>
      <c r="R85" s="249"/>
      <c r="S85" s="289">
        <f t="shared" si="9"/>
        <v>171000</v>
      </c>
      <c r="T85">
        <v>171000</v>
      </c>
      <c r="U85" s="326">
        <f t="shared" si="12"/>
        <v>0</v>
      </c>
    </row>
    <row r="86" spans="1:21" hidden="1" x14ac:dyDescent="0.25">
      <c r="A86" s="284" t="s">
        <v>495</v>
      </c>
      <c r="B86" s="285" t="s">
        <v>298</v>
      </c>
      <c r="C86" s="286">
        <v>195000</v>
      </c>
      <c r="D86" s="276">
        <v>82234</v>
      </c>
      <c r="E86" s="287">
        <f t="shared" si="10"/>
        <v>112766</v>
      </c>
      <c r="F86" s="288">
        <v>195000</v>
      </c>
      <c r="G86" s="279">
        <v>96911</v>
      </c>
      <c r="H86" s="287">
        <f t="shared" si="11"/>
        <v>98089</v>
      </c>
      <c r="I86" s="243">
        <v>7</v>
      </c>
      <c r="J86" s="231">
        <v>7</v>
      </c>
      <c r="K86" s="232">
        <f t="shared" si="8"/>
        <v>0</v>
      </c>
      <c r="L86" s="243"/>
      <c r="M86" s="253"/>
      <c r="N86" s="245"/>
      <c r="O86" s="246">
        <f t="shared" si="7"/>
        <v>195000</v>
      </c>
      <c r="P86" s="249"/>
      <c r="Q86" s="249"/>
      <c r="R86" s="249"/>
      <c r="S86" s="289">
        <f t="shared" si="9"/>
        <v>195000</v>
      </c>
      <c r="T86">
        <v>195000</v>
      </c>
      <c r="U86" s="326">
        <f t="shared" si="12"/>
        <v>0</v>
      </c>
    </row>
    <row r="87" spans="1:21" hidden="1" x14ac:dyDescent="0.25">
      <c r="A87" s="284" t="s">
        <v>496</v>
      </c>
      <c r="B87" s="285" t="s">
        <v>297</v>
      </c>
      <c r="C87" s="286">
        <v>195000</v>
      </c>
      <c r="D87" s="276">
        <v>131799</v>
      </c>
      <c r="E87" s="287">
        <f t="shared" si="10"/>
        <v>63201</v>
      </c>
      <c r="F87" s="288">
        <v>195000</v>
      </c>
      <c r="G87" s="279">
        <v>112433</v>
      </c>
      <c r="H87" s="287">
        <f t="shared" si="11"/>
        <v>82567</v>
      </c>
      <c r="I87" s="243">
        <v>7</v>
      </c>
      <c r="J87" s="231">
        <v>7</v>
      </c>
      <c r="K87" s="232">
        <f t="shared" si="8"/>
        <v>0</v>
      </c>
      <c r="L87" s="243"/>
      <c r="M87" s="253"/>
      <c r="N87" s="245"/>
      <c r="O87" s="246">
        <f t="shared" si="7"/>
        <v>195000</v>
      </c>
      <c r="P87" s="249"/>
      <c r="Q87" s="249"/>
      <c r="R87" s="249"/>
      <c r="S87" s="289">
        <f t="shared" si="9"/>
        <v>195000</v>
      </c>
      <c r="T87">
        <v>195000</v>
      </c>
      <c r="U87" s="326">
        <f t="shared" si="12"/>
        <v>0</v>
      </c>
    </row>
    <row r="88" spans="1:21" hidden="1" x14ac:dyDescent="0.25">
      <c r="A88" s="284" t="s">
        <v>497</v>
      </c>
      <c r="B88" s="285" t="s">
        <v>296</v>
      </c>
      <c r="C88" s="286">
        <v>171000</v>
      </c>
      <c r="D88" s="276">
        <v>70218</v>
      </c>
      <c r="E88" s="287">
        <f t="shared" si="10"/>
        <v>100782</v>
      </c>
      <c r="F88" s="288">
        <v>171000</v>
      </c>
      <c r="G88" s="279">
        <v>80245</v>
      </c>
      <c r="H88" s="287">
        <f t="shared" si="11"/>
        <v>90755</v>
      </c>
      <c r="I88" s="243">
        <v>6</v>
      </c>
      <c r="J88" s="231">
        <v>6</v>
      </c>
      <c r="K88" s="232">
        <f t="shared" si="8"/>
        <v>0</v>
      </c>
      <c r="L88" s="243"/>
      <c r="M88" s="253"/>
      <c r="N88" s="245"/>
      <c r="O88" s="246">
        <f t="shared" si="7"/>
        <v>171000</v>
      </c>
      <c r="P88" s="249"/>
      <c r="Q88" s="249"/>
      <c r="R88" s="249"/>
      <c r="S88" s="289">
        <f t="shared" si="9"/>
        <v>171000</v>
      </c>
      <c r="T88">
        <v>171000</v>
      </c>
      <c r="U88" s="326">
        <f t="shared" si="12"/>
        <v>0</v>
      </c>
    </row>
    <row r="89" spans="1:21" hidden="1" x14ac:dyDescent="0.25">
      <c r="A89" s="284" t="s">
        <v>498</v>
      </c>
      <c r="B89" s="285" t="s">
        <v>295</v>
      </c>
      <c r="C89" s="286">
        <v>441000</v>
      </c>
      <c r="D89" s="276">
        <v>263613</v>
      </c>
      <c r="E89" s="287">
        <f t="shared" si="10"/>
        <v>177387</v>
      </c>
      <c r="F89" s="288">
        <v>441000</v>
      </c>
      <c r="G89" s="279">
        <v>225546</v>
      </c>
      <c r="H89" s="287">
        <f t="shared" si="11"/>
        <v>215454</v>
      </c>
      <c r="I89" s="243">
        <v>17</v>
      </c>
      <c r="J89" s="231">
        <v>17</v>
      </c>
      <c r="K89" s="232">
        <f t="shared" si="8"/>
        <v>0</v>
      </c>
      <c r="L89" s="243"/>
      <c r="M89" s="253"/>
      <c r="N89" s="245"/>
      <c r="O89" s="246">
        <f t="shared" si="7"/>
        <v>405000</v>
      </c>
      <c r="P89" s="249"/>
      <c r="Q89" s="249"/>
      <c r="R89" s="249"/>
      <c r="S89" s="289">
        <f t="shared" si="9"/>
        <v>405000</v>
      </c>
      <c r="T89">
        <v>405000</v>
      </c>
      <c r="U89" s="326">
        <f t="shared" si="12"/>
        <v>0</v>
      </c>
    </row>
    <row r="90" spans="1:21" hidden="1" x14ac:dyDescent="0.25">
      <c r="A90" s="284" t="s">
        <v>499</v>
      </c>
      <c r="B90" s="285" t="s">
        <v>294</v>
      </c>
      <c r="C90" s="286">
        <v>195000</v>
      </c>
      <c r="D90" s="276">
        <v>87540</v>
      </c>
      <c r="E90" s="287">
        <f t="shared" si="10"/>
        <v>107460</v>
      </c>
      <c r="F90" s="288">
        <v>195000</v>
      </c>
      <c r="G90" s="279">
        <v>83724</v>
      </c>
      <c r="H90" s="287">
        <f t="shared" si="11"/>
        <v>111276</v>
      </c>
      <c r="I90" s="243">
        <v>7</v>
      </c>
      <c r="J90" s="231">
        <v>7</v>
      </c>
      <c r="K90" s="232">
        <f t="shared" si="8"/>
        <v>0</v>
      </c>
      <c r="L90" s="243"/>
      <c r="M90" s="253"/>
      <c r="N90" s="245"/>
      <c r="O90" s="246">
        <f t="shared" si="7"/>
        <v>195000</v>
      </c>
      <c r="P90" s="249"/>
      <c r="Q90" s="249"/>
      <c r="R90" s="249"/>
      <c r="S90" s="289">
        <f t="shared" si="9"/>
        <v>195000</v>
      </c>
      <c r="T90">
        <v>195000</v>
      </c>
      <c r="U90" s="326">
        <f t="shared" si="12"/>
        <v>0</v>
      </c>
    </row>
    <row r="91" spans="1:21" hidden="1" x14ac:dyDescent="0.25">
      <c r="A91" s="284" t="s">
        <v>500</v>
      </c>
      <c r="B91" s="285" t="s">
        <v>293</v>
      </c>
      <c r="C91" s="286">
        <v>195000</v>
      </c>
      <c r="D91" s="276">
        <v>96779</v>
      </c>
      <c r="E91" s="287">
        <f t="shared" si="10"/>
        <v>98221</v>
      </c>
      <c r="F91" s="288">
        <v>195000</v>
      </c>
      <c r="G91" s="279">
        <v>95110</v>
      </c>
      <c r="H91" s="287">
        <f t="shared" si="11"/>
        <v>99890</v>
      </c>
      <c r="I91" s="243">
        <v>7</v>
      </c>
      <c r="J91" s="231">
        <v>7</v>
      </c>
      <c r="K91" s="232">
        <f t="shared" si="8"/>
        <v>0</v>
      </c>
      <c r="L91" s="243"/>
      <c r="M91" s="253"/>
      <c r="N91" s="245"/>
      <c r="O91" s="246">
        <f t="shared" si="7"/>
        <v>195000</v>
      </c>
      <c r="P91" s="249"/>
      <c r="Q91" s="249"/>
      <c r="R91" s="249"/>
      <c r="S91" s="289">
        <f t="shared" si="9"/>
        <v>195000</v>
      </c>
      <c r="T91">
        <v>195000</v>
      </c>
      <c r="U91" s="326">
        <f t="shared" si="12"/>
        <v>0</v>
      </c>
    </row>
    <row r="92" spans="1:21" hidden="1" x14ac:dyDescent="0.25">
      <c r="A92" s="284" t="s">
        <v>501</v>
      </c>
      <c r="B92" s="285" t="s">
        <v>292</v>
      </c>
      <c r="C92" s="286">
        <v>195000</v>
      </c>
      <c r="D92" s="276">
        <v>126973</v>
      </c>
      <c r="E92" s="287">
        <f t="shared" si="10"/>
        <v>68027</v>
      </c>
      <c r="F92" s="288">
        <v>195000</v>
      </c>
      <c r="G92" s="279">
        <v>110606</v>
      </c>
      <c r="H92" s="287">
        <f t="shared" si="11"/>
        <v>84394</v>
      </c>
      <c r="I92" s="243">
        <v>7</v>
      </c>
      <c r="J92" s="231">
        <v>7</v>
      </c>
      <c r="K92" s="232">
        <f t="shared" si="8"/>
        <v>0</v>
      </c>
      <c r="L92" s="243"/>
      <c r="M92" s="253"/>
      <c r="N92" s="245"/>
      <c r="O92" s="246">
        <f t="shared" si="7"/>
        <v>195000</v>
      </c>
      <c r="P92" s="249"/>
      <c r="Q92" s="249"/>
      <c r="R92" s="249"/>
      <c r="S92" s="289">
        <f t="shared" si="9"/>
        <v>195000</v>
      </c>
      <c r="T92">
        <v>195000</v>
      </c>
      <c r="U92" s="326">
        <f t="shared" si="12"/>
        <v>0</v>
      </c>
    </row>
    <row r="93" spans="1:21" hidden="1" x14ac:dyDescent="0.25">
      <c r="A93" s="284" t="s">
        <v>502</v>
      </c>
      <c r="B93" s="285" t="s">
        <v>290</v>
      </c>
      <c r="C93" s="286">
        <v>195000</v>
      </c>
      <c r="D93" s="276">
        <v>102328</v>
      </c>
      <c r="E93" s="287">
        <f t="shared" si="10"/>
        <v>92672</v>
      </c>
      <c r="F93" s="288">
        <v>195000</v>
      </c>
      <c r="G93" s="279">
        <v>101762</v>
      </c>
      <c r="H93" s="287">
        <f t="shared" si="11"/>
        <v>93238</v>
      </c>
      <c r="I93" s="243">
        <v>7</v>
      </c>
      <c r="J93" s="231">
        <v>7</v>
      </c>
      <c r="K93" s="232">
        <f t="shared" si="8"/>
        <v>0</v>
      </c>
      <c r="L93" s="243"/>
      <c r="M93" s="253"/>
      <c r="N93" s="245"/>
      <c r="O93" s="246">
        <f t="shared" si="7"/>
        <v>195000</v>
      </c>
      <c r="P93" s="249"/>
      <c r="Q93" s="249"/>
      <c r="R93" s="249"/>
      <c r="S93" s="289">
        <f t="shared" si="9"/>
        <v>195000</v>
      </c>
      <c r="T93">
        <v>195000</v>
      </c>
      <c r="U93" s="326">
        <f t="shared" si="12"/>
        <v>0</v>
      </c>
    </row>
    <row r="94" spans="1:21" hidden="1" x14ac:dyDescent="0.25">
      <c r="A94" s="284" t="s">
        <v>503</v>
      </c>
      <c r="B94" s="285" t="s">
        <v>289</v>
      </c>
      <c r="C94" s="286">
        <v>291000</v>
      </c>
      <c r="D94" s="276">
        <v>216758</v>
      </c>
      <c r="E94" s="287">
        <f t="shared" si="10"/>
        <v>74242</v>
      </c>
      <c r="F94" s="288">
        <v>267000</v>
      </c>
      <c r="G94" s="279">
        <v>183077</v>
      </c>
      <c r="H94" s="287">
        <f t="shared" si="11"/>
        <v>83923</v>
      </c>
      <c r="I94" s="243">
        <v>9</v>
      </c>
      <c r="J94" s="231">
        <v>9</v>
      </c>
      <c r="K94" s="232">
        <f t="shared" si="8"/>
        <v>0</v>
      </c>
      <c r="L94" s="243"/>
      <c r="M94" s="253"/>
      <c r="N94" s="245"/>
      <c r="O94" s="246">
        <f t="shared" ref="O94:O130" si="13">IF(J94&gt;48,((3*30)+(3*27)+(6*24)+(12*18)+(24*14)+((J94-48)*12)),IF(J94&gt;24,((3*30)+(3*27)+(6*24)+(12*18)+((J94-24)*14)),IF(J94&gt;12,((3*30)+(3*27)+(6*24)+((J94-12)*18)),IF(J94&gt;6,((3*30)+(3*27)+((J94-6)*24)),IF(J94&gt;3,((3*30)+((J94-3)*27)),J94*30)))))*1000</f>
        <v>243000</v>
      </c>
      <c r="P94" s="249"/>
      <c r="Q94" s="249"/>
      <c r="R94" s="249"/>
      <c r="S94" s="289">
        <f t="shared" si="9"/>
        <v>243000</v>
      </c>
      <c r="T94">
        <v>243000</v>
      </c>
      <c r="U94" s="326">
        <f t="shared" si="12"/>
        <v>0</v>
      </c>
    </row>
    <row r="95" spans="1:21" hidden="1" x14ac:dyDescent="0.25">
      <c r="A95" s="284" t="s">
        <v>504</v>
      </c>
      <c r="B95" s="285" t="s">
        <v>288</v>
      </c>
      <c r="C95" s="286">
        <v>171000</v>
      </c>
      <c r="D95" s="276">
        <v>67336</v>
      </c>
      <c r="E95" s="287">
        <f t="shared" si="10"/>
        <v>103664</v>
      </c>
      <c r="F95" s="288">
        <v>171000</v>
      </c>
      <c r="G95" s="279">
        <v>67908</v>
      </c>
      <c r="H95" s="287">
        <f t="shared" si="11"/>
        <v>103092</v>
      </c>
      <c r="I95" s="243">
        <v>6</v>
      </c>
      <c r="J95" s="231">
        <v>6</v>
      </c>
      <c r="K95" s="232">
        <f t="shared" si="8"/>
        <v>0</v>
      </c>
      <c r="L95" s="243"/>
      <c r="M95" s="253"/>
      <c r="N95" s="245"/>
      <c r="O95" s="246">
        <f t="shared" si="13"/>
        <v>171000</v>
      </c>
      <c r="P95" s="249"/>
      <c r="Q95" s="249"/>
      <c r="R95" s="249"/>
      <c r="S95" s="289">
        <f t="shared" si="9"/>
        <v>171000</v>
      </c>
      <c r="T95">
        <v>171000</v>
      </c>
      <c r="U95" s="326">
        <f t="shared" si="12"/>
        <v>0</v>
      </c>
    </row>
    <row r="96" spans="1:21" hidden="1" x14ac:dyDescent="0.25">
      <c r="A96" s="284" t="s">
        <v>505</v>
      </c>
      <c r="B96" s="285" t="s">
        <v>287</v>
      </c>
      <c r="C96" s="286">
        <v>195000</v>
      </c>
      <c r="D96" s="276">
        <v>83642</v>
      </c>
      <c r="E96" s="287">
        <f t="shared" si="10"/>
        <v>111358</v>
      </c>
      <c r="F96" s="288">
        <v>195000</v>
      </c>
      <c r="G96" s="279">
        <v>71924</v>
      </c>
      <c r="H96" s="287">
        <f t="shared" si="11"/>
        <v>123076</v>
      </c>
      <c r="I96" s="243">
        <v>7</v>
      </c>
      <c r="J96" s="231">
        <v>7</v>
      </c>
      <c r="K96" s="232">
        <f t="shared" ref="K96:K130" si="14">J96-I96</f>
        <v>0</v>
      </c>
      <c r="L96" s="243"/>
      <c r="M96" s="253"/>
      <c r="N96" s="245"/>
      <c r="O96" s="246">
        <f t="shared" si="13"/>
        <v>195000</v>
      </c>
      <c r="P96" s="249"/>
      <c r="Q96" s="249"/>
      <c r="R96" s="249"/>
      <c r="S96" s="289">
        <f t="shared" ref="S96:S130" si="15">SUM(O96:R96)</f>
        <v>195000</v>
      </c>
      <c r="T96">
        <v>195000</v>
      </c>
      <c r="U96" s="326">
        <f t="shared" si="12"/>
        <v>0</v>
      </c>
    </row>
    <row r="97" spans="1:21" hidden="1" x14ac:dyDescent="0.25">
      <c r="A97" s="284" t="s">
        <v>506</v>
      </c>
      <c r="B97" s="285" t="s">
        <v>286</v>
      </c>
      <c r="C97" s="286">
        <v>195000</v>
      </c>
      <c r="D97" s="276">
        <v>56563</v>
      </c>
      <c r="E97" s="287">
        <f t="shared" si="10"/>
        <v>138437</v>
      </c>
      <c r="F97" s="288">
        <v>195000</v>
      </c>
      <c r="G97" s="279">
        <v>67029</v>
      </c>
      <c r="H97" s="287">
        <f t="shared" si="11"/>
        <v>127971</v>
      </c>
      <c r="I97" s="243">
        <v>7</v>
      </c>
      <c r="J97" s="231">
        <v>7</v>
      </c>
      <c r="K97" s="232">
        <f t="shared" si="14"/>
        <v>0</v>
      </c>
      <c r="L97" s="243"/>
      <c r="M97" s="253"/>
      <c r="N97" s="245"/>
      <c r="O97" s="246">
        <f t="shared" si="13"/>
        <v>195000</v>
      </c>
      <c r="P97" s="249"/>
      <c r="Q97" s="249"/>
      <c r="R97" s="249"/>
      <c r="S97" s="289">
        <f t="shared" si="15"/>
        <v>195000</v>
      </c>
      <c r="T97">
        <v>195000</v>
      </c>
      <c r="U97" s="326">
        <f t="shared" si="12"/>
        <v>0</v>
      </c>
    </row>
    <row r="98" spans="1:21" hidden="1" x14ac:dyDescent="0.25">
      <c r="A98" s="284" t="s">
        <v>507</v>
      </c>
      <c r="B98" s="285" t="s">
        <v>285</v>
      </c>
      <c r="C98" s="286">
        <v>195000</v>
      </c>
      <c r="D98" s="276">
        <v>97554</v>
      </c>
      <c r="E98" s="287">
        <f t="shared" si="10"/>
        <v>97446</v>
      </c>
      <c r="F98" s="288">
        <v>195000</v>
      </c>
      <c r="G98" s="279">
        <v>85830</v>
      </c>
      <c r="H98" s="287">
        <f t="shared" si="11"/>
        <v>109170</v>
      </c>
      <c r="I98" s="243">
        <v>7</v>
      </c>
      <c r="J98" s="231">
        <v>7</v>
      </c>
      <c r="K98" s="232">
        <f t="shared" si="14"/>
        <v>0</v>
      </c>
      <c r="L98" s="243"/>
      <c r="M98" s="253"/>
      <c r="N98" s="245"/>
      <c r="O98" s="246">
        <f t="shared" si="13"/>
        <v>195000</v>
      </c>
      <c r="P98" s="249"/>
      <c r="Q98" s="249"/>
      <c r="R98" s="249"/>
      <c r="S98" s="289">
        <f t="shared" si="15"/>
        <v>195000</v>
      </c>
      <c r="T98">
        <v>195000</v>
      </c>
      <c r="U98" s="326">
        <f t="shared" si="12"/>
        <v>0</v>
      </c>
    </row>
    <row r="99" spans="1:21" hidden="1" x14ac:dyDescent="0.25">
      <c r="A99" s="284" t="s">
        <v>508</v>
      </c>
      <c r="B99" s="285" t="s">
        <v>284</v>
      </c>
      <c r="C99" s="286">
        <v>195000</v>
      </c>
      <c r="D99" s="276">
        <v>211411</v>
      </c>
      <c r="E99" s="287">
        <f t="shared" si="10"/>
        <v>-16411</v>
      </c>
      <c r="F99" s="288">
        <v>195000</v>
      </c>
      <c r="G99" s="279">
        <v>166966</v>
      </c>
      <c r="H99" s="287">
        <f t="shared" si="11"/>
        <v>28034</v>
      </c>
      <c r="I99" s="243">
        <v>7</v>
      </c>
      <c r="J99" s="231">
        <v>7</v>
      </c>
      <c r="K99" s="232">
        <f t="shared" si="14"/>
        <v>0</v>
      </c>
      <c r="L99" s="243"/>
      <c r="M99" s="253"/>
      <c r="N99" s="245"/>
      <c r="O99" s="246">
        <f t="shared" si="13"/>
        <v>195000</v>
      </c>
      <c r="P99" s="249"/>
      <c r="Q99" s="249"/>
      <c r="R99" s="249"/>
      <c r="S99" s="289">
        <f t="shared" si="15"/>
        <v>195000</v>
      </c>
      <c r="T99">
        <v>195000</v>
      </c>
      <c r="U99" s="326">
        <f t="shared" si="12"/>
        <v>0</v>
      </c>
    </row>
    <row r="100" spans="1:21" hidden="1" x14ac:dyDescent="0.25">
      <c r="A100" s="284" t="s">
        <v>509</v>
      </c>
      <c r="B100" s="285" t="s">
        <v>283</v>
      </c>
      <c r="C100" s="286">
        <v>195000</v>
      </c>
      <c r="D100" s="276">
        <v>89615</v>
      </c>
      <c r="E100" s="287">
        <f t="shared" si="10"/>
        <v>105385</v>
      </c>
      <c r="F100" s="288">
        <v>195000</v>
      </c>
      <c r="G100" s="279">
        <v>96677</v>
      </c>
      <c r="H100" s="287">
        <f t="shared" si="11"/>
        <v>98323</v>
      </c>
      <c r="I100" s="243">
        <v>7</v>
      </c>
      <c r="J100" s="231">
        <v>7</v>
      </c>
      <c r="K100" s="232">
        <f t="shared" si="14"/>
        <v>0</v>
      </c>
      <c r="L100" s="243"/>
      <c r="M100" s="253"/>
      <c r="N100" s="245"/>
      <c r="O100" s="246">
        <f t="shared" si="13"/>
        <v>195000</v>
      </c>
      <c r="P100" s="249"/>
      <c r="Q100" s="249"/>
      <c r="R100" s="249"/>
      <c r="S100" s="289">
        <f t="shared" si="15"/>
        <v>195000</v>
      </c>
      <c r="T100">
        <v>195000</v>
      </c>
      <c r="U100" s="326">
        <f t="shared" si="12"/>
        <v>0</v>
      </c>
    </row>
    <row r="101" spans="1:21" hidden="1" x14ac:dyDescent="0.25">
      <c r="A101" s="284" t="s">
        <v>510</v>
      </c>
      <c r="B101" s="285" t="s">
        <v>281</v>
      </c>
      <c r="C101" s="286">
        <v>171000</v>
      </c>
      <c r="D101" s="276">
        <v>80457</v>
      </c>
      <c r="E101" s="287">
        <f t="shared" si="10"/>
        <v>90543</v>
      </c>
      <c r="F101" s="288">
        <v>171000</v>
      </c>
      <c r="G101" s="279">
        <v>90936</v>
      </c>
      <c r="H101" s="287">
        <f t="shared" si="11"/>
        <v>80064</v>
      </c>
      <c r="I101" s="243">
        <v>6</v>
      </c>
      <c r="J101" s="231">
        <v>6</v>
      </c>
      <c r="K101" s="232">
        <f t="shared" si="14"/>
        <v>0</v>
      </c>
      <c r="L101" s="243"/>
      <c r="M101" s="253"/>
      <c r="N101" s="245"/>
      <c r="O101" s="246">
        <f t="shared" si="13"/>
        <v>171000</v>
      </c>
      <c r="P101" s="249"/>
      <c r="Q101" s="249"/>
      <c r="R101" s="249"/>
      <c r="S101" s="289">
        <f t="shared" si="15"/>
        <v>171000</v>
      </c>
      <c r="T101">
        <v>171000</v>
      </c>
      <c r="U101" s="326">
        <f t="shared" si="12"/>
        <v>0</v>
      </c>
    </row>
    <row r="102" spans="1:21" hidden="1" x14ac:dyDescent="0.25">
      <c r="A102" s="284" t="s">
        <v>511</v>
      </c>
      <c r="B102" s="285" t="s">
        <v>280</v>
      </c>
      <c r="C102" s="286">
        <v>243000</v>
      </c>
      <c r="D102" s="276">
        <v>225500</v>
      </c>
      <c r="E102" s="287">
        <f t="shared" si="10"/>
        <v>17500</v>
      </c>
      <c r="F102" s="288">
        <v>243000</v>
      </c>
      <c r="G102" s="279">
        <v>212921</v>
      </c>
      <c r="H102" s="287">
        <f t="shared" si="11"/>
        <v>30079</v>
      </c>
      <c r="I102" s="243">
        <v>9</v>
      </c>
      <c r="J102" s="231">
        <v>9</v>
      </c>
      <c r="K102" s="232">
        <f t="shared" si="14"/>
        <v>0</v>
      </c>
      <c r="L102" s="243"/>
      <c r="M102" s="253"/>
      <c r="N102" s="245"/>
      <c r="O102" s="246">
        <f t="shared" si="13"/>
        <v>243000</v>
      </c>
      <c r="P102" s="249"/>
      <c r="Q102" s="249"/>
      <c r="R102" s="249"/>
      <c r="S102" s="289">
        <f t="shared" si="15"/>
        <v>243000</v>
      </c>
      <c r="T102">
        <v>243000</v>
      </c>
      <c r="U102" s="326">
        <f t="shared" si="12"/>
        <v>0</v>
      </c>
    </row>
    <row r="103" spans="1:21" hidden="1" x14ac:dyDescent="0.25">
      <c r="A103" s="284" t="s">
        <v>512</v>
      </c>
      <c r="B103" s="285" t="s">
        <v>279</v>
      </c>
      <c r="C103" s="286">
        <v>195000</v>
      </c>
      <c r="D103" s="276">
        <v>135096</v>
      </c>
      <c r="E103" s="287">
        <f t="shared" si="10"/>
        <v>59904</v>
      </c>
      <c r="F103" s="288">
        <v>195000</v>
      </c>
      <c r="G103" s="279">
        <v>136538</v>
      </c>
      <c r="H103" s="287">
        <f t="shared" si="11"/>
        <v>58462</v>
      </c>
      <c r="I103" s="243">
        <v>7</v>
      </c>
      <c r="J103" s="231">
        <v>7</v>
      </c>
      <c r="K103" s="232">
        <f t="shared" si="14"/>
        <v>0</v>
      </c>
      <c r="L103" s="243"/>
      <c r="M103" s="253"/>
      <c r="N103" s="245"/>
      <c r="O103" s="246">
        <f t="shared" si="13"/>
        <v>195000</v>
      </c>
      <c r="P103" s="249"/>
      <c r="Q103" s="249"/>
      <c r="R103" s="249"/>
      <c r="S103" s="289">
        <f t="shared" si="15"/>
        <v>195000</v>
      </c>
      <c r="T103">
        <v>195000</v>
      </c>
      <c r="U103" s="326">
        <f t="shared" si="12"/>
        <v>0</v>
      </c>
    </row>
    <row r="104" spans="1:21" hidden="1" x14ac:dyDescent="0.25">
      <c r="A104" s="284" t="s">
        <v>513</v>
      </c>
      <c r="B104" s="285" t="s">
        <v>278</v>
      </c>
      <c r="C104" s="286">
        <v>219000</v>
      </c>
      <c r="D104" s="276">
        <v>135417</v>
      </c>
      <c r="E104" s="287">
        <f t="shared" si="10"/>
        <v>83583</v>
      </c>
      <c r="F104" s="288">
        <v>219000</v>
      </c>
      <c r="G104" s="279">
        <v>113778</v>
      </c>
      <c r="H104" s="287">
        <f t="shared" si="11"/>
        <v>105222</v>
      </c>
      <c r="I104" s="243">
        <v>8</v>
      </c>
      <c r="J104" s="231">
        <v>8</v>
      </c>
      <c r="K104" s="232">
        <f t="shared" si="14"/>
        <v>0</v>
      </c>
      <c r="L104" s="243"/>
      <c r="M104" s="253"/>
      <c r="N104" s="245"/>
      <c r="O104" s="246">
        <f t="shared" si="13"/>
        <v>219000</v>
      </c>
      <c r="P104" s="249"/>
      <c r="Q104" s="249"/>
      <c r="R104" s="249"/>
      <c r="S104" s="289">
        <f t="shared" si="15"/>
        <v>219000</v>
      </c>
      <c r="T104">
        <v>219000</v>
      </c>
      <c r="U104" s="326">
        <f t="shared" si="12"/>
        <v>0</v>
      </c>
    </row>
    <row r="105" spans="1:21" hidden="1" x14ac:dyDescent="0.25">
      <c r="A105" s="284" t="s">
        <v>514</v>
      </c>
      <c r="B105" s="285" t="s">
        <v>277</v>
      </c>
      <c r="C105" s="286">
        <v>171000</v>
      </c>
      <c r="D105" s="276">
        <v>109599</v>
      </c>
      <c r="E105" s="287">
        <f t="shared" si="10"/>
        <v>61401</v>
      </c>
      <c r="F105" s="288">
        <v>171000</v>
      </c>
      <c r="G105" s="279">
        <v>113279</v>
      </c>
      <c r="H105" s="287">
        <f t="shared" si="11"/>
        <v>57721</v>
      </c>
      <c r="I105" s="243">
        <v>6</v>
      </c>
      <c r="J105" s="231">
        <v>6</v>
      </c>
      <c r="K105" s="232">
        <f t="shared" si="14"/>
        <v>0</v>
      </c>
      <c r="L105" s="243"/>
      <c r="M105" s="253"/>
      <c r="N105" s="245"/>
      <c r="O105" s="246">
        <f t="shared" si="13"/>
        <v>171000</v>
      </c>
      <c r="P105" s="249"/>
      <c r="Q105" s="249"/>
      <c r="R105" s="249"/>
      <c r="S105" s="289">
        <f t="shared" si="15"/>
        <v>171000</v>
      </c>
      <c r="T105">
        <v>171000</v>
      </c>
      <c r="U105" s="326">
        <f t="shared" si="12"/>
        <v>0</v>
      </c>
    </row>
    <row r="106" spans="1:21" hidden="1" x14ac:dyDescent="0.25">
      <c r="A106" s="284" t="s">
        <v>515</v>
      </c>
      <c r="B106" s="285" t="s">
        <v>276</v>
      </c>
      <c r="C106" s="286">
        <v>195000</v>
      </c>
      <c r="D106" s="276">
        <v>74624</v>
      </c>
      <c r="E106" s="287">
        <f t="shared" si="10"/>
        <v>120376</v>
      </c>
      <c r="F106" s="288">
        <v>195000</v>
      </c>
      <c r="G106" s="279">
        <v>75445</v>
      </c>
      <c r="H106" s="287">
        <f t="shared" si="11"/>
        <v>119555</v>
      </c>
      <c r="I106" s="243">
        <v>7</v>
      </c>
      <c r="J106" s="231">
        <v>7</v>
      </c>
      <c r="K106" s="232">
        <f t="shared" si="14"/>
        <v>0</v>
      </c>
      <c r="L106" s="243"/>
      <c r="M106" s="253"/>
      <c r="N106" s="245"/>
      <c r="O106" s="246">
        <f t="shared" si="13"/>
        <v>195000</v>
      </c>
      <c r="P106" s="249"/>
      <c r="Q106" s="249"/>
      <c r="R106" s="249"/>
      <c r="S106" s="289">
        <f t="shared" si="15"/>
        <v>195000</v>
      </c>
      <c r="T106">
        <v>195000</v>
      </c>
      <c r="U106" s="326">
        <f t="shared" si="12"/>
        <v>0</v>
      </c>
    </row>
    <row r="107" spans="1:21" hidden="1" x14ac:dyDescent="0.25">
      <c r="A107" s="284" t="s">
        <v>516</v>
      </c>
      <c r="B107" s="285" t="s">
        <v>275</v>
      </c>
      <c r="C107" s="286">
        <v>195000</v>
      </c>
      <c r="D107" s="276">
        <v>99927</v>
      </c>
      <c r="E107" s="287">
        <f t="shared" si="10"/>
        <v>95073</v>
      </c>
      <c r="F107" s="288">
        <v>195000</v>
      </c>
      <c r="G107" s="279">
        <v>111352</v>
      </c>
      <c r="H107" s="287">
        <f t="shared" si="11"/>
        <v>83648</v>
      </c>
      <c r="I107" s="243">
        <v>7</v>
      </c>
      <c r="J107" s="231">
        <v>7</v>
      </c>
      <c r="K107" s="232">
        <f t="shared" si="14"/>
        <v>0</v>
      </c>
      <c r="L107" s="243"/>
      <c r="M107" s="253"/>
      <c r="N107" s="245"/>
      <c r="O107" s="246">
        <f t="shared" si="13"/>
        <v>195000</v>
      </c>
      <c r="P107" s="249"/>
      <c r="Q107" s="249"/>
      <c r="R107" s="249"/>
      <c r="S107" s="289">
        <f t="shared" si="15"/>
        <v>195000</v>
      </c>
      <c r="T107">
        <v>195000</v>
      </c>
      <c r="U107" s="326">
        <f t="shared" si="12"/>
        <v>0</v>
      </c>
    </row>
    <row r="108" spans="1:21" hidden="1" x14ac:dyDescent="0.25">
      <c r="A108" s="284" t="s">
        <v>517</v>
      </c>
      <c r="B108" s="285" t="s">
        <v>274</v>
      </c>
      <c r="C108" s="286">
        <v>195000</v>
      </c>
      <c r="D108" s="276">
        <v>152889</v>
      </c>
      <c r="E108" s="287">
        <f t="shared" si="10"/>
        <v>42111</v>
      </c>
      <c r="F108" s="288">
        <v>195000</v>
      </c>
      <c r="G108" s="279">
        <v>117797</v>
      </c>
      <c r="H108" s="287">
        <f t="shared" si="11"/>
        <v>77203</v>
      </c>
      <c r="I108" s="243">
        <v>7</v>
      </c>
      <c r="J108" s="231">
        <v>7</v>
      </c>
      <c r="K108" s="232">
        <f t="shared" si="14"/>
        <v>0</v>
      </c>
      <c r="L108" s="243"/>
      <c r="M108" s="253"/>
      <c r="N108" s="245"/>
      <c r="O108" s="246">
        <f t="shared" si="13"/>
        <v>195000</v>
      </c>
      <c r="P108" s="249"/>
      <c r="Q108" s="249"/>
      <c r="R108" s="249"/>
      <c r="S108" s="289">
        <f t="shared" si="15"/>
        <v>195000</v>
      </c>
      <c r="T108">
        <v>195000</v>
      </c>
      <c r="U108" s="326">
        <f t="shared" si="12"/>
        <v>0</v>
      </c>
    </row>
    <row r="109" spans="1:21" hidden="1" x14ac:dyDescent="0.25">
      <c r="A109" s="284" t="s">
        <v>518</v>
      </c>
      <c r="B109" s="285" t="s">
        <v>519</v>
      </c>
      <c r="C109" s="286">
        <v>195000</v>
      </c>
      <c r="D109" s="276">
        <v>140076</v>
      </c>
      <c r="E109" s="287">
        <f t="shared" si="10"/>
        <v>54924</v>
      </c>
      <c r="F109" s="288">
        <v>195000</v>
      </c>
      <c r="G109" s="279">
        <v>142444</v>
      </c>
      <c r="H109" s="287">
        <f t="shared" si="11"/>
        <v>52556</v>
      </c>
      <c r="I109" s="243">
        <v>7</v>
      </c>
      <c r="J109" s="231">
        <v>7</v>
      </c>
      <c r="K109" s="232">
        <f t="shared" si="14"/>
        <v>0</v>
      </c>
      <c r="L109" s="243"/>
      <c r="M109" s="253"/>
      <c r="N109" s="245"/>
      <c r="O109" s="246">
        <f t="shared" si="13"/>
        <v>195000</v>
      </c>
      <c r="P109" s="249"/>
      <c r="Q109" s="249"/>
      <c r="R109" s="249"/>
      <c r="S109" s="289">
        <f t="shared" si="15"/>
        <v>195000</v>
      </c>
      <c r="T109">
        <v>195000</v>
      </c>
      <c r="U109" s="326">
        <f t="shared" si="12"/>
        <v>0</v>
      </c>
    </row>
    <row r="110" spans="1:21" hidden="1" x14ac:dyDescent="0.25">
      <c r="A110" s="284" t="s">
        <v>520</v>
      </c>
      <c r="B110" s="285" t="s">
        <v>273</v>
      </c>
      <c r="C110" s="286">
        <v>195000</v>
      </c>
      <c r="D110" s="276">
        <v>89403</v>
      </c>
      <c r="E110" s="287">
        <f t="shared" si="10"/>
        <v>105597</v>
      </c>
      <c r="F110" s="288">
        <v>195000</v>
      </c>
      <c r="G110" s="279">
        <v>109529</v>
      </c>
      <c r="H110" s="287">
        <f t="shared" si="11"/>
        <v>85471</v>
      </c>
      <c r="I110" s="243">
        <v>7</v>
      </c>
      <c r="J110" s="231">
        <v>7</v>
      </c>
      <c r="K110" s="232">
        <f t="shared" si="14"/>
        <v>0</v>
      </c>
      <c r="L110" s="243"/>
      <c r="M110" s="253"/>
      <c r="N110" s="245"/>
      <c r="O110" s="246">
        <f t="shared" si="13"/>
        <v>195000</v>
      </c>
      <c r="P110" s="249"/>
      <c r="Q110" s="249"/>
      <c r="R110" s="249"/>
      <c r="S110" s="289">
        <f t="shared" si="15"/>
        <v>195000</v>
      </c>
      <c r="T110">
        <v>195000</v>
      </c>
      <c r="U110" s="326">
        <f t="shared" si="12"/>
        <v>0</v>
      </c>
    </row>
    <row r="111" spans="1:21" hidden="1" x14ac:dyDescent="0.25">
      <c r="A111" s="291" t="s">
        <v>521</v>
      </c>
      <c r="B111" s="292" t="s">
        <v>272</v>
      </c>
      <c r="C111" s="293">
        <v>195000</v>
      </c>
      <c r="D111" s="294">
        <v>76432</v>
      </c>
      <c r="E111" s="287">
        <f t="shared" si="10"/>
        <v>118568</v>
      </c>
      <c r="F111" s="295">
        <v>195000</v>
      </c>
      <c r="G111" s="296">
        <v>72972</v>
      </c>
      <c r="H111" s="287">
        <f t="shared" si="11"/>
        <v>122028</v>
      </c>
      <c r="I111" s="243">
        <v>7</v>
      </c>
      <c r="J111" s="231">
        <v>7</v>
      </c>
      <c r="K111" s="232">
        <f t="shared" si="14"/>
        <v>0</v>
      </c>
      <c r="L111" s="243"/>
      <c r="M111" s="253"/>
      <c r="N111" s="245"/>
      <c r="O111" s="246">
        <f t="shared" si="13"/>
        <v>195000</v>
      </c>
      <c r="P111" s="249"/>
      <c r="Q111" s="249"/>
      <c r="R111" s="249"/>
      <c r="S111" s="289">
        <f t="shared" si="15"/>
        <v>195000</v>
      </c>
      <c r="T111">
        <v>195000</v>
      </c>
      <c r="U111" s="326">
        <f t="shared" si="12"/>
        <v>0</v>
      </c>
    </row>
    <row r="112" spans="1:21" hidden="1" x14ac:dyDescent="0.25">
      <c r="A112" s="284" t="s">
        <v>522</v>
      </c>
      <c r="B112" s="285" t="s">
        <v>271</v>
      </c>
      <c r="C112" s="286">
        <v>171000</v>
      </c>
      <c r="D112" s="276">
        <v>108455</v>
      </c>
      <c r="E112" s="287">
        <f t="shared" si="10"/>
        <v>62545</v>
      </c>
      <c r="F112" s="288">
        <v>171000</v>
      </c>
      <c r="G112" s="279">
        <v>109355</v>
      </c>
      <c r="H112" s="287">
        <f t="shared" si="11"/>
        <v>61645</v>
      </c>
      <c r="I112" s="243">
        <v>6</v>
      </c>
      <c r="J112" s="231">
        <v>6</v>
      </c>
      <c r="K112" s="232">
        <f t="shared" si="14"/>
        <v>0</v>
      </c>
      <c r="L112" s="243"/>
      <c r="M112" s="253"/>
      <c r="N112" s="245"/>
      <c r="O112" s="246">
        <f t="shared" si="13"/>
        <v>171000</v>
      </c>
      <c r="P112" s="249"/>
      <c r="Q112" s="249"/>
      <c r="R112" s="249"/>
      <c r="S112" s="289">
        <f t="shared" si="15"/>
        <v>171000</v>
      </c>
      <c r="T112">
        <v>171000</v>
      </c>
      <c r="U112" s="326">
        <f t="shared" si="12"/>
        <v>0</v>
      </c>
    </row>
    <row r="113" spans="1:21" hidden="1" x14ac:dyDescent="0.25">
      <c r="A113" s="291" t="s">
        <v>523</v>
      </c>
      <c r="B113" s="292" t="s">
        <v>270</v>
      </c>
      <c r="C113" s="293">
        <v>243000</v>
      </c>
      <c r="D113" s="294">
        <v>93329</v>
      </c>
      <c r="E113" s="287">
        <f t="shared" si="10"/>
        <v>149671</v>
      </c>
      <c r="F113" s="295">
        <v>243000</v>
      </c>
      <c r="G113" s="296">
        <v>90185</v>
      </c>
      <c r="H113" s="287">
        <f t="shared" si="11"/>
        <v>152815</v>
      </c>
      <c r="I113" s="243">
        <v>9</v>
      </c>
      <c r="J113" s="231">
        <v>9</v>
      </c>
      <c r="K113" s="232">
        <f t="shared" si="14"/>
        <v>0</v>
      </c>
      <c r="L113" s="243"/>
      <c r="M113" s="253"/>
      <c r="N113" s="245"/>
      <c r="O113" s="246">
        <f t="shared" si="13"/>
        <v>243000</v>
      </c>
      <c r="P113" s="249"/>
      <c r="Q113" s="249"/>
      <c r="R113" s="249"/>
      <c r="S113" s="289">
        <f t="shared" si="15"/>
        <v>243000</v>
      </c>
      <c r="T113">
        <v>243000</v>
      </c>
      <c r="U113" s="326">
        <f t="shared" si="12"/>
        <v>0</v>
      </c>
    </row>
    <row r="114" spans="1:21" hidden="1" x14ac:dyDescent="0.25">
      <c r="A114" s="284" t="s">
        <v>524</v>
      </c>
      <c r="B114" s="285" t="s">
        <v>269</v>
      </c>
      <c r="C114" s="286">
        <v>195000</v>
      </c>
      <c r="D114" s="276">
        <v>108658</v>
      </c>
      <c r="E114" s="287">
        <f t="shared" si="10"/>
        <v>86342</v>
      </c>
      <c r="F114" s="288">
        <v>195000</v>
      </c>
      <c r="G114" s="279">
        <v>91095</v>
      </c>
      <c r="H114" s="287">
        <f t="shared" si="11"/>
        <v>103905</v>
      </c>
      <c r="I114" s="243">
        <v>7</v>
      </c>
      <c r="J114" s="231">
        <v>7</v>
      </c>
      <c r="K114" s="232">
        <f t="shared" si="14"/>
        <v>0</v>
      </c>
      <c r="L114" s="243"/>
      <c r="M114" s="253"/>
      <c r="N114" s="245"/>
      <c r="O114" s="246">
        <f t="shared" si="13"/>
        <v>195000</v>
      </c>
      <c r="P114" s="249"/>
      <c r="Q114" s="249"/>
      <c r="R114" s="249"/>
      <c r="S114" s="289">
        <f t="shared" si="15"/>
        <v>195000</v>
      </c>
      <c r="T114">
        <v>195000</v>
      </c>
      <c r="U114" s="326">
        <f t="shared" si="12"/>
        <v>0</v>
      </c>
    </row>
    <row r="115" spans="1:21" hidden="1" x14ac:dyDescent="0.25">
      <c r="A115" s="284" t="s">
        <v>525</v>
      </c>
      <c r="B115" s="285" t="s">
        <v>268</v>
      </c>
      <c r="C115" s="286">
        <v>195000</v>
      </c>
      <c r="D115" s="276">
        <v>97781</v>
      </c>
      <c r="E115" s="287">
        <f t="shared" si="10"/>
        <v>97219</v>
      </c>
      <c r="F115" s="288">
        <v>195000</v>
      </c>
      <c r="G115" s="279">
        <v>83075</v>
      </c>
      <c r="H115" s="287">
        <f t="shared" si="11"/>
        <v>111925</v>
      </c>
      <c r="I115" s="243">
        <v>7</v>
      </c>
      <c r="J115" s="231">
        <v>7</v>
      </c>
      <c r="K115" s="232">
        <f t="shared" si="14"/>
        <v>0</v>
      </c>
      <c r="L115" s="243"/>
      <c r="M115" s="253"/>
      <c r="N115" s="245"/>
      <c r="O115" s="246">
        <f t="shared" si="13"/>
        <v>195000</v>
      </c>
      <c r="P115" s="249"/>
      <c r="Q115" s="249"/>
      <c r="R115" s="249"/>
      <c r="S115" s="289">
        <f t="shared" si="15"/>
        <v>195000</v>
      </c>
      <c r="T115">
        <v>195000</v>
      </c>
      <c r="U115" s="326">
        <f t="shared" si="12"/>
        <v>0</v>
      </c>
    </row>
    <row r="116" spans="1:21" hidden="1" x14ac:dyDescent="0.25">
      <c r="A116" s="284" t="s">
        <v>526</v>
      </c>
      <c r="B116" s="285" t="s">
        <v>267</v>
      </c>
      <c r="C116" s="286">
        <v>171000</v>
      </c>
      <c r="D116" s="276">
        <v>82008</v>
      </c>
      <c r="E116" s="287">
        <f t="shared" si="10"/>
        <v>88992</v>
      </c>
      <c r="F116" s="288">
        <v>171000</v>
      </c>
      <c r="G116" s="279">
        <v>80979</v>
      </c>
      <c r="H116" s="287">
        <f t="shared" si="11"/>
        <v>90021</v>
      </c>
      <c r="I116" s="243">
        <v>6</v>
      </c>
      <c r="J116" s="231">
        <v>6</v>
      </c>
      <c r="K116" s="232">
        <f t="shared" si="14"/>
        <v>0</v>
      </c>
      <c r="L116" s="243"/>
      <c r="M116" s="253"/>
      <c r="N116" s="245"/>
      <c r="O116" s="246">
        <f t="shared" si="13"/>
        <v>171000</v>
      </c>
      <c r="P116" s="249"/>
      <c r="Q116" s="249"/>
      <c r="R116" s="249"/>
      <c r="S116" s="289">
        <f t="shared" si="15"/>
        <v>171000</v>
      </c>
      <c r="T116">
        <v>171000</v>
      </c>
      <c r="U116" s="326">
        <f t="shared" si="12"/>
        <v>0</v>
      </c>
    </row>
    <row r="117" spans="1:21" hidden="1" x14ac:dyDescent="0.25">
      <c r="A117" s="284" t="s">
        <v>527</v>
      </c>
      <c r="B117" s="285" t="s">
        <v>266</v>
      </c>
      <c r="C117" s="286">
        <v>195000</v>
      </c>
      <c r="D117" s="276">
        <v>182502</v>
      </c>
      <c r="E117" s="287">
        <f t="shared" si="10"/>
        <v>12498</v>
      </c>
      <c r="F117" s="288">
        <v>195000</v>
      </c>
      <c r="G117" s="279">
        <v>148170</v>
      </c>
      <c r="H117" s="287">
        <f t="shared" si="11"/>
        <v>46830</v>
      </c>
      <c r="I117" s="243">
        <v>7</v>
      </c>
      <c r="J117" s="231">
        <v>7</v>
      </c>
      <c r="K117" s="232">
        <f t="shared" si="14"/>
        <v>0</v>
      </c>
      <c r="L117" s="243"/>
      <c r="M117" s="253"/>
      <c r="N117" s="245"/>
      <c r="O117" s="246">
        <f t="shared" si="13"/>
        <v>195000</v>
      </c>
      <c r="P117" s="249"/>
      <c r="Q117" s="249"/>
      <c r="R117" s="249"/>
      <c r="S117" s="289">
        <f t="shared" si="15"/>
        <v>195000</v>
      </c>
      <c r="T117">
        <v>195000</v>
      </c>
      <c r="U117" s="326">
        <f t="shared" si="12"/>
        <v>0</v>
      </c>
    </row>
    <row r="118" spans="1:21" hidden="1" x14ac:dyDescent="0.25">
      <c r="A118" s="284" t="s">
        <v>528</v>
      </c>
      <c r="B118" s="285" t="s">
        <v>265</v>
      </c>
      <c r="C118" s="286">
        <v>195000</v>
      </c>
      <c r="D118" s="276">
        <v>80514</v>
      </c>
      <c r="E118" s="287">
        <f t="shared" si="10"/>
        <v>114486</v>
      </c>
      <c r="F118" s="288">
        <v>195000</v>
      </c>
      <c r="G118" s="279">
        <v>85725</v>
      </c>
      <c r="H118" s="287">
        <f t="shared" si="11"/>
        <v>109275</v>
      </c>
      <c r="I118" s="243">
        <v>7</v>
      </c>
      <c r="J118" s="231">
        <v>7</v>
      </c>
      <c r="K118" s="232">
        <f t="shared" si="14"/>
        <v>0</v>
      </c>
      <c r="L118" s="243"/>
      <c r="M118" s="253"/>
      <c r="N118" s="245"/>
      <c r="O118" s="246">
        <f t="shared" si="13"/>
        <v>195000</v>
      </c>
      <c r="P118" s="249"/>
      <c r="Q118" s="249"/>
      <c r="R118" s="249"/>
      <c r="S118" s="289">
        <f t="shared" si="15"/>
        <v>195000</v>
      </c>
      <c r="T118">
        <v>195000</v>
      </c>
      <c r="U118" s="326">
        <f t="shared" si="12"/>
        <v>0</v>
      </c>
    </row>
    <row r="119" spans="1:21" hidden="1" x14ac:dyDescent="0.25">
      <c r="A119" s="284" t="s">
        <v>529</v>
      </c>
      <c r="B119" s="285" t="s">
        <v>264</v>
      </c>
      <c r="C119" s="286">
        <v>195000</v>
      </c>
      <c r="D119" s="276">
        <v>82896</v>
      </c>
      <c r="E119" s="287">
        <f t="shared" si="10"/>
        <v>112104</v>
      </c>
      <c r="F119" s="288">
        <v>195000</v>
      </c>
      <c r="G119" s="279">
        <v>75886</v>
      </c>
      <c r="H119" s="287">
        <f t="shared" si="11"/>
        <v>119114</v>
      </c>
      <c r="I119" s="243">
        <v>7</v>
      </c>
      <c r="J119" s="231">
        <v>7</v>
      </c>
      <c r="K119" s="232">
        <f t="shared" si="14"/>
        <v>0</v>
      </c>
      <c r="L119" s="243"/>
      <c r="M119" s="253"/>
      <c r="N119" s="245"/>
      <c r="O119" s="246">
        <f t="shared" si="13"/>
        <v>195000</v>
      </c>
      <c r="P119" s="249"/>
      <c r="Q119" s="249"/>
      <c r="R119" s="249"/>
      <c r="S119" s="289">
        <f t="shared" si="15"/>
        <v>195000</v>
      </c>
      <c r="T119">
        <v>195000</v>
      </c>
      <c r="U119" s="326">
        <f t="shared" si="12"/>
        <v>0</v>
      </c>
    </row>
    <row r="120" spans="1:21" hidden="1" x14ac:dyDescent="0.25">
      <c r="A120" s="284" t="s">
        <v>530</v>
      </c>
      <c r="B120" s="285" t="s">
        <v>263</v>
      </c>
      <c r="C120" s="286">
        <v>171000</v>
      </c>
      <c r="D120" s="276">
        <v>65988</v>
      </c>
      <c r="E120" s="287">
        <f t="shared" si="10"/>
        <v>105012</v>
      </c>
      <c r="F120" s="288">
        <v>171000</v>
      </c>
      <c r="G120" s="279">
        <v>68451</v>
      </c>
      <c r="H120" s="287">
        <f t="shared" si="11"/>
        <v>102549</v>
      </c>
      <c r="I120" s="243">
        <v>6</v>
      </c>
      <c r="J120" s="231">
        <v>6</v>
      </c>
      <c r="K120" s="232">
        <f t="shared" si="14"/>
        <v>0</v>
      </c>
      <c r="L120" s="243"/>
      <c r="M120" s="253"/>
      <c r="N120" s="245"/>
      <c r="O120" s="246">
        <f t="shared" si="13"/>
        <v>171000</v>
      </c>
      <c r="P120" s="249"/>
      <c r="Q120" s="249"/>
      <c r="R120" s="249"/>
      <c r="S120" s="289">
        <f t="shared" si="15"/>
        <v>171000</v>
      </c>
      <c r="T120">
        <v>171000</v>
      </c>
      <c r="U120" s="326">
        <f t="shared" si="12"/>
        <v>0</v>
      </c>
    </row>
    <row r="121" spans="1:21" hidden="1" x14ac:dyDescent="0.25">
      <c r="A121" s="284" t="s">
        <v>531</v>
      </c>
      <c r="B121" s="285" t="s">
        <v>262</v>
      </c>
      <c r="C121" s="286">
        <v>195000</v>
      </c>
      <c r="D121" s="276">
        <v>101118</v>
      </c>
      <c r="E121" s="287">
        <f t="shared" si="10"/>
        <v>93882</v>
      </c>
      <c r="F121" s="288">
        <v>195000</v>
      </c>
      <c r="G121" s="279">
        <v>110776</v>
      </c>
      <c r="H121" s="287">
        <f t="shared" si="11"/>
        <v>84224</v>
      </c>
      <c r="I121" s="243">
        <v>7</v>
      </c>
      <c r="J121" s="231">
        <v>7</v>
      </c>
      <c r="K121" s="232">
        <f t="shared" si="14"/>
        <v>0</v>
      </c>
      <c r="L121" s="243"/>
      <c r="M121" s="253"/>
      <c r="N121" s="245"/>
      <c r="O121" s="246">
        <f t="shared" si="13"/>
        <v>195000</v>
      </c>
      <c r="P121" s="249"/>
      <c r="Q121" s="249"/>
      <c r="R121" s="249"/>
      <c r="S121" s="289">
        <f t="shared" si="15"/>
        <v>195000</v>
      </c>
      <c r="T121">
        <v>195000</v>
      </c>
      <c r="U121" s="326">
        <f t="shared" si="12"/>
        <v>0</v>
      </c>
    </row>
    <row r="122" spans="1:21" hidden="1" x14ac:dyDescent="0.25">
      <c r="A122" s="284" t="s">
        <v>532</v>
      </c>
      <c r="B122" s="285" t="s">
        <v>261</v>
      </c>
      <c r="C122" s="286">
        <v>195000</v>
      </c>
      <c r="D122" s="276">
        <v>30279</v>
      </c>
      <c r="E122" s="287">
        <f t="shared" si="10"/>
        <v>164721</v>
      </c>
      <c r="F122" s="288">
        <v>195000</v>
      </c>
      <c r="G122" s="279">
        <v>28233</v>
      </c>
      <c r="H122" s="287">
        <f t="shared" si="11"/>
        <v>166767</v>
      </c>
      <c r="I122" s="243">
        <v>7</v>
      </c>
      <c r="J122" s="231">
        <v>7</v>
      </c>
      <c r="K122" s="232">
        <f t="shared" si="14"/>
        <v>0</v>
      </c>
      <c r="L122" s="243"/>
      <c r="M122" s="253"/>
      <c r="N122" s="245"/>
      <c r="O122" s="246">
        <f t="shared" si="13"/>
        <v>195000</v>
      </c>
      <c r="P122" s="249"/>
      <c r="Q122" s="249"/>
      <c r="R122" s="249"/>
      <c r="S122" s="289">
        <f t="shared" si="15"/>
        <v>195000</v>
      </c>
      <c r="T122">
        <v>195000</v>
      </c>
      <c r="U122" s="326">
        <f t="shared" si="12"/>
        <v>0</v>
      </c>
    </row>
    <row r="123" spans="1:21" hidden="1" x14ac:dyDescent="0.25">
      <c r="A123" s="284" t="s">
        <v>533</v>
      </c>
      <c r="B123" s="285" t="s">
        <v>260</v>
      </c>
      <c r="C123" s="286">
        <v>195000</v>
      </c>
      <c r="D123" s="276">
        <v>78565</v>
      </c>
      <c r="E123" s="287">
        <f t="shared" si="10"/>
        <v>116435</v>
      </c>
      <c r="F123" s="288">
        <v>195000</v>
      </c>
      <c r="G123" s="279">
        <v>75527</v>
      </c>
      <c r="H123" s="287">
        <f t="shared" si="11"/>
        <v>119473</v>
      </c>
      <c r="I123" s="243">
        <v>7</v>
      </c>
      <c r="J123" s="231">
        <v>7</v>
      </c>
      <c r="K123" s="232">
        <f t="shared" si="14"/>
        <v>0</v>
      </c>
      <c r="L123" s="243"/>
      <c r="M123" s="253"/>
      <c r="N123" s="245"/>
      <c r="O123" s="246">
        <f t="shared" si="13"/>
        <v>195000</v>
      </c>
      <c r="P123" s="249"/>
      <c r="Q123" s="249"/>
      <c r="R123" s="249"/>
      <c r="S123" s="289">
        <f t="shared" si="15"/>
        <v>195000</v>
      </c>
      <c r="T123">
        <v>195000</v>
      </c>
      <c r="U123" s="326">
        <f t="shared" si="12"/>
        <v>0</v>
      </c>
    </row>
    <row r="124" spans="1:21" hidden="1" x14ac:dyDescent="0.25">
      <c r="A124" s="284" t="s">
        <v>534</v>
      </c>
      <c r="B124" s="285" t="s">
        <v>259</v>
      </c>
      <c r="C124" s="286">
        <v>195000</v>
      </c>
      <c r="D124" s="276">
        <v>107832</v>
      </c>
      <c r="E124" s="287">
        <f t="shared" si="10"/>
        <v>87168</v>
      </c>
      <c r="F124" s="288">
        <v>195000</v>
      </c>
      <c r="G124" s="279">
        <v>99161</v>
      </c>
      <c r="H124" s="287">
        <f t="shared" si="11"/>
        <v>95839</v>
      </c>
      <c r="I124" s="243">
        <v>7</v>
      </c>
      <c r="J124" s="231">
        <v>7</v>
      </c>
      <c r="K124" s="232">
        <f t="shared" si="14"/>
        <v>0</v>
      </c>
      <c r="L124" s="243"/>
      <c r="M124" s="253"/>
      <c r="N124" s="245"/>
      <c r="O124" s="246">
        <f t="shared" si="13"/>
        <v>195000</v>
      </c>
      <c r="P124" s="249"/>
      <c r="Q124" s="249"/>
      <c r="R124" s="249"/>
      <c r="S124" s="289">
        <f t="shared" si="15"/>
        <v>195000</v>
      </c>
      <c r="T124">
        <v>195000</v>
      </c>
      <c r="U124" s="326">
        <f t="shared" si="12"/>
        <v>0</v>
      </c>
    </row>
    <row r="125" spans="1:21" hidden="1" x14ac:dyDescent="0.25">
      <c r="A125" s="284" t="s">
        <v>535</v>
      </c>
      <c r="B125" s="285" t="s">
        <v>258</v>
      </c>
      <c r="C125" s="286">
        <v>171000</v>
      </c>
      <c r="D125" s="276">
        <v>65282</v>
      </c>
      <c r="E125" s="287">
        <f t="shared" si="10"/>
        <v>105718</v>
      </c>
      <c r="F125" s="288">
        <v>171000</v>
      </c>
      <c r="G125" s="279">
        <v>57273</v>
      </c>
      <c r="H125" s="287">
        <f t="shared" si="11"/>
        <v>113727</v>
      </c>
      <c r="I125" s="243">
        <v>6</v>
      </c>
      <c r="J125" s="231">
        <v>6</v>
      </c>
      <c r="K125" s="232">
        <f t="shared" si="14"/>
        <v>0</v>
      </c>
      <c r="L125" s="243"/>
      <c r="M125" s="253"/>
      <c r="N125" s="245"/>
      <c r="O125" s="246">
        <f t="shared" si="13"/>
        <v>171000</v>
      </c>
      <c r="P125" s="249"/>
      <c r="Q125" s="249"/>
      <c r="R125" s="249"/>
      <c r="S125" s="289">
        <f t="shared" si="15"/>
        <v>171000</v>
      </c>
      <c r="T125">
        <v>171000</v>
      </c>
      <c r="U125" s="326">
        <f t="shared" si="12"/>
        <v>0</v>
      </c>
    </row>
    <row r="126" spans="1:21" hidden="1" x14ac:dyDescent="0.25">
      <c r="A126" s="284" t="s">
        <v>536</v>
      </c>
      <c r="B126" s="285" t="s">
        <v>257</v>
      </c>
      <c r="C126" s="286">
        <v>171000</v>
      </c>
      <c r="D126" s="276">
        <v>57090</v>
      </c>
      <c r="E126" s="287">
        <f t="shared" si="10"/>
        <v>113910</v>
      </c>
      <c r="F126" s="288">
        <v>171000</v>
      </c>
      <c r="G126" s="279">
        <v>60453</v>
      </c>
      <c r="H126" s="287">
        <f t="shared" si="11"/>
        <v>110547</v>
      </c>
      <c r="I126" s="243">
        <v>6</v>
      </c>
      <c r="J126" s="231">
        <v>6</v>
      </c>
      <c r="K126" s="232">
        <f t="shared" si="14"/>
        <v>0</v>
      </c>
      <c r="L126" s="243"/>
      <c r="M126" s="253"/>
      <c r="N126" s="245"/>
      <c r="O126" s="246">
        <f t="shared" si="13"/>
        <v>171000</v>
      </c>
      <c r="P126" s="249"/>
      <c r="Q126" s="249"/>
      <c r="R126" s="249"/>
      <c r="S126" s="289">
        <f t="shared" si="15"/>
        <v>171000</v>
      </c>
      <c r="T126">
        <v>171000</v>
      </c>
      <c r="U126" s="326">
        <f t="shared" si="12"/>
        <v>0</v>
      </c>
    </row>
    <row r="127" spans="1:21" hidden="1" x14ac:dyDescent="0.25">
      <c r="A127" s="284" t="s">
        <v>537</v>
      </c>
      <c r="B127" s="285" t="s">
        <v>256</v>
      </c>
      <c r="C127" s="286">
        <v>171000</v>
      </c>
      <c r="D127" s="276">
        <v>74065</v>
      </c>
      <c r="E127" s="287">
        <f t="shared" si="10"/>
        <v>96935</v>
      </c>
      <c r="F127" s="288">
        <v>171000</v>
      </c>
      <c r="G127" s="279">
        <v>80437</v>
      </c>
      <c r="H127" s="287">
        <f t="shared" si="11"/>
        <v>90563</v>
      </c>
      <c r="I127" s="243">
        <v>6</v>
      </c>
      <c r="J127" s="231">
        <v>6</v>
      </c>
      <c r="K127" s="232">
        <f t="shared" si="14"/>
        <v>0</v>
      </c>
      <c r="L127" s="243"/>
      <c r="M127" s="253"/>
      <c r="N127" s="245"/>
      <c r="O127" s="246">
        <f t="shared" si="13"/>
        <v>171000</v>
      </c>
      <c r="P127" s="249"/>
      <c r="Q127" s="249"/>
      <c r="R127" s="249"/>
      <c r="S127" s="289">
        <f t="shared" si="15"/>
        <v>171000</v>
      </c>
      <c r="T127">
        <v>171000</v>
      </c>
      <c r="U127" s="326">
        <f t="shared" si="12"/>
        <v>0</v>
      </c>
    </row>
    <row r="128" spans="1:21" hidden="1" x14ac:dyDescent="0.25">
      <c r="A128" s="291" t="s">
        <v>538</v>
      </c>
      <c r="B128" s="292" t="s">
        <v>253</v>
      </c>
      <c r="C128" s="293">
        <v>171000</v>
      </c>
      <c r="D128" s="294">
        <v>84175</v>
      </c>
      <c r="E128" s="287">
        <f t="shared" si="10"/>
        <v>86825</v>
      </c>
      <c r="F128" s="295">
        <v>171000</v>
      </c>
      <c r="G128" s="296">
        <v>100998</v>
      </c>
      <c r="H128" s="287">
        <f t="shared" si="11"/>
        <v>70002</v>
      </c>
      <c r="I128" s="243">
        <v>6</v>
      </c>
      <c r="J128" s="231">
        <v>6</v>
      </c>
      <c r="K128" s="232">
        <f t="shared" si="14"/>
        <v>0</v>
      </c>
      <c r="L128" s="243"/>
      <c r="M128" s="253"/>
      <c r="N128" s="245"/>
      <c r="O128" s="246">
        <f t="shared" si="13"/>
        <v>171000</v>
      </c>
      <c r="P128" s="249"/>
      <c r="Q128" s="249"/>
      <c r="R128" s="249"/>
      <c r="S128" s="289">
        <f t="shared" si="15"/>
        <v>171000</v>
      </c>
      <c r="T128">
        <v>171000</v>
      </c>
      <c r="U128" s="326">
        <f t="shared" si="12"/>
        <v>0</v>
      </c>
    </row>
    <row r="129" spans="1:21" hidden="1" x14ac:dyDescent="0.25">
      <c r="A129" s="291" t="s">
        <v>539</v>
      </c>
      <c r="B129" s="292" t="s">
        <v>251</v>
      </c>
      <c r="C129" s="293">
        <v>531000</v>
      </c>
      <c r="D129" s="294">
        <v>520608</v>
      </c>
      <c r="E129" s="287">
        <f t="shared" si="10"/>
        <v>10392</v>
      </c>
      <c r="F129" s="295">
        <v>531000</v>
      </c>
      <c r="G129" s="296">
        <v>571000</v>
      </c>
      <c r="H129" s="287">
        <f t="shared" si="11"/>
        <v>-40000</v>
      </c>
      <c r="I129" s="243">
        <v>24</v>
      </c>
      <c r="J129" s="231">
        <v>24</v>
      </c>
      <c r="K129" s="232">
        <f t="shared" si="14"/>
        <v>0</v>
      </c>
      <c r="L129" s="243"/>
      <c r="M129" s="253"/>
      <c r="N129" s="245"/>
      <c r="O129" s="246">
        <f t="shared" si="13"/>
        <v>531000</v>
      </c>
      <c r="P129" s="249"/>
      <c r="Q129" s="249"/>
      <c r="R129" s="249"/>
      <c r="S129" s="289">
        <f t="shared" si="15"/>
        <v>531000</v>
      </c>
      <c r="T129">
        <v>531000</v>
      </c>
      <c r="U129" s="326">
        <f t="shared" si="12"/>
        <v>0</v>
      </c>
    </row>
    <row r="130" spans="1:21" ht="17.25" hidden="1" thickBot="1" x14ac:dyDescent="0.3">
      <c r="A130" s="297" t="s">
        <v>540</v>
      </c>
      <c r="B130" s="298" t="s">
        <v>249</v>
      </c>
      <c r="C130" s="299">
        <v>171000</v>
      </c>
      <c r="D130" s="300">
        <v>152068</v>
      </c>
      <c r="E130" s="301">
        <f t="shared" si="10"/>
        <v>18932</v>
      </c>
      <c r="F130" s="302">
        <v>171000</v>
      </c>
      <c r="G130" s="303">
        <v>106210</v>
      </c>
      <c r="H130" s="301">
        <f t="shared" si="11"/>
        <v>64790</v>
      </c>
      <c r="I130" s="304">
        <v>6</v>
      </c>
      <c r="J130" s="231">
        <v>6</v>
      </c>
      <c r="K130" s="263">
        <f t="shared" si="14"/>
        <v>0</v>
      </c>
      <c r="L130" s="264"/>
      <c r="M130" s="265"/>
      <c r="N130" s="266"/>
      <c r="O130" s="267">
        <f t="shared" si="13"/>
        <v>171000</v>
      </c>
      <c r="P130" s="305"/>
      <c r="Q130" s="305"/>
      <c r="R130" s="305"/>
      <c r="S130" s="289">
        <f t="shared" si="15"/>
        <v>171000</v>
      </c>
      <c r="T130">
        <v>171000</v>
      </c>
      <c r="U130" s="326">
        <f t="shared" si="12"/>
        <v>0</v>
      </c>
    </row>
    <row r="131" spans="1:21" ht="20.25" hidden="1" thickBot="1" x14ac:dyDescent="0.3">
      <c r="A131" s="1125" t="s">
        <v>541</v>
      </c>
      <c r="B131" s="1126"/>
      <c r="C131" s="306">
        <f t="shared" ref="C131:H131" si="16">SUM(C30:C130)</f>
        <v>26730000</v>
      </c>
      <c r="D131" s="307">
        <f t="shared" si="16"/>
        <v>18352153</v>
      </c>
      <c r="E131" s="307">
        <f t="shared" si="16"/>
        <v>8377847</v>
      </c>
      <c r="F131" s="306">
        <f t="shared" si="16"/>
        <v>26404000</v>
      </c>
      <c r="G131" s="306">
        <f t="shared" si="16"/>
        <v>18628520</v>
      </c>
      <c r="H131" s="271">
        <f t="shared" si="16"/>
        <v>7775480</v>
      </c>
      <c r="I131" s="308">
        <f t="shared" ref="I131:S131" si="17">SUM(I30:I130)</f>
        <v>1062</v>
      </c>
      <c r="J131" s="309">
        <f t="shared" si="17"/>
        <v>1062</v>
      </c>
      <c r="K131" s="309">
        <f t="shared" si="17"/>
        <v>0</v>
      </c>
      <c r="L131" s="309">
        <f t="shared" si="17"/>
        <v>8</v>
      </c>
      <c r="M131" s="309">
        <f t="shared" si="17"/>
        <v>9</v>
      </c>
      <c r="N131" s="309">
        <f t="shared" si="17"/>
        <v>1</v>
      </c>
      <c r="O131" s="309">
        <f t="shared" si="17"/>
        <v>26246000</v>
      </c>
      <c r="P131" s="309">
        <f>SUM(P30:P130)</f>
        <v>466000</v>
      </c>
      <c r="Q131" s="309">
        <f t="shared" si="17"/>
        <v>135000</v>
      </c>
      <c r="R131" s="309">
        <f>SUM(R30:R130)</f>
        <v>0</v>
      </c>
      <c r="S131" s="309">
        <f t="shared" si="17"/>
        <v>26847000</v>
      </c>
      <c r="T131">
        <v>26847000</v>
      </c>
      <c r="U131" s="326">
        <f t="shared" si="12"/>
        <v>0</v>
      </c>
    </row>
    <row r="132" spans="1:21" ht="17.25" hidden="1" thickBot="1" x14ac:dyDescent="0.3">
      <c r="A132" s="1127" t="s">
        <v>542</v>
      </c>
      <c r="B132" s="1128"/>
      <c r="C132" s="310">
        <f t="shared" ref="C132:S132" si="18">C29+C131</f>
        <v>36009000</v>
      </c>
      <c r="D132" s="310">
        <f t="shared" si="18"/>
        <v>29537932</v>
      </c>
      <c r="E132" s="310">
        <f t="shared" si="18"/>
        <v>6471068</v>
      </c>
      <c r="F132" s="310">
        <f t="shared" si="18"/>
        <v>35354000</v>
      </c>
      <c r="G132" s="310">
        <f t="shared" si="18"/>
        <v>29758697</v>
      </c>
      <c r="H132" s="310">
        <f t="shared" si="18"/>
        <v>5595303</v>
      </c>
      <c r="I132" s="311">
        <f t="shared" si="18"/>
        <v>1424</v>
      </c>
      <c r="J132" s="311">
        <f t="shared" si="18"/>
        <v>1409</v>
      </c>
      <c r="K132" s="311">
        <f t="shared" si="18"/>
        <v>-15</v>
      </c>
      <c r="L132" s="311">
        <f t="shared" si="18"/>
        <v>17</v>
      </c>
      <c r="M132" s="311">
        <f t="shared" si="18"/>
        <v>17</v>
      </c>
      <c r="N132" s="311">
        <f t="shared" si="18"/>
        <v>0</v>
      </c>
      <c r="O132" s="311">
        <f t="shared" si="18"/>
        <v>34083000</v>
      </c>
      <c r="P132" s="311">
        <f>P29+P131</f>
        <v>1065000</v>
      </c>
      <c r="Q132" s="311">
        <f t="shared" si="18"/>
        <v>255000</v>
      </c>
      <c r="R132" s="311">
        <f>R29+R131</f>
        <v>500000</v>
      </c>
      <c r="S132" s="311">
        <f t="shared" si="18"/>
        <v>35903000</v>
      </c>
      <c r="T132">
        <v>35903000</v>
      </c>
      <c r="U132" s="326">
        <f t="shared" si="12"/>
        <v>0</v>
      </c>
    </row>
    <row r="133" spans="1:21" x14ac:dyDescent="0.25">
      <c r="A133" s="1105"/>
      <c r="B133" s="1106"/>
      <c r="C133" s="1106"/>
      <c r="D133" s="1106"/>
      <c r="E133" s="1106"/>
      <c r="F133" s="1106"/>
      <c r="G133" s="1106"/>
      <c r="H133" s="1106"/>
      <c r="I133" s="1106"/>
      <c r="J133" s="1106"/>
      <c r="K133" s="1106"/>
      <c r="L133" s="1106"/>
      <c r="M133" s="1106"/>
      <c r="N133" s="1106"/>
      <c r="O133" s="1106"/>
      <c r="P133" s="1106"/>
      <c r="Q133" s="1106"/>
      <c r="R133" s="1106"/>
      <c r="S133" s="1106"/>
    </row>
    <row r="134" spans="1:21" ht="19.5" x14ac:dyDescent="0.25">
      <c r="A134" s="1101" t="s">
        <v>543</v>
      </c>
      <c r="B134" s="1101"/>
      <c r="C134" s="1101"/>
      <c r="D134" s="1101"/>
      <c r="E134" s="1101"/>
      <c r="F134" s="1101"/>
      <c r="G134" s="1101"/>
      <c r="H134" s="1101"/>
      <c r="I134" s="1101"/>
      <c r="J134" s="1101"/>
      <c r="K134" s="1101"/>
      <c r="L134" s="1101"/>
      <c r="M134" s="1101"/>
      <c r="N134" s="1101"/>
      <c r="O134" s="1101"/>
      <c r="P134" s="1101"/>
      <c r="Q134" s="1101"/>
      <c r="R134" s="1101"/>
      <c r="S134" s="1101"/>
    </row>
    <row r="135" spans="1:21" ht="19.5" x14ac:dyDescent="0.25">
      <c r="A135" s="1102" t="s">
        <v>544</v>
      </c>
      <c r="B135" s="1103"/>
      <c r="C135" s="1103"/>
      <c r="D135" s="1103"/>
      <c r="E135" s="1103"/>
      <c r="F135" s="1103"/>
      <c r="G135" s="1103"/>
      <c r="H135" s="1103"/>
      <c r="I135" s="1103"/>
      <c r="J135" s="1103"/>
      <c r="K135" s="1103"/>
      <c r="L135" s="1103"/>
      <c r="M135" s="1103"/>
      <c r="N135" s="1103"/>
      <c r="O135" s="1103"/>
      <c r="P135" s="1103"/>
      <c r="Q135" s="1103"/>
      <c r="R135" s="1103"/>
      <c r="S135" s="1103"/>
    </row>
    <row r="136" spans="1:21" ht="19.5" x14ac:dyDescent="0.25">
      <c r="A136" s="1102" t="s">
        <v>545</v>
      </c>
      <c r="B136" s="1102"/>
      <c r="C136" s="1102"/>
      <c r="D136" s="1102"/>
      <c r="E136" s="1102"/>
      <c r="F136" s="1102"/>
      <c r="G136" s="1102"/>
      <c r="H136" s="1102"/>
      <c r="I136" s="1102"/>
      <c r="J136" s="1102"/>
      <c r="K136" s="1102"/>
      <c r="L136" s="1102"/>
      <c r="M136" s="1102"/>
      <c r="N136" s="1102"/>
      <c r="O136" s="1102"/>
      <c r="P136" s="1102"/>
      <c r="Q136" s="1102"/>
      <c r="R136" s="1102"/>
      <c r="S136" s="1102"/>
    </row>
    <row r="137" spans="1:21" ht="19.5" x14ac:dyDescent="0.25">
      <c r="A137" s="1102" t="s">
        <v>546</v>
      </c>
      <c r="B137" s="1102"/>
      <c r="C137" s="1102"/>
      <c r="D137" s="1102"/>
      <c r="E137" s="1102"/>
      <c r="F137" s="1102"/>
      <c r="G137" s="1102"/>
      <c r="H137" s="1102"/>
      <c r="I137" s="1102"/>
      <c r="J137" s="1102"/>
      <c r="K137" s="1102"/>
      <c r="L137" s="1102"/>
      <c r="M137" s="1102"/>
      <c r="N137" s="1102"/>
      <c r="O137" s="1102"/>
      <c r="P137" s="1102"/>
      <c r="Q137" s="1102"/>
      <c r="R137" s="1102"/>
      <c r="S137" s="1102"/>
    </row>
    <row r="138" spans="1:21" ht="19.5" x14ac:dyDescent="0.25">
      <c r="A138" s="1104" t="s">
        <v>547</v>
      </c>
      <c r="B138" s="1104"/>
      <c r="C138" s="1104"/>
      <c r="D138" s="1104"/>
      <c r="E138" s="1104"/>
      <c r="F138" s="1104"/>
      <c r="G138" s="1104"/>
      <c r="H138" s="1104"/>
      <c r="I138" s="1104"/>
      <c r="J138" s="1104"/>
      <c r="K138" s="1104"/>
      <c r="L138" s="1104"/>
      <c r="M138" s="1104"/>
      <c r="N138" s="1104"/>
      <c r="O138" s="1104"/>
      <c r="P138" s="1104"/>
      <c r="Q138" s="1104"/>
      <c r="R138" s="1104"/>
      <c r="S138" s="1104"/>
    </row>
  </sheetData>
  <mergeCells count="27">
    <mergeCell ref="A1:S1"/>
    <mergeCell ref="A2:A4"/>
    <mergeCell ref="B2:B4"/>
    <mergeCell ref="C2:E2"/>
    <mergeCell ref="F2:H2"/>
    <mergeCell ref="O2:S2"/>
    <mergeCell ref="C3:C4"/>
    <mergeCell ref="D3:D4"/>
    <mergeCell ref="E3:E4"/>
    <mergeCell ref="F3:F4"/>
    <mergeCell ref="A133:S133"/>
    <mergeCell ref="G3:G4"/>
    <mergeCell ref="H3:H4"/>
    <mergeCell ref="I3:I4"/>
    <mergeCell ref="J3:J4"/>
    <mergeCell ref="L3:L4"/>
    <mergeCell ref="M3:M4"/>
    <mergeCell ref="O3:P3"/>
    <mergeCell ref="S3:S4"/>
    <mergeCell ref="A29:B29"/>
    <mergeCell ref="A131:B131"/>
    <mergeCell ref="A132:B132"/>
    <mergeCell ref="A134:S134"/>
    <mergeCell ref="A135:S135"/>
    <mergeCell ref="A136:S136"/>
    <mergeCell ref="A137:S137"/>
    <mergeCell ref="A138:S138"/>
  </mergeCells>
  <phoneticPr fontId="3" type="noConversion"/>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K84"/>
  <sheetViews>
    <sheetView zoomScale="98" zoomScaleNormal="98" zoomScaleSheetLayoutView="100" workbookViewId="0">
      <pane xSplit="2" ySplit="3" topLeftCell="C4" activePane="bottomRight" state="frozen"/>
      <selection activeCell="J12" sqref="J12"/>
      <selection pane="topRight" activeCell="J12" sqref="J12"/>
      <selection pane="bottomLeft" activeCell="J12" sqref="J12"/>
      <selection pane="bottomRight" activeCell="J12" sqref="J12"/>
    </sheetView>
  </sheetViews>
  <sheetFormatPr defaultColWidth="9.140625" defaultRowHeight="16.5" x14ac:dyDescent="0.25"/>
  <cols>
    <col min="1" max="1" width="17.7109375" style="327" customWidth="1"/>
    <col min="2" max="2" width="9.140625" style="327" customWidth="1"/>
    <col min="3" max="3" width="16.140625" style="327" bestFit="1" customWidth="1"/>
    <col min="4" max="4" width="22.5703125" style="331" bestFit="1" customWidth="1"/>
    <col min="5" max="5" width="9.5703125" style="327" customWidth="1"/>
    <col min="6" max="7" width="11.140625" style="327" customWidth="1"/>
    <col min="8" max="8" width="16.5703125" style="330" customWidth="1"/>
    <col min="9" max="9" width="13.7109375" style="327" customWidth="1"/>
    <col min="10" max="10" width="13.140625" style="327" customWidth="1"/>
    <col min="11" max="11" width="12.140625" style="327" customWidth="1"/>
    <col min="12" max="12" width="7.5703125" style="327" customWidth="1"/>
    <col min="13" max="13" width="15.5703125" style="327" customWidth="1"/>
    <col min="14" max="14" width="15" style="327" customWidth="1"/>
    <col min="15" max="15" width="12.5703125" style="327" customWidth="1"/>
    <col min="16" max="16" width="10.5703125" style="329" customWidth="1"/>
    <col min="17" max="17" width="12.85546875" style="327" customWidth="1"/>
    <col min="18" max="19" width="13.140625" style="327" customWidth="1"/>
    <col min="20" max="20" width="18.7109375" style="327" customWidth="1"/>
    <col min="21" max="21" width="19.28515625" style="328" customWidth="1"/>
    <col min="22" max="16384" width="9.140625" style="327"/>
  </cols>
  <sheetData>
    <row r="1" spans="1:89" ht="31.5" customHeight="1" x14ac:dyDescent="0.25">
      <c r="A1" s="1160" t="s">
        <v>752</v>
      </c>
      <c r="B1" s="1160"/>
      <c r="C1" s="1160"/>
      <c r="D1" s="1160"/>
      <c r="E1" s="1160"/>
      <c r="F1" s="1160"/>
      <c r="G1" s="1160"/>
      <c r="H1" s="1160"/>
      <c r="I1" s="1160"/>
      <c r="J1" s="1160"/>
      <c r="K1" s="1160"/>
      <c r="L1" s="1160"/>
      <c r="M1" s="1160"/>
      <c r="N1" s="1160"/>
      <c r="O1" s="1160"/>
      <c r="P1" s="1160"/>
      <c r="Q1" s="1160"/>
      <c r="R1" s="1160"/>
      <c r="S1" s="1160"/>
      <c r="T1" s="1160"/>
      <c r="U1" s="504"/>
    </row>
    <row r="2" spans="1:89" ht="30" customHeight="1" x14ac:dyDescent="0.25">
      <c r="A2" s="1161" t="s">
        <v>751</v>
      </c>
      <c r="B2" s="1161" t="s">
        <v>750</v>
      </c>
      <c r="C2" s="1161" t="s">
        <v>749</v>
      </c>
      <c r="D2" s="1161" t="s">
        <v>748</v>
      </c>
      <c r="E2" s="1161" t="s">
        <v>747</v>
      </c>
      <c r="F2" s="1161" t="s">
        <v>746</v>
      </c>
      <c r="G2" s="1150" t="s">
        <v>745</v>
      </c>
      <c r="H2" s="1163" t="s">
        <v>744</v>
      </c>
      <c r="I2" s="1150" t="s">
        <v>743</v>
      </c>
      <c r="J2" s="1150" t="s">
        <v>742</v>
      </c>
      <c r="K2" s="1161" t="s">
        <v>741</v>
      </c>
      <c r="L2" s="1161"/>
      <c r="M2" s="1161"/>
      <c r="N2" s="1161" t="s">
        <v>740</v>
      </c>
      <c r="O2" s="1150" t="s">
        <v>739</v>
      </c>
      <c r="P2" s="1161" t="s">
        <v>738</v>
      </c>
      <c r="Q2" s="1161"/>
      <c r="R2" s="1150" t="s">
        <v>737</v>
      </c>
      <c r="S2" s="1165" t="s">
        <v>736</v>
      </c>
      <c r="T2" s="1167" t="s">
        <v>735</v>
      </c>
      <c r="U2" s="1164" t="s">
        <v>157</v>
      </c>
    </row>
    <row r="3" spans="1:89" ht="39" customHeight="1" x14ac:dyDescent="0.25">
      <c r="A3" s="1161"/>
      <c r="B3" s="1161"/>
      <c r="C3" s="1161"/>
      <c r="D3" s="1162"/>
      <c r="E3" s="1161"/>
      <c r="F3" s="1161"/>
      <c r="G3" s="1150"/>
      <c r="H3" s="1163"/>
      <c r="I3" s="1150"/>
      <c r="J3" s="1150"/>
      <c r="K3" s="498" t="s">
        <v>734</v>
      </c>
      <c r="L3" s="499" t="s">
        <v>733</v>
      </c>
      <c r="M3" s="499" t="s">
        <v>732</v>
      </c>
      <c r="N3" s="1161"/>
      <c r="O3" s="1150"/>
      <c r="P3" s="1161"/>
      <c r="Q3" s="1161"/>
      <c r="R3" s="1150"/>
      <c r="S3" s="1166"/>
      <c r="T3" s="1167"/>
      <c r="U3" s="1164"/>
    </row>
    <row r="4" spans="1:89" ht="39" customHeight="1" x14ac:dyDescent="0.25">
      <c r="A4" s="499" t="s">
        <v>731</v>
      </c>
      <c r="B4" s="499"/>
      <c r="C4" s="499"/>
      <c r="D4" s="500"/>
      <c r="E4" s="499"/>
      <c r="F4" s="499"/>
      <c r="G4" s="498"/>
      <c r="H4" s="503" t="s">
        <v>730</v>
      </c>
      <c r="I4" s="498">
        <v>646</v>
      </c>
      <c r="J4" s="498">
        <v>663</v>
      </c>
      <c r="K4" s="498"/>
      <c r="L4" s="499"/>
      <c r="M4" s="499">
        <v>312</v>
      </c>
      <c r="N4" s="499">
        <v>256</v>
      </c>
      <c r="O4" s="498">
        <v>264</v>
      </c>
      <c r="P4" s="499"/>
      <c r="Q4" s="499">
        <v>264</v>
      </c>
      <c r="R4" s="498">
        <v>661</v>
      </c>
      <c r="S4" s="498"/>
      <c r="T4" s="502"/>
      <c r="U4" s="501"/>
    </row>
    <row r="5" spans="1:89" ht="27.75" hidden="1" customHeight="1" x14ac:dyDescent="0.25">
      <c r="A5" s="499" t="s">
        <v>244</v>
      </c>
      <c r="B5" s="499"/>
      <c r="C5" s="499"/>
      <c r="D5" s="500"/>
      <c r="E5" s="499"/>
      <c r="F5" s="499"/>
      <c r="G5" s="498"/>
      <c r="H5" s="497">
        <f>SUM(H6:H51)</f>
        <v>23075271</v>
      </c>
      <c r="I5" s="497">
        <f>SUM(I6:I51)</f>
        <v>488290</v>
      </c>
      <c r="J5" s="497">
        <f>SUM(J6:J51)</f>
        <v>415428</v>
      </c>
      <c r="K5" s="497">
        <f>SUM(K52:K52)</f>
        <v>0</v>
      </c>
      <c r="L5" s="497"/>
      <c r="M5" s="497">
        <f>SUM(M6:M51)</f>
        <v>2621593.2000000002</v>
      </c>
      <c r="N5" s="497">
        <f>SUM(N6:N51)</f>
        <v>1523200</v>
      </c>
      <c r="O5" s="497">
        <f>SUM(O6:O51)</f>
        <v>491012</v>
      </c>
      <c r="P5" s="497">
        <f>SUM(P6:P71)</f>
        <v>1277</v>
      </c>
      <c r="Q5" s="497">
        <f>SUM(Q6:Q51)</f>
        <v>766200</v>
      </c>
      <c r="R5" s="497">
        <f>SUM(R6:R51)</f>
        <v>31950</v>
      </c>
      <c r="S5" s="497">
        <f>SUM(S6:S50)</f>
        <v>0</v>
      </c>
      <c r="T5" s="497">
        <f>SUM(T6:T51)</f>
        <v>29412944.199999999</v>
      </c>
      <c r="U5" s="496"/>
    </row>
    <row r="6" spans="1:89" x14ac:dyDescent="0.25">
      <c r="A6" s="435" t="s">
        <v>729</v>
      </c>
      <c r="B6" s="426" t="s">
        <v>579</v>
      </c>
      <c r="C6" s="426" t="s">
        <v>600</v>
      </c>
      <c r="D6" s="426" t="s">
        <v>728</v>
      </c>
      <c r="E6" s="426" t="s">
        <v>727</v>
      </c>
      <c r="F6" s="426">
        <v>98.11</v>
      </c>
      <c r="G6" s="415">
        <v>4009</v>
      </c>
      <c r="H6" s="434">
        <v>237538</v>
      </c>
      <c r="I6" s="433">
        <v>6300</v>
      </c>
      <c r="J6" s="432">
        <v>6876</v>
      </c>
      <c r="K6" s="431">
        <v>2200</v>
      </c>
      <c r="L6" s="430">
        <v>21.7</v>
      </c>
      <c r="M6" s="419">
        <v>47740</v>
      </c>
      <c r="N6" s="415">
        <v>51000</v>
      </c>
      <c r="O6" s="415">
        <v>10895</v>
      </c>
      <c r="P6" s="429">
        <v>17</v>
      </c>
      <c r="Q6" s="415">
        <f t="shared" ref="Q6:Q22" si="0">P6*600</f>
        <v>10200</v>
      </c>
      <c r="R6" s="419">
        <v>600</v>
      </c>
      <c r="S6" s="416" t="s">
        <v>573</v>
      </c>
      <c r="T6" s="415">
        <f t="shared" ref="T6:T51" si="1">H6+I6+J6+M6+N6+O6+Q6+R6</f>
        <v>371149</v>
      </c>
      <c r="U6" s="426" t="s">
        <v>572</v>
      </c>
    </row>
    <row r="7" spans="1:89" s="330" customFormat="1" x14ac:dyDescent="0.25">
      <c r="A7" s="472" t="s">
        <v>726</v>
      </c>
      <c r="B7" s="426" t="s">
        <v>699</v>
      </c>
      <c r="C7" s="426" t="s">
        <v>578</v>
      </c>
      <c r="D7" s="491" t="s">
        <v>725</v>
      </c>
      <c r="E7" s="491" t="s">
        <v>724</v>
      </c>
      <c r="F7" s="426">
        <v>99.07</v>
      </c>
      <c r="G7" s="415">
        <v>7684</v>
      </c>
      <c r="H7" s="434">
        <v>491075</v>
      </c>
      <c r="I7" s="433">
        <v>11700</v>
      </c>
      <c r="J7" s="432">
        <v>10998</v>
      </c>
      <c r="K7" s="431">
        <v>2280</v>
      </c>
      <c r="L7" s="430">
        <v>21.7</v>
      </c>
      <c r="M7" s="419">
        <v>59469</v>
      </c>
      <c r="N7" s="415">
        <v>51000</v>
      </c>
      <c r="O7" s="415">
        <v>10895</v>
      </c>
      <c r="P7" s="429">
        <v>42</v>
      </c>
      <c r="Q7" s="415">
        <f t="shared" si="0"/>
        <v>25200</v>
      </c>
      <c r="R7" s="419">
        <v>600</v>
      </c>
      <c r="S7" s="416" t="s">
        <v>573</v>
      </c>
      <c r="T7" s="415">
        <f t="shared" si="1"/>
        <v>660937</v>
      </c>
      <c r="U7" s="428"/>
    </row>
    <row r="8" spans="1:89" s="330" customFormat="1" x14ac:dyDescent="0.25">
      <c r="A8" s="472" t="s">
        <v>723</v>
      </c>
      <c r="B8" s="426" t="s">
        <v>699</v>
      </c>
      <c r="C8" s="426" t="s">
        <v>722</v>
      </c>
      <c r="D8" s="491" t="s">
        <v>721</v>
      </c>
      <c r="E8" s="491" t="s">
        <v>720</v>
      </c>
      <c r="F8" s="426">
        <v>98.06</v>
      </c>
      <c r="G8" s="415">
        <v>7684</v>
      </c>
      <c r="H8" s="434">
        <v>491075</v>
      </c>
      <c r="I8" s="433">
        <v>11700</v>
      </c>
      <c r="J8" s="432">
        <v>10998</v>
      </c>
      <c r="K8" s="431">
        <v>2280</v>
      </c>
      <c r="L8" s="430">
        <v>21.7</v>
      </c>
      <c r="M8" s="419">
        <v>51216</v>
      </c>
      <c r="N8" s="415">
        <v>51000</v>
      </c>
      <c r="O8" s="415">
        <v>10895</v>
      </c>
      <c r="P8" s="429">
        <v>41</v>
      </c>
      <c r="Q8" s="415">
        <f t="shared" si="0"/>
        <v>24600</v>
      </c>
      <c r="R8" s="419">
        <v>600</v>
      </c>
      <c r="S8" s="416" t="s">
        <v>573</v>
      </c>
      <c r="T8" s="415">
        <f t="shared" si="1"/>
        <v>652084</v>
      </c>
      <c r="U8" s="428"/>
    </row>
    <row r="9" spans="1:89" s="493" customFormat="1" x14ac:dyDescent="0.25">
      <c r="A9" s="472" t="s">
        <v>719</v>
      </c>
      <c r="B9" s="426" t="s">
        <v>699</v>
      </c>
      <c r="C9" s="426" t="s">
        <v>578</v>
      </c>
      <c r="D9" s="491" t="s">
        <v>718</v>
      </c>
      <c r="E9" s="491" t="s">
        <v>717</v>
      </c>
      <c r="F9" s="495">
        <v>97.06</v>
      </c>
      <c r="G9" s="415">
        <v>7684</v>
      </c>
      <c r="H9" s="434">
        <v>491075</v>
      </c>
      <c r="I9" s="433">
        <v>11700</v>
      </c>
      <c r="J9" s="432">
        <v>10998</v>
      </c>
      <c r="K9" s="431">
        <v>2280</v>
      </c>
      <c r="L9" s="430">
        <v>21.7</v>
      </c>
      <c r="M9" s="419">
        <v>81134</v>
      </c>
      <c r="N9" s="415">
        <v>51000</v>
      </c>
      <c r="O9" s="415">
        <v>10895</v>
      </c>
      <c r="P9" s="450">
        <v>44</v>
      </c>
      <c r="Q9" s="415">
        <f t="shared" si="0"/>
        <v>26400</v>
      </c>
      <c r="R9" s="419">
        <v>600</v>
      </c>
      <c r="S9" s="416" t="s">
        <v>573</v>
      </c>
      <c r="T9" s="415">
        <f t="shared" si="1"/>
        <v>683802</v>
      </c>
      <c r="U9" s="428"/>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330"/>
      <c r="AW9" s="330"/>
      <c r="AX9" s="330"/>
      <c r="AY9" s="330"/>
      <c r="AZ9" s="330"/>
      <c r="BA9" s="330"/>
      <c r="BB9" s="330"/>
      <c r="BC9" s="330"/>
      <c r="BD9" s="330"/>
      <c r="BE9" s="330"/>
      <c r="BF9" s="330"/>
      <c r="BG9" s="330"/>
      <c r="BH9" s="330"/>
      <c r="BI9" s="330"/>
      <c r="BJ9" s="330"/>
      <c r="BK9" s="330"/>
      <c r="BL9" s="330"/>
      <c r="BM9" s="330"/>
      <c r="BN9" s="330"/>
      <c r="BO9" s="330"/>
      <c r="BP9" s="330"/>
      <c r="BQ9" s="330"/>
      <c r="BR9" s="330"/>
      <c r="BS9" s="330"/>
      <c r="BT9" s="330"/>
      <c r="BU9" s="330"/>
      <c r="BV9" s="330"/>
      <c r="BW9" s="330"/>
      <c r="BX9" s="330"/>
      <c r="BY9" s="330"/>
      <c r="BZ9" s="330"/>
      <c r="CA9" s="330"/>
      <c r="CB9" s="330"/>
      <c r="CC9" s="330"/>
      <c r="CD9" s="330"/>
      <c r="CE9" s="330"/>
      <c r="CF9" s="330"/>
      <c r="CG9" s="330"/>
      <c r="CH9" s="330"/>
      <c r="CI9" s="330"/>
      <c r="CJ9" s="330"/>
      <c r="CK9" s="330"/>
    </row>
    <row r="10" spans="1:89" s="492" customFormat="1" x14ac:dyDescent="0.25">
      <c r="A10" s="472" t="s">
        <v>716</v>
      </c>
      <c r="B10" s="426" t="s">
        <v>699</v>
      </c>
      <c r="C10" s="1153" t="s">
        <v>585</v>
      </c>
      <c r="D10" s="1154"/>
      <c r="E10" s="1154"/>
      <c r="F10" s="1154"/>
      <c r="G10" s="415">
        <v>7684</v>
      </c>
      <c r="H10" s="434">
        <v>491075</v>
      </c>
      <c r="I10" s="433">
        <v>11700</v>
      </c>
      <c r="J10" s="432">
        <v>10998</v>
      </c>
      <c r="K10" s="431">
        <v>2280</v>
      </c>
      <c r="L10" s="430">
        <v>21.7</v>
      </c>
      <c r="M10" s="419">
        <v>56375</v>
      </c>
      <c r="N10" s="415">
        <v>8500</v>
      </c>
      <c r="O10" s="415">
        <v>10895</v>
      </c>
      <c r="P10" s="429">
        <v>44</v>
      </c>
      <c r="Q10" s="415">
        <f t="shared" si="0"/>
        <v>26400</v>
      </c>
      <c r="R10" s="419">
        <v>600</v>
      </c>
      <c r="S10" s="416" t="s">
        <v>573</v>
      </c>
      <c r="T10" s="415">
        <f t="shared" si="1"/>
        <v>616543</v>
      </c>
      <c r="U10" s="428"/>
      <c r="V10" s="330"/>
      <c r="W10" s="330"/>
      <c r="X10" s="330"/>
      <c r="Y10" s="330"/>
      <c r="Z10" s="330"/>
      <c r="AA10" s="330"/>
      <c r="AB10" s="330"/>
      <c r="AC10" s="330"/>
      <c r="AD10" s="330"/>
      <c r="AE10" s="330"/>
      <c r="AF10" s="330"/>
      <c r="AG10" s="330"/>
      <c r="AH10" s="330"/>
      <c r="AI10" s="330"/>
      <c r="AJ10" s="330"/>
      <c r="AK10" s="330"/>
      <c r="AL10" s="330"/>
      <c r="AM10" s="330"/>
      <c r="AN10" s="330"/>
      <c r="AO10" s="330"/>
      <c r="AP10" s="330"/>
      <c r="AQ10" s="330"/>
      <c r="AR10" s="330"/>
      <c r="AS10" s="330"/>
      <c r="AT10" s="330"/>
      <c r="AU10" s="330"/>
      <c r="AV10" s="330"/>
      <c r="AW10" s="330"/>
      <c r="AX10" s="330"/>
      <c r="AY10" s="330"/>
      <c r="AZ10" s="330"/>
      <c r="BA10" s="330"/>
      <c r="BB10" s="330"/>
      <c r="BC10" s="330"/>
      <c r="BD10" s="330"/>
      <c r="BE10" s="330"/>
      <c r="BF10" s="330"/>
      <c r="BG10" s="330"/>
      <c r="BH10" s="330"/>
      <c r="BI10" s="330"/>
      <c r="BJ10" s="330"/>
      <c r="BK10" s="330"/>
      <c r="BL10" s="330"/>
      <c r="BM10" s="330"/>
      <c r="BN10" s="330"/>
      <c r="BO10" s="330"/>
      <c r="BP10" s="330"/>
      <c r="BQ10" s="330"/>
      <c r="BR10" s="330"/>
      <c r="BS10" s="330"/>
      <c r="BT10" s="330"/>
      <c r="BU10" s="330"/>
      <c r="BV10" s="330"/>
      <c r="BW10" s="330"/>
      <c r="BX10" s="330"/>
      <c r="BY10" s="330"/>
      <c r="BZ10" s="330"/>
      <c r="CA10" s="330"/>
      <c r="CB10" s="330"/>
      <c r="CC10" s="330"/>
      <c r="CD10" s="330"/>
      <c r="CE10" s="330"/>
      <c r="CF10" s="330"/>
      <c r="CG10" s="330"/>
      <c r="CH10" s="330"/>
      <c r="CI10" s="330"/>
      <c r="CJ10" s="330"/>
      <c r="CK10" s="330"/>
    </row>
    <row r="11" spans="1:89" s="330" customFormat="1" x14ac:dyDescent="0.25">
      <c r="A11" s="472" t="s">
        <v>715</v>
      </c>
      <c r="B11" s="426" t="s">
        <v>699</v>
      </c>
      <c r="C11" s="426" t="s">
        <v>578</v>
      </c>
      <c r="D11" s="491" t="s">
        <v>714</v>
      </c>
      <c r="E11" s="491" t="s">
        <v>713</v>
      </c>
      <c r="F11" s="426">
        <v>98.06</v>
      </c>
      <c r="G11" s="415">
        <v>7684</v>
      </c>
      <c r="H11" s="434">
        <v>491075</v>
      </c>
      <c r="I11" s="433">
        <v>11700</v>
      </c>
      <c r="J11" s="432">
        <v>10998</v>
      </c>
      <c r="K11" s="431">
        <v>2280</v>
      </c>
      <c r="L11" s="430">
        <v>21.7</v>
      </c>
      <c r="M11" s="419">
        <v>75995</v>
      </c>
      <c r="N11" s="415">
        <v>51000</v>
      </c>
      <c r="O11" s="415">
        <v>10895</v>
      </c>
      <c r="P11" s="429">
        <v>41</v>
      </c>
      <c r="Q11" s="415">
        <f t="shared" si="0"/>
        <v>24600</v>
      </c>
      <c r="R11" s="419">
        <v>600</v>
      </c>
      <c r="S11" s="416" t="s">
        <v>573</v>
      </c>
      <c r="T11" s="415">
        <f t="shared" si="1"/>
        <v>676863</v>
      </c>
      <c r="U11" s="428"/>
    </row>
    <row r="12" spans="1:89" s="330" customFormat="1" x14ac:dyDescent="0.25">
      <c r="A12" s="472" t="s">
        <v>712</v>
      </c>
      <c r="B12" s="426" t="s">
        <v>699</v>
      </c>
      <c r="C12" s="1153" t="s">
        <v>585</v>
      </c>
      <c r="D12" s="1154"/>
      <c r="E12" s="1154"/>
      <c r="F12" s="1154"/>
      <c r="G12" s="415">
        <v>7684</v>
      </c>
      <c r="H12" s="434">
        <v>491075</v>
      </c>
      <c r="I12" s="433">
        <v>11700</v>
      </c>
      <c r="J12" s="432">
        <v>10998</v>
      </c>
      <c r="K12" s="431">
        <v>2280</v>
      </c>
      <c r="L12" s="430">
        <v>21.7</v>
      </c>
      <c r="M12" s="419">
        <v>59495</v>
      </c>
      <c r="N12" s="415">
        <v>8500</v>
      </c>
      <c r="O12" s="415">
        <v>10895</v>
      </c>
      <c r="P12" s="429">
        <v>44</v>
      </c>
      <c r="Q12" s="415">
        <f t="shared" si="0"/>
        <v>26400</v>
      </c>
      <c r="R12" s="419">
        <v>600</v>
      </c>
      <c r="S12" s="416" t="s">
        <v>573</v>
      </c>
      <c r="T12" s="415">
        <f t="shared" si="1"/>
        <v>619663</v>
      </c>
      <c r="U12" s="428"/>
    </row>
    <row r="13" spans="1:89" x14ac:dyDescent="0.25">
      <c r="A13" s="472" t="s">
        <v>711</v>
      </c>
      <c r="B13" s="426" t="s">
        <v>699</v>
      </c>
      <c r="C13" s="426" t="s">
        <v>578</v>
      </c>
      <c r="D13" s="494" t="s">
        <v>710</v>
      </c>
      <c r="E13" s="491" t="s">
        <v>709</v>
      </c>
      <c r="F13" s="426">
        <v>100.09</v>
      </c>
      <c r="G13" s="415">
        <v>4009</v>
      </c>
      <c r="H13" s="434">
        <v>491075</v>
      </c>
      <c r="I13" s="433">
        <v>6300</v>
      </c>
      <c r="J13" s="432">
        <v>6876</v>
      </c>
      <c r="K13" s="431">
        <v>2280</v>
      </c>
      <c r="L13" s="430">
        <v>21.7</v>
      </c>
      <c r="M13" s="419">
        <v>52246</v>
      </c>
      <c r="N13" s="415">
        <v>51000</v>
      </c>
      <c r="O13" s="415">
        <v>10895</v>
      </c>
      <c r="P13" s="450">
        <v>21</v>
      </c>
      <c r="Q13" s="415">
        <f t="shared" si="0"/>
        <v>12600</v>
      </c>
      <c r="R13" s="419">
        <v>600</v>
      </c>
      <c r="S13" s="416" t="s">
        <v>573</v>
      </c>
      <c r="T13" s="415">
        <f t="shared" si="1"/>
        <v>631592</v>
      </c>
      <c r="U13" s="428"/>
      <c r="V13" s="330"/>
      <c r="W13" s="330"/>
      <c r="X13" s="330"/>
      <c r="Y13" s="330"/>
      <c r="Z13" s="330"/>
      <c r="AA13" s="330"/>
      <c r="AB13" s="330"/>
      <c r="AC13" s="330"/>
      <c r="AD13" s="330"/>
      <c r="AE13" s="330"/>
      <c r="AF13" s="330"/>
      <c r="AG13" s="330"/>
      <c r="AH13" s="330"/>
      <c r="AI13" s="330"/>
      <c r="AJ13" s="330"/>
      <c r="AK13" s="330"/>
      <c r="AL13" s="330"/>
      <c r="AM13" s="330"/>
      <c r="AN13" s="330"/>
      <c r="AO13" s="330"/>
      <c r="AP13" s="330"/>
      <c r="AQ13" s="330"/>
      <c r="AR13" s="330"/>
      <c r="AS13" s="330"/>
      <c r="AT13" s="330"/>
      <c r="AU13" s="330"/>
      <c r="AV13" s="330"/>
      <c r="AW13" s="330"/>
      <c r="AX13" s="330"/>
      <c r="AY13" s="330"/>
      <c r="AZ13" s="330"/>
      <c r="BA13" s="330"/>
      <c r="BB13" s="330"/>
      <c r="BC13" s="330"/>
      <c r="BD13" s="330"/>
      <c r="BE13" s="330"/>
      <c r="BF13" s="330"/>
      <c r="BG13" s="330"/>
      <c r="BH13" s="330"/>
      <c r="BI13" s="330"/>
      <c r="BJ13" s="330"/>
      <c r="BK13" s="330"/>
      <c r="BL13" s="330"/>
      <c r="BM13" s="330"/>
      <c r="BN13" s="330"/>
      <c r="BO13" s="330"/>
      <c r="BP13" s="330"/>
      <c r="BQ13" s="330"/>
      <c r="BR13" s="330"/>
      <c r="BS13" s="330"/>
      <c r="BT13" s="330"/>
      <c r="BU13" s="330"/>
      <c r="BV13" s="330"/>
      <c r="BW13" s="330"/>
      <c r="BX13" s="330"/>
      <c r="BY13" s="330"/>
      <c r="BZ13" s="330"/>
      <c r="CA13" s="330"/>
      <c r="CB13" s="330"/>
      <c r="CC13" s="330"/>
      <c r="CD13" s="330"/>
      <c r="CE13" s="330"/>
      <c r="CF13" s="330"/>
      <c r="CG13" s="330"/>
      <c r="CH13" s="330"/>
      <c r="CI13" s="330"/>
      <c r="CJ13" s="330"/>
      <c r="CK13" s="330"/>
    </row>
    <row r="14" spans="1:89" s="493" customFormat="1" x14ac:dyDescent="0.25">
      <c r="A14" s="472" t="s">
        <v>708</v>
      </c>
      <c r="B14" s="426" t="s">
        <v>699</v>
      </c>
      <c r="C14" s="1153" t="s">
        <v>585</v>
      </c>
      <c r="D14" s="1154"/>
      <c r="E14" s="1154"/>
      <c r="F14" s="1154"/>
      <c r="G14" s="415">
        <v>4009</v>
      </c>
      <c r="H14" s="434">
        <v>491075</v>
      </c>
      <c r="I14" s="433">
        <v>6300</v>
      </c>
      <c r="J14" s="432">
        <v>6876</v>
      </c>
      <c r="K14" s="431">
        <v>2280</v>
      </c>
      <c r="L14" s="430">
        <v>21.7</v>
      </c>
      <c r="M14" s="419">
        <v>51835</v>
      </c>
      <c r="N14" s="415">
        <v>8500</v>
      </c>
      <c r="O14" s="415">
        <v>10895</v>
      </c>
      <c r="P14" s="450">
        <v>21</v>
      </c>
      <c r="Q14" s="415">
        <f t="shared" si="0"/>
        <v>12600</v>
      </c>
      <c r="R14" s="419">
        <v>600</v>
      </c>
      <c r="S14" s="416" t="s">
        <v>573</v>
      </c>
      <c r="T14" s="415">
        <f t="shared" si="1"/>
        <v>588681</v>
      </c>
      <c r="U14" s="428"/>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0"/>
      <c r="AV14" s="330"/>
      <c r="AW14" s="330"/>
      <c r="AX14" s="330"/>
      <c r="AY14" s="330"/>
      <c r="AZ14" s="330"/>
      <c r="BA14" s="330"/>
      <c r="BB14" s="330"/>
      <c r="BC14" s="330"/>
      <c r="BD14" s="330"/>
      <c r="BE14" s="330"/>
      <c r="BF14" s="330"/>
      <c r="BG14" s="330"/>
      <c r="BH14" s="330"/>
      <c r="BI14" s="330"/>
      <c r="BJ14" s="330"/>
      <c r="BK14" s="330"/>
      <c r="BL14" s="330"/>
      <c r="BM14" s="330"/>
      <c r="BN14" s="330"/>
      <c r="BO14" s="330"/>
      <c r="BP14" s="330"/>
      <c r="BQ14" s="330"/>
      <c r="BR14" s="330"/>
      <c r="BS14" s="330"/>
      <c r="BT14" s="330"/>
      <c r="BU14" s="330"/>
      <c r="BV14" s="330"/>
      <c r="BW14" s="330"/>
      <c r="BX14" s="330"/>
      <c r="BY14" s="330"/>
      <c r="BZ14" s="330"/>
      <c r="CA14" s="330"/>
      <c r="CB14" s="330"/>
      <c r="CC14" s="330"/>
      <c r="CD14" s="330"/>
      <c r="CE14" s="330"/>
      <c r="CF14" s="330"/>
      <c r="CG14" s="330"/>
      <c r="CH14" s="330"/>
      <c r="CI14" s="330"/>
      <c r="CJ14" s="330"/>
      <c r="CK14" s="330"/>
    </row>
    <row r="15" spans="1:89" s="493" customFormat="1" x14ac:dyDescent="0.25">
      <c r="A15" s="472" t="s">
        <v>707</v>
      </c>
      <c r="B15" s="426" t="s">
        <v>699</v>
      </c>
      <c r="C15" s="426" t="s">
        <v>578</v>
      </c>
      <c r="D15" s="491" t="s">
        <v>706</v>
      </c>
      <c r="E15" s="491" t="s">
        <v>705</v>
      </c>
      <c r="F15" s="426">
        <v>102.07</v>
      </c>
      <c r="G15" s="415">
        <v>7684</v>
      </c>
      <c r="H15" s="434">
        <v>491075</v>
      </c>
      <c r="I15" s="433">
        <v>11700</v>
      </c>
      <c r="J15" s="432">
        <v>10998</v>
      </c>
      <c r="K15" s="431">
        <v>2280</v>
      </c>
      <c r="L15" s="430">
        <v>21.7</v>
      </c>
      <c r="M15" s="419">
        <v>43507</v>
      </c>
      <c r="N15" s="415">
        <v>51000</v>
      </c>
      <c r="O15" s="415">
        <v>10895</v>
      </c>
      <c r="P15" s="429">
        <v>42</v>
      </c>
      <c r="Q15" s="415">
        <f t="shared" si="0"/>
        <v>25200</v>
      </c>
      <c r="R15" s="419">
        <v>600</v>
      </c>
      <c r="S15" s="416" t="s">
        <v>573</v>
      </c>
      <c r="T15" s="415">
        <f t="shared" si="1"/>
        <v>644975</v>
      </c>
      <c r="U15" s="428"/>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330"/>
      <c r="AX15" s="330"/>
      <c r="AY15" s="330"/>
      <c r="AZ15" s="330"/>
      <c r="BA15" s="330"/>
      <c r="BB15" s="330"/>
      <c r="BC15" s="330"/>
      <c r="BD15" s="330"/>
      <c r="BE15" s="330"/>
      <c r="BF15" s="330"/>
      <c r="BG15" s="330"/>
      <c r="BH15" s="330"/>
      <c r="BI15" s="330"/>
      <c r="BJ15" s="330"/>
      <c r="BK15" s="330"/>
      <c r="BL15" s="330"/>
      <c r="BM15" s="330"/>
      <c r="BN15" s="330"/>
      <c r="BO15" s="330"/>
      <c r="BP15" s="330"/>
      <c r="BQ15" s="330"/>
      <c r="BR15" s="330"/>
      <c r="BS15" s="330"/>
      <c r="BT15" s="330"/>
      <c r="BU15" s="330"/>
      <c r="BV15" s="330"/>
      <c r="BW15" s="330"/>
      <c r="BX15" s="330"/>
      <c r="BY15" s="330"/>
      <c r="BZ15" s="330"/>
      <c r="CA15" s="330"/>
      <c r="CB15" s="330"/>
      <c r="CC15" s="330"/>
      <c r="CD15" s="330"/>
      <c r="CE15" s="330"/>
      <c r="CF15" s="330"/>
      <c r="CG15" s="330"/>
      <c r="CH15" s="330"/>
      <c r="CI15" s="330"/>
      <c r="CJ15" s="330"/>
      <c r="CK15" s="330"/>
    </row>
    <row r="16" spans="1:89" s="492" customFormat="1" x14ac:dyDescent="0.25">
      <c r="A16" s="472" t="s">
        <v>704</v>
      </c>
      <c r="B16" s="426" t="s">
        <v>699</v>
      </c>
      <c r="C16" s="1153" t="s">
        <v>585</v>
      </c>
      <c r="D16" s="1154"/>
      <c r="E16" s="1154"/>
      <c r="F16" s="1154"/>
      <c r="G16" s="415">
        <v>7684</v>
      </c>
      <c r="H16" s="434">
        <v>491075</v>
      </c>
      <c r="I16" s="433">
        <v>11700</v>
      </c>
      <c r="J16" s="432">
        <v>10998</v>
      </c>
      <c r="K16" s="431">
        <v>2280</v>
      </c>
      <c r="L16" s="430">
        <v>21.7</v>
      </c>
      <c r="M16" s="419">
        <v>63595</v>
      </c>
      <c r="N16" s="415">
        <v>8500</v>
      </c>
      <c r="O16" s="415">
        <v>10895</v>
      </c>
      <c r="P16" s="429">
        <v>44</v>
      </c>
      <c r="Q16" s="415">
        <f t="shared" si="0"/>
        <v>26400</v>
      </c>
      <c r="R16" s="419">
        <v>600</v>
      </c>
      <c r="S16" s="416" t="s">
        <v>573</v>
      </c>
      <c r="T16" s="415">
        <f t="shared" si="1"/>
        <v>623763</v>
      </c>
      <c r="U16" s="428"/>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0"/>
      <c r="AV16" s="330"/>
      <c r="AW16" s="330"/>
      <c r="AX16" s="330"/>
      <c r="AY16" s="330"/>
      <c r="AZ16" s="330"/>
      <c r="BA16" s="330"/>
      <c r="BB16" s="330"/>
      <c r="BC16" s="330"/>
      <c r="BD16" s="330"/>
      <c r="BE16" s="330"/>
      <c r="BF16" s="330"/>
      <c r="BG16" s="330"/>
      <c r="BH16" s="330"/>
      <c r="BI16" s="330"/>
      <c r="BJ16" s="330"/>
      <c r="BK16" s="330"/>
      <c r="BL16" s="330"/>
      <c r="BM16" s="330"/>
      <c r="BN16" s="330"/>
      <c r="BO16" s="330"/>
      <c r="BP16" s="330"/>
      <c r="BQ16" s="330"/>
      <c r="BR16" s="330"/>
      <c r="BS16" s="330"/>
      <c r="BT16" s="330"/>
      <c r="BU16" s="330"/>
      <c r="BV16" s="330"/>
      <c r="BW16" s="330"/>
      <c r="BX16" s="330"/>
      <c r="BY16" s="330"/>
      <c r="BZ16" s="330"/>
      <c r="CA16" s="330"/>
      <c r="CB16" s="330"/>
      <c r="CC16" s="330"/>
      <c r="CD16" s="330"/>
      <c r="CE16" s="330"/>
      <c r="CF16" s="330"/>
      <c r="CG16" s="330"/>
      <c r="CH16" s="330"/>
      <c r="CI16" s="330"/>
      <c r="CJ16" s="330"/>
      <c r="CK16" s="330"/>
    </row>
    <row r="17" spans="1:89" s="492" customFormat="1" x14ac:dyDescent="0.25">
      <c r="A17" s="472" t="s">
        <v>703</v>
      </c>
      <c r="B17" s="426" t="s">
        <v>699</v>
      </c>
      <c r="C17" s="426" t="s">
        <v>578</v>
      </c>
      <c r="D17" s="491" t="s">
        <v>702</v>
      </c>
      <c r="E17" s="491" t="s">
        <v>701</v>
      </c>
      <c r="F17" s="426">
        <v>100.08</v>
      </c>
      <c r="G17" s="415">
        <v>7684</v>
      </c>
      <c r="H17" s="434">
        <v>491075</v>
      </c>
      <c r="I17" s="433">
        <v>11700</v>
      </c>
      <c r="J17" s="432">
        <v>10998</v>
      </c>
      <c r="K17" s="431">
        <v>2280</v>
      </c>
      <c r="L17" s="430">
        <v>21.7</v>
      </c>
      <c r="M17" s="419">
        <v>50184</v>
      </c>
      <c r="N17" s="415">
        <v>51000</v>
      </c>
      <c r="O17" s="415">
        <v>10895</v>
      </c>
      <c r="P17" s="429">
        <v>42</v>
      </c>
      <c r="Q17" s="415">
        <f t="shared" si="0"/>
        <v>25200</v>
      </c>
      <c r="R17" s="419">
        <v>600</v>
      </c>
      <c r="S17" s="416" t="s">
        <v>573</v>
      </c>
      <c r="T17" s="415">
        <f t="shared" si="1"/>
        <v>651652</v>
      </c>
      <c r="U17" s="428"/>
      <c r="V17" s="330"/>
      <c r="W17" s="330"/>
      <c r="X17" s="330"/>
      <c r="Y17" s="330"/>
      <c r="Z17" s="330"/>
      <c r="AA17" s="330"/>
      <c r="AB17" s="330"/>
      <c r="AC17" s="330"/>
      <c r="AD17" s="330"/>
      <c r="AE17" s="330"/>
      <c r="AF17" s="330"/>
      <c r="AG17" s="330"/>
      <c r="AH17" s="330"/>
      <c r="AI17" s="330"/>
      <c r="AJ17" s="330"/>
      <c r="AK17" s="330"/>
      <c r="AL17" s="330"/>
      <c r="AM17" s="330"/>
      <c r="AN17" s="330"/>
      <c r="AO17" s="330"/>
      <c r="AP17" s="330"/>
      <c r="AQ17" s="330"/>
      <c r="AR17" s="330"/>
      <c r="AS17" s="330"/>
      <c r="AT17" s="330"/>
      <c r="AU17" s="330"/>
      <c r="AV17" s="330"/>
      <c r="AW17" s="330"/>
      <c r="AX17" s="330"/>
      <c r="AY17" s="330"/>
      <c r="AZ17" s="330"/>
      <c r="BA17" s="330"/>
      <c r="BB17" s="330"/>
      <c r="BC17" s="330"/>
      <c r="BD17" s="330"/>
      <c r="BE17" s="330"/>
      <c r="BF17" s="330"/>
      <c r="BG17" s="330"/>
      <c r="BH17" s="330"/>
      <c r="BI17" s="330"/>
      <c r="BJ17" s="330"/>
      <c r="BK17" s="330"/>
      <c r="BL17" s="330"/>
      <c r="BM17" s="330"/>
      <c r="BN17" s="330"/>
      <c r="BO17" s="330"/>
      <c r="BP17" s="330"/>
      <c r="BQ17" s="330"/>
      <c r="BR17" s="330"/>
      <c r="BS17" s="330"/>
      <c r="BT17" s="330"/>
      <c r="BU17" s="330"/>
      <c r="BV17" s="330"/>
      <c r="BW17" s="330"/>
      <c r="BX17" s="330"/>
      <c r="BY17" s="330"/>
      <c r="BZ17" s="330"/>
      <c r="CA17" s="330"/>
      <c r="CB17" s="330"/>
      <c r="CC17" s="330"/>
      <c r="CD17" s="330"/>
      <c r="CE17" s="330"/>
      <c r="CF17" s="330"/>
      <c r="CG17" s="330"/>
      <c r="CH17" s="330"/>
      <c r="CI17" s="330"/>
      <c r="CJ17" s="330"/>
      <c r="CK17" s="330"/>
    </row>
    <row r="18" spans="1:89" x14ac:dyDescent="0.25">
      <c r="A18" s="472" t="s">
        <v>700</v>
      </c>
      <c r="B18" s="426" t="s">
        <v>699</v>
      </c>
      <c r="C18" s="426" t="s">
        <v>578</v>
      </c>
      <c r="D18" s="491" t="s">
        <v>698</v>
      </c>
      <c r="E18" s="491" t="s">
        <v>697</v>
      </c>
      <c r="F18" s="426">
        <v>100.08</v>
      </c>
      <c r="G18" s="443">
        <v>7684</v>
      </c>
      <c r="H18" s="434">
        <v>491075</v>
      </c>
      <c r="I18" s="433">
        <v>11700</v>
      </c>
      <c r="J18" s="432">
        <v>10998</v>
      </c>
      <c r="K18" s="431">
        <v>2280</v>
      </c>
      <c r="L18" s="430">
        <v>21.7</v>
      </c>
      <c r="M18" s="419">
        <v>44922</v>
      </c>
      <c r="N18" s="415">
        <v>51000</v>
      </c>
      <c r="O18" s="415">
        <v>10895</v>
      </c>
      <c r="P18" s="450">
        <v>42</v>
      </c>
      <c r="Q18" s="415">
        <f t="shared" si="0"/>
        <v>25200</v>
      </c>
      <c r="R18" s="419">
        <v>600</v>
      </c>
      <c r="S18" s="416" t="s">
        <v>573</v>
      </c>
      <c r="T18" s="415">
        <f t="shared" si="1"/>
        <v>646390</v>
      </c>
      <c r="U18" s="428"/>
      <c r="V18" s="330"/>
      <c r="W18" s="330"/>
      <c r="X18" s="330"/>
      <c r="Y18" s="330"/>
      <c r="Z18" s="330"/>
      <c r="AA18" s="330"/>
      <c r="AB18" s="330"/>
      <c r="AC18" s="330"/>
      <c r="AD18" s="330"/>
      <c r="AE18" s="330"/>
      <c r="AF18" s="330"/>
      <c r="AG18" s="330"/>
      <c r="AH18" s="330"/>
      <c r="AI18" s="330"/>
      <c r="AJ18" s="330"/>
      <c r="AK18" s="330"/>
      <c r="AL18" s="330"/>
      <c r="AM18" s="330"/>
      <c r="AN18" s="330"/>
      <c r="AO18" s="330"/>
      <c r="AP18" s="330"/>
      <c r="AQ18" s="330"/>
      <c r="AR18" s="330"/>
      <c r="AS18" s="330"/>
      <c r="AT18" s="330"/>
      <c r="AU18" s="330"/>
      <c r="AV18" s="330"/>
      <c r="AW18" s="330"/>
      <c r="AX18" s="330"/>
      <c r="AY18" s="330"/>
      <c r="AZ18" s="330"/>
      <c r="BA18" s="330"/>
      <c r="BB18" s="330"/>
      <c r="BC18" s="330"/>
      <c r="BD18" s="330"/>
      <c r="BE18" s="330"/>
      <c r="BF18" s="330"/>
      <c r="BG18" s="330"/>
      <c r="BH18" s="330"/>
      <c r="BI18" s="330"/>
      <c r="BJ18" s="330"/>
      <c r="BK18" s="330"/>
      <c r="BL18" s="330"/>
      <c r="BM18" s="330"/>
      <c r="BN18" s="330"/>
      <c r="BO18" s="330"/>
      <c r="BP18" s="330"/>
      <c r="BQ18" s="330"/>
      <c r="BR18" s="330"/>
      <c r="BS18" s="330"/>
      <c r="BT18" s="330"/>
      <c r="BU18" s="330"/>
      <c r="BV18" s="330"/>
      <c r="BW18" s="330"/>
      <c r="BX18" s="330"/>
      <c r="BY18" s="330"/>
      <c r="BZ18" s="330"/>
      <c r="CA18" s="330"/>
      <c r="CB18" s="330"/>
      <c r="CC18" s="330"/>
      <c r="CD18" s="330"/>
      <c r="CE18" s="330"/>
      <c r="CF18" s="330"/>
      <c r="CG18" s="330"/>
      <c r="CH18" s="330"/>
      <c r="CI18" s="330"/>
      <c r="CJ18" s="330"/>
      <c r="CK18" s="330"/>
    </row>
    <row r="19" spans="1:89" x14ac:dyDescent="0.25">
      <c r="A19" s="472" t="s">
        <v>696</v>
      </c>
      <c r="B19" s="426" t="s">
        <v>579</v>
      </c>
      <c r="C19" s="426" t="s">
        <v>578</v>
      </c>
      <c r="D19" s="426" t="s">
        <v>695</v>
      </c>
      <c r="E19" s="426" t="s">
        <v>694</v>
      </c>
      <c r="F19" s="426">
        <v>99.07</v>
      </c>
      <c r="G19" s="415">
        <v>7684</v>
      </c>
      <c r="H19" s="434">
        <v>491075</v>
      </c>
      <c r="I19" s="433">
        <v>11700</v>
      </c>
      <c r="J19" s="432">
        <v>10998</v>
      </c>
      <c r="K19" s="431">
        <v>2280</v>
      </c>
      <c r="L19" s="430">
        <v>21.7</v>
      </c>
      <c r="M19" s="419">
        <v>55342</v>
      </c>
      <c r="N19" s="415">
        <v>51000</v>
      </c>
      <c r="O19" s="415">
        <v>10895</v>
      </c>
      <c r="P19" s="429">
        <v>42</v>
      </c>
      <c r="Q19" s="415">
        <f t="shared" si="0"/>
        <v>25200</v>
      </c>
      <c r="R19" s="419">
        <v>600</v>
      </c>
      <c r="S19" s="416" t="s">
        <v>573</v>
      </c>
      <c r="T19" s="415">
        <f t="shared" si="1"/>
        <v>656810</v>
      </c>
      <c r="U19" s="428"/>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A19" s="330"/>
      <c r="BB19" s="330"/>
      <c r="BC19" s="330"/>
      <c r="BD19" s="330"/>
      <c r="BE19" s="330"/>
      <c r="BF19" s="330"/>
      <c r="BG19" s="330"/>
      <c r="BH19" s="330"/>
      <c r="BI19" s="330"/>
      <c r="BJ19" s="330"/>
      <c r="BK19" s="330"/>
      <c r="BL19" s="330"/>
      <c r="BM19" s="330"/>
      <c r="BN19" s="330"/>
      <c r="BO19" s="330"/>
      <c r="BP19" s="330"/>
      <c r="BQ19" s="330"/>
      <c r="BR19" s="330"/>
      <c r="BS19" s="330"/>
      <c r="BT19" s="330"/>
      <c r="BU19" s="330"/>
      <c r="BV19" s="330"/>
      <c r="BW19" s="330"/>
      <c r="BX19" s="330"/>
      <c r="BY19" s="330"/>
      <c r="BZ19" s="330"/>
      <c r="CA19" s="330"/>
      <c r="CB19" s="330"/>
      <c r="CC19" s="330"/>
      <c r="CD19" s="330"/>
      <c r="CE19" s="330"/>
      <c r="CF19" s="330"/>
      <c r="CG19" s="330"/>
      <c r="CH19" s="330"/>
      <c r="CI19" s="330"/>
      <c r="CJ19" s="330"/>
      <c r="CK19" s="330"/>
    </row>
    <row r="20" spans="1:89" x14ac:dyDescent="0.25">
      <c r="A20" s="472" t="s">
        <v>693</v>
      </c>
      <c r="B20" s="426" t="s">
        <v>579</v>
      </c>
      <c r="C20" s="426" t="s">
        <v>593</v>
      </c>
      <c r="D20" s="426" t="s">
        <v>692</v>
      </c>
      <c r="E20" s="426" t="s">
        <v>691</v>
      </c>
      <c r="F20" s="426">
        <v>109.02</v>
      </c>
      <c r="G20" s="415">
        <v>7790</v>
      </c>
      <c r="H20" s="434">
        <v>491075</v>
      </c>
      <c r="I20" s="433">
        <v>11700</v>
      </c>
      <c r="J20" s="432">
        <v>10998</v>
      </c>
      <c r="K20" s="431">
        <v>2280</v>
      </c>
      <c r="L20" s="430">
        <v>21.7</v>
      </c>
      <c r="M20" s="419">
        <v>64887</v>
      </c>
      <c r="N20" s="415">
        <v>8500</v>
      </c>
      <c r="O20" s="415">
        <v>10895</v>
      </c>
      <c r="P20" s="429">
        <v>44</v>
      </c>
      <c r="Q20" s="415">
        <f t="shared" si="0"/>
        <v>26400</v>
      </c>
      <c r="R20" s="419">
        <v>600</v>
      </c>
      <c r="S20" s="416" t="s">
        <v>573</v>
      </c>
      <c r="T20" s="415">
        <f t="shared" si="1"/>
        <v>625055</v>
      </c>
      <c r="U20" s="428"/>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A20" s="330"/>
      <c r="BB20" s="330"/>
      <c r="BC20" s="330"/>
      <c r="BD20" s="330"/>
      <c r="BE20" s="330"/>
      <c r="BF20" s="330"/>
      <c r="BG20" s="330"/>
      <c r="BH20" s="330"/>
      <c r="BI20" s="330"/>
      <c r="BJ20" s="330"/>
      <c r="BK20" s="330"/>
      <c r="BL20" s="330"/>
      <c r="BM20" s="330"/>
      <c r="BN20" s="330"/>
      <c r="BO20" s="330"/>
      <c r="BP20" s="330"/>
      <c r="BQ20" s="330"/>
      <c r="BR20" s="330"/>
      <c r="BS20" s="330"/>
      <c r="BT20" s="330"/>
      <c r="BU20" s="330"/>
      <c r="BV20" s="330"/>
      <c r="BW20" s="330"/>
      <c r="BX20" s="330"/>
      <c r="BY20" s="330"/>
      <c r="BZ20" s="330"/>
      <c r="CA20" s="330"/>
      <c r="CB20" s="330"/>
      <c r="CC20" s="330"/>
      <c r="CD20" s="330"/>
      <c r="CE20" s="330"/>
      <c r="CF20" s="330"/>
      <c r="CG20" s="330"/>
      <c r="CH20" s="330"/>
      <c r="CI20" s="330"/>
      <c r="CJ20" s="330"/>
      <c r="CK20" s="330"/>
    </row>
    <row r="21" spans="1:89" x14ac:dyDescent="0.25">
      <c r="A21" s="472" t="s">
        <v>690</v>
      </c>
      <c r="B21" s="426" t="s">
        <v>579</v>
      </c>
      <c r="C21" s="426" t="s">
        <v>578</v>
      </c>
      <c r="D21" s="426" t="s">
        <v>689</v>
      </c>
      <c r="E21" s="426" t="s">
        <v>688</v>
      </c>
      <c r="F21" s="426">
        <v>99.07</v>
      </c>
      <c r="G21" s="415">
        <v>7684</v>
      </c>
      <c r="H21" s="434">
        <v>491075</v>
      </c>
      <c r="I21" s="433">
        <v>11700</v>
      </c>
      <c r="J21" s="432">
        <v>10998</v>
      </c>
      <c r="K21" s="431">
        <v>2280</v>
      </c>
      <c r="L21" s="430">
        <v>21.7</v>
      </c>
      <c r="M21" s="419">
        <v>56375</v>
      </c>
      <c r="N21" s="415">
        <v>51000</v>
      </c>
      <c r="O21" s="415">
        <v>10895</v>
      </c>
      <c r="P21" s="429">
        <v>42</v>
      </c>
      <c r="Q21" s="415">
        <f t="shared" si="0"/>
        <v>25200</v>
      </c>
      <c r="R21" s="419">
        <v>600</v>
      </c>
      <c r="S21" s="416" t="s">
        <v>573</v>
      </c>
      <c r="T21" s="415">
        <f t="shared" si="1"/>
        <v>657843</v>
      </c>
      <c r="U21" s="428"/>
      <c r="V21" s="330"/>
      <c r="W21" s="330"/>
      <c r="X21" s="330"/>
      <c r="Y21" s="330"/>
      <c r="Z21" s="330"/>
      <c r="AA21" s="330"/>
      <c r="AB21" s="330"/>
      <c r="AC21" s="330"/>
      <c r="AD21" s="330"/>
      <c r="AE21" s="330"/>
      <c r="AF21" s="330"/>
      <c r="AG21" s="330"/>
      <c r="AH21" s="330"/>
      <c r="AI21" s="330"/>
      <c r="AJ21" s="330"/>
      <c r="AK21" s="330"/>
      <c r="AL21" s="330"/>
      <c r="AM21" s="330"/>
      <c r="AN21" s="330"/>
      <c r="AO21" s="330"/>
      <c r="AP21" s="330"/>
      <c r="AQ21" s="330"/>
      <c r="AR21" s="330"/>
      <c r="AS21" s="330"/>
      <c r="AT21" s="330"/>
      <c r="AU21" s="330"/>
      <c r="AV21" s="330"/>
      <c r="AW21" s="330"/>
      <c r="AX21" s="330"/>
      <c r="AY21" s="330"/>
      <c r="AZ21" s="330"/>
      <c r="BA21" s="330"/>
      <c r="BB21" s="330"/>
      <c r="BC21" s="330"/>
      <c r="BD21" s="330"/>
      <c r="BE21" s="330"/>
      <c r="BF21" s="330"/>
      <c r="BG21" s="330"/>
      <c r="BH21" s="330"/>
      <c r="BI21" s="330"/>
      <c r="BJ21" s="330"/>
      <c r="BK21" s="330"/>
      <c r="BL21" s="330"/>
      <c r="BM21" s="330"/>
      <c r="BN21" s="330"/>
      <c r="BO21" s="330"/>
      <c r="BP21" s="330"/>
      <c r="BQ21" s="330"/>
      <c r="BR21" s="330"/>
      <c r="BS21" s="330"/>
      <c r="BT21" s="330"/>
      <c r="BU21" s="330"/>
      <c r="BV21" s="330"/>
      <c r="BW21" s="330"/>
      <c r="BX21" s="330"/>
      <c r="BY21" s="330"/>
      <c r="BZ21" s="330"/>
      <c r="CA21" s="330"/>
      <c r="CB21" s="330"/>
      <c r="CC21" s="330"/>
      <c r="CD21" s="330"/>
      <c r="CE21" s="330"/>
      <c r="CF21" s="330"/>
      <c r="CG21" s="330"/>
      <c r="CH21" s="330"/>
      <c r="CI21" s="330"/>
      <c r="CJ21" s="330"/>
      <c r="CK21" s="330"/>
    </row>
    <row r="22" spans="1:89" hidden="1" x14ac:dyDescent="0.25">
      <c r="A22" s="435" t="s">
        <v>687</v>
      </c>
      <c r="B22" s="426" t="s">
        <v>579</v>
      </c>
      <c r="C22" s="426" t="s">
        <v>600</v>
      </c>
      <c r="D22" s="426" t="s">
        <v>686</v>
      </c>
      <c r="E22" s="426" t="s">
        <v>685</v>
      </c>
      <c r="F22" s="426">
        <v>109.05</v>
      </c>
      <c r="G22" s="415">
        <v>4009</v>
      </c>
      <c r="H22" s="434">
        <v>491075</v>
      </c>
      <c r="I22" s="433">
        <v>6300</v>
      </c>
      <c r="J22" s="432">
        <v>6876</v>
      </c>
      <c r="K22" s="431">
        <v>2000</v>
      </c>
      <c r="L22" s="430">
        <v>21.7</v>
      </c>
      <c r="M22" s="419">
        <v>43400</v>
      </c>
      <c r="N22" s="415">
        <v>8500</v>
      </c>
      <c r="O22" s="415">
        <v>10895</v>
      </c>
      <c r="P22" s="429">
        <v>17</v>
      </c>
      <c r="Q22" s="415">
        <f t="shared" si="0"/>
        <v>10200</v>
      </c>
      <c r="R22" s="419">
        <v>600</v>
      </c>
      <c r="S22" s="416" t="s">
        <v>573</v>
      </c>
      <c r="T22" s="415">
        <f t="shared" si="1"/>
        <v>577846</v>
      </c>
      <c r="U22" s="426" t="s">
        <v>572</v>
      </c>
      <c r="V22" s="330"/>
      <c r="W22" s="330"/>
      <c r="X22" s="330"/>
      <c r="Y22" s="330"/>
      <c r="Z22" s="330"/>
      <c r="AA22" s="330"/>
      <c r="AB22" s="330"/>
      <c r="AC22" s="330"/>
      <c r="AD22" s="330"/>
      <c r="AE22" s="330"/>
      <c r="AF22" s="330"/>
      <c r="AG22" s="330"/>
      <c r="AH22" s="330"/>
      <c r="AI22" s="330"/>
      <c r="AJ22" s="330"/>
      <c r="AK22" s="330"/>
      <c r="AL22" s="330"/>
      <c r="AM22" s="330"/>
      <c r="AN22" s="330"/>
      <c r="AO22" s="330"/>
      <c r="AP22" s="330"/>
      <c r="AQ22" s="330"/>
      <c r="AR22" s="330"/>
      <c r="AS22" s="330"/>
      <c r="AT22" s="330"/>
      <c r="AU22" s="330"/>
      <c r="AV22" s="330"/>
      <c r="AW22" s="330"/>
      <c r="AX22" s="330"/>
      <c r="AY22" s="330"/>
      <c r="AZ22" s="330"/>
      <c r="BA22" s="330"/>
      <c r="BB22" s="330"/>
      <c r="BC22" s="330"/>
      <c r="BD22" s="330"/>
      <c r="BE22" s="330"/>
      <c r="BF22" s="330"/>
      <c r="BG22" s="330"/>
      <c r="BH22" s="330"/>
      <c r="BI22" s="330"/>
      <c r="BJ22" s="330"/>
      <c r="BK22" s="330"/>
      <c r="BL22" s="330"/>
      <c r="BM22" s="330"/>
      <c r="BN22" s="330"/>
      <c r="BO22" s="330"/>
      <c r="BP22" s="330"/>
      <c r="BQ22" s="330"/>
      <c r="BR22" s="330"/>
      <c r="BS22" s="330"/>
      <c r="BT22" s="330"/>
      <c r="BU22" s="330"/>
      <c r="BV22" s="330"/>
      <c r="BW22" s="330"/>
      <c r="BX22" s="330"/>
      <c r="BY22" s="330"/>
      <c r="BZ22" s="330"/>
      <c r="CA22" s="330"/>
      <c r="CB22" s="330"/>
      <c r="CC22" s="330"/>
      <c r="CD22" s="330"/>
      <c r="CE22" s="330"/>
      <c r="CF22" s="330"/>
      <c r="CG22" s="330"/>
      <c r="CH22" s="330"/>
      <c r="CI22" s="330"/>
      <c r="CJ22" s="330"/>
      <c r="CK22" s="330"/>
    </row>
    <row r="23" spans="1:89" s="481" customFormat="1" hidden="1" x14ac:dyDescent="0.25">
      <c r="A23" s="490" t="s">
        <v>684</v>
      </c>
      <c r="B23" s="400"/>
      <c r="C23" s="400"/>
      <c r="D23" s="400"/>
      <c r="E23" s="400"/>
      <c r="F23" s="400"/>
      <c r="G23" s="401"/>
      <c r="H23" s="489">
        <v>689654</v>
      </c>
      <c r="I23" s="488">
        <v>17530</v>
      </c>
      <c r="J23" s="487">
        <v>10584</v>
      </c>
      <c r="K23" s="486"/>
      <c r="L23" s="485"/>
      <c r="M23" s="401">
        <v>63473</v>
      </c>
      <c r="N23" s="401">
        <v>17000</v>
      </c>
      <c r="O23" s="401">
        <v>13378</v>
      </c>
      <c r="P23" s="484"/>
      <c r="Q23" s="401">
        <v>13800</v>
      </c>
      <c r="R23" s="401">
        <v>1200</v>
      </c>
      <c r="S23" s="483" t="s">
        <v>573</v>
      </c>
      <c r="T23" s="401">
        <f t="shared" si="1"/>
        <v>826619</v>
      </c>
      <c r="U23" s="400"/>
      <c r="V23" s="482"/>
      <c r="W23" s="482"/>
      <c r="X23" s="482"/>
      <c r="Y23" s="482"/>
      <c r="Z23" s="482"/>
      <c r="AA23" s="482"/>
      <c r="AB23" s="482"/>
      <c r="AC23" s="482"/>
      <c r="AD23" s="482"/>
      <c r="AE23" s="482"/>
      <c r="AF23" s="482"/>
      <c r="AG23" s="482"/>
      <c r="AH23" s="482"/>
      <c r="AI23" s="482"/>
      <c r="AJ23" s="482"/>
      <c r="AK23" s="482"/>
      <c r="AL23" s="482"/>
      <c r="AM23" s="482"/>
      <c r="AN23" s="482"/>
      <c r="AO23" s="482"/>
      <c r="AP23" s="482"/>
      <c r="AQ23" s="482"/>
      <c r="AR23" s="482"/>
      <c r="AS23" s="482"/>
      <c r="AT23" s="482"/>
      <c r="AU23" s="482"/>
      <c r="AV23" s="482"/>
      <c r="AW23" s="482"/>
      <c r="AX23" s="482"/>
      <c r="AY23" s="482"/>
      <c r="AZ23" s="482"/>
      <c r="BA23" s="482"/>
      <c r="BB23" s="482"/>
      <c r="BC23" s="482"/>
      <c r="BD23" s="482"/>
      <c r="BE23" s="482"/>
      <c r="BF23" s="482"/>
      <c r="BG23" s="482"/>
      <c r="BH23" s="482"/>
      <c r="BI23" s="482"/>
      <c r="BJ23" s="482"/>
      <c r="BK23" s="482"/>
      <c r="BL23" s="482"/>
      <c r="BM23" s="482"/>
      <c r="BN23" s="482"/>
      <c r="BO23" s="482"/>
      <c r="BP23" s="482"/>
      <c r="BQ23" s="482"/>
      <c r="BR23" s="482"/>
      <c r="BS23" s="482"/>
      <c r="BT23" s="482"/>
      <c r="BU23" s="482"/>
      <c r="BV23" s="482"/>
      <c r="BW23" s="482"/>
      <c r="BX23" s="482"/>
      <c r="BY23" s="482"/>
      <c r="BZ23" s="482"/>
      <c r="CA23" s="482"/>
      <c r="CB23" s="482"/>
      <c r="CC23" s="482"/>
      <c r="CD23" s="482"/>
      <c r="CE23" s="482"/>
      <c r="CF23" s="482"/>
      <c r="CG23" s="482"/>
      <c r="CH23" s="482"/>
      <c r="CI23" s="482"/>
      <c r="CJ23" s="482"/>
      <c r="CK23" s="482"/>
    </row>
    <row r="24" spans="1:89" hidden="1" x14ac:dyDescent="0.25">
      <c r="A24" s="472" t="s">
        <v>683</v>
      </c>
      <c r="B24" s="426" t="s">
        <v>579</v>
      </c>
      <c r="C24" s="426" t="s">
        <v>578</v>
      </c>
      <c r="D24" s="426" t="s">
        <v>682</v>
      </c>
      <c r="E24" s="426" t="s">
        <v>681</v>
      </c>
      <c r="F24" s="426">
        <v>99.07</v>
      </c>
      <c r="G24" s="415">
        <v>4009</v>
      </c>
      <c r="H24" s="434">
        <v>491075</v>
      </c>
      <c r="I24" s="433">
        <v>6300</v>
      </c>
      <c r="J24" s="432">
        <v>6876</v>
      </c>
      <c r="K24" s="431">
        <v>2280</v>
      </c>
      <c r="L24" s="430">
        <v>21.7</v>
      </c>
      <c r="M24" s="419">
        <v>50184</v>
      </c>
      <c r="N24" s="415">
        <v>51000</v>
      </c>
      <c r="O24" s="415">
        <v>10895</v>
      </c>
      <c r="P24" s="429">
        <v>21</v>
      </c>
      <c r="Q24" s="415">
        <f>P24*600</f>
        <v>12600</v>
      </c>
      <c r="R24" s="419">
        <v>600</v>
      </c>
      <c r="S24" s="416" t="s">
        <v>573</v>
      </c>
      <c r="T24" s="415">
        <f t="shared" si="1"/>
        <v>629530</v>
      </c>
      <c r="U24" s="428"/>
      <c r="V24" s="330"/>
      <c r="W24" s="330"/>
      <c r="X24" s="330"/>
      <c r="Y24" s="330"/>
      <c r="Z24" s="330"/>
      <c r="AA24" s="330"/>
      <c r="AB24" s="330"/>
      <c r="AC24" s="330"/>
      <c r="AD24" s="330"/>
      <c r="AE24" s="330"/>
      <c r="AF24" s="330"/>
      <c r="AG24" s="330"/>
      <c r="AH24" s="330"/>
      <c r="AI24" s="330"/>
      <c r="AJ24" s="330"/>
      <c r="AK24" s="330"/>
      <c r="AL24" s="330"/>
      <c r="AM24" s="330"/>
      <c r="AN24" s="330"/>
      <c r="AO24" s="330"/>
      <c r="AP24" s="330"/>
      <c r="AQ24" s="330"/>
      <c r="AR24" s="330"/>
      <c r="AS24" s="330"/>
      <c r="AT24" s="330"/>
      <c r="AU24" s="330"/>
      <c r="AV24" s="330"/>
      <c r="AW24" s="330"/>
      <c r="AX24" s="330"/>
      <c r="AY24" s="330"/>
      <c r="AZ24" s="330"/>
      <c r="BA24" s="330"/>
      <c r="BB24" s="330"/>
      <c r="BC24" s="330"/>
      <c r="BD24" s="330"/>
      <c r="BE24" s="330"/>
      <c r="BF24" s="330"/>
      <c r="BG24" s="330"/>
      <c r="BH24" s="330"/>
      <c r="BI24" s="330"/>
      <c r="BJ24" s="330"/>
      <c r="BK24" s="330"/>
      <c r="BL24" s="330"/>
      <c r="BM24" s="330"/>
      <c r="BN24" s="330"/>
      <c r="BO24" s="330"/>
      <c r="BP24" s="330"/>
      <c r="BQ24" s="330"/>
      <c r="BR24" s="330"/>
      <c r="BS24" s="330"/>
      <c r="BT24" s="330"/>
      <c r="BU24" s="330"/>
      <c r="BV24" s="330"/>
      <c r="BW24" s="330"/>
      <c r="BX24" s="330"/>
      <c r="BY24" s="330"/>
      <c r="BZ24" s="330"/>
      <c r="CA24" s="330"/>
      <c r="CB24" s="330"/>
      <c r="CC24" s="330"/>
      <c r="CD24" s="330"/>
      <c r="CE24" s="330"/>
      <c r="CF24" s="330"/>
      <c r="CG24" s="330"/>
      <c r="CH24" s="330"/>
      <c r="CI24" s="330"/>
      <c r="CJ24" s="330"/>
      <c r="CK24" s="330"/>
    </row>
    <row r="25" spans="1:89" hidden="1" x14ac:dyDescent="0.25">
      <c r="A25" s="472" t="s">
        <v>680</v>
      </c>
      <c r="B25" s="426" t="s">
        <v>579</v>
      </c>
      <c r="C25" s="426" t="s">
        <v>593</v>
      </c>
      <c r="D25" s="426" t="s">
        <v>679</v>
      </c>
      <c r="E25" s="426" t="s">
        <v>678</v>
      </c>
      <c r="F25" s="426">
        <v>108.11</v>
      </c>
      <c r="G25" s="415">
        <v>2998</v>
      </c>
      <c r="H25" s="434">
        <v>491075</v>
      </c>
      <c r="I25" s="433">
        <v>4500</v>
      </c>
      <c r="J25" s="432">
        <v>5040</v>
      </c>
      <c r="K25" s="431">
        <v>2280</v>
      </c>
      <c r="L25" s="430">
        <v>21.7</v>
      </c>
      <c r="M25" s="419">
        <v>39649</v>
      </c>
      <c r="N25" s="415">
        <v>8500</v>
      </c>
      <c r="O25" s="415">
        <v>10895</v>
      </c>
      <c r="P25" s="429">
        <v>21</v>
      </c>
      <c r="Q25" s="415">
        <f>P25*600</f>
        <v>12600</v>
      </c>
      <c r="R25" s="419">
        <v>600</v>
      </c>
      <c r="S25" s="416" t="s">
        <v>573</v>
      </c>
      <c r="T25" s="415">
        <f t="shared" si="1"/>
        <v>572859</v>
      </c>
      <c r="U25" s="428"/>
      <c r="V25" s="330"/>
      <c r="W25" s="330"/>
      <c r="X25" s="330"/>
      <c r="Y25" s="330"/>
      <c r="Z25" s="330"/>
      <c r="AA25" s="330"/>
      <c r="AB25" s="330"/>
      <c r="AC25" s="330"/>
      <c r="AD25" s="330"/>
      <c r="AE25" s="330"/>
      <c r="AF25" s="330"/>
      <c r="AG25" s="330"/>
      <c r="AH25" s="330"/>
      <c r="AI25" s="330"/>
      <c r="AJ25" s="330"/>
      <c r="AK25" s="330"/>
      <c r="AL25" s="330"/>
      <c r="AM25" s="330"/>
      <c r="AN25" s="330"/>
      <c r="AO25" s="330"/>
      <c r="AP25" s="330"/>
      <c r="AQ25" s="330"/>
      <c r="AR25" s="330"/>
      <c r="AS25" s="330"/>
      <c r="AT25" s="330"/>
      <c r="AU25" s="330"/>
      <c r="AV25" s="330"/>
      <c r="AW25" s="330"/>
      <c r="AX25" s="330"/>
      <c r="AY25" s="330"/>
      <c r="AZ25" s="330"/>
      <c r="BA25" s="330"/>
      <c r="BB25" s="330"/>
      <c r="BC25" s="330"/>
      <c r="BD25" s="330"/>
      <c r="BE25" s="330"/>
      <c r="BF25" s="330"/>
      <c r="BG25" s="330"/>
      <c r="BH25" s="330"/>
      <c r="BI25" s="330"/>
      <c r="BJ25" s="330"/>
      <c r="BK25" s="330"/>
      <c r="BL25" s="330"/>
      <c r="BM25" s="330"/>
      <c r="BN25" s="330"/>
      <c r="BO25" s="330"/>
      <c r="BP25" s="330"/>
      <c r="BQ25" s="330"/>
      <c r="BR25" s="330"/>
      <c r="BS25" s="330"/>
      <c r="BT25" s="330"/>
      <c r="BU25" s="330"/>
      <c r="BV25" s="330"/>
      <c r="BW25" s="330"/>
      <c r="BX25" s="330"/>
      <c r="BY25" s="330"/>
      <c r="BZ25" s="330"/>
      <c r="CA25" s="330"/>
      <c r="CB25" s="330"/>
      <c r="CC25" s="330"/>
      <c r="CD25" s="330"/>
      <c r="CE25" s="330"/>
      <c r="CF25" s="330"/>
      <c r="CG25" s="330"/>
      <c r="CH25" s="330"/>
      <c r="CI25" s="330"/>
      <c r="CJ25" s="330"/>
      <c r="CK25" s="330"/>
    </row>
    <row r="26" spans="1:89" hidden="1" x14ac:dyDescent="0.25">
      <c r="A26" s="472" t="s">
        <v>677</v>
      </c>
      <c r="B26" s="426" t="s">
        <v>579</v>
      </c>
      <c r="C26" s="426" t="s">
        <v>578</v>
      </c>
      <c r="D26" s="426" t="s">
        <v>676</v>
      </c>
      <c r="E26" s="426" t="s">
        <v>675</v>
      </c>
      <c r="F26" s="426">
        <v>99.07</v>
      </c>
      <c r="G26" s="415">
        <v>4009</v>
      </c>
      <c r="H26" s="434">
        <v>491075</v>
      </c>
      <c r="I26" s="433">
        <v>6300</v>
      </c>
      <c r="J26" s="432">
        <v>6876</v>
      </c>
      <c r="K26" s="431">
        <v>2280</v>
      </c>
      <c r="L26" s="430">
        <v>21.7</v>
      </c>
      <c r="M26" s="419">
        <v>32130</v>
      </c>
      <c r="N26" s="415">
        <v>51000</v>
      </c>
      <c r="O26" s="415">
        <v>10895</v>
      </c>
      <c r="P26" s="429">
        <v>21</v>
      </c>
      <c r="Q26" s="415">
        <f>P26*600</f>
        <v>12600</v>
      </c>
      <c r="R26" s="419">
        <v>600</v>
      </c>
      <c r="S26" s="416" t="s">
        <v>573</v>
      </c>
      <c r="T26" s="415">
        <f t="shared" si="1"/>
        <v>611476</v>
      </c>
      <c r="U26" s="428"/>
      <c r="V26" s="330"/>
      <c r="W26" s="330"/>
      <c r="X26" s="330"/>
      <c r="Y26" s="330"/>
      <c r="Z26" s="330"/>
      <c r="AA26" s="330"/>
      <c r="AB26" s="330"/>
      <c r="AC26" s="330"/>
      <c r="AD26" s="330"/>
      <c r="AE26" s="330"/>
      <c r="AF26" s="330"/>
      <c r="AG26" s="330"/>
      <c r="AH26" s="330"/>
      <c r="AI26" s="330"/>
      <c r="AJ26" s="330"/>
      <c r="AK26" s="330"/>
      <c r="AL26" s="330"/>
      <c r="AM26" s="330"/>
      <c r="AN26" s="330"/>
      <c r="AO26" s="330"/>
      <c r="AP26" s="330"/>
      <c r="AQ26" s="330"/>
      <c r="AR26" s="330"/>
      <c r="AS26" s="330"/>
      <c r="AT26" s="330"/>
      <c r="AU26" s="330"/>
      <c r="AV26" s="330"/>
      <c r="AW26" s="330"/>
      <c r="AX26" s="330"/>
      <c r="AY26" s="330"/>
      <c r="AZ26" s="330"/>
      <c r="BA26" s="330"/>
      <c r="BB26" s="330"/>
      <c r="BC26" s="330"/>
      <c r="BD26" s="330"/>
      <c r="BE26" s="330"/>
      <c r="BF26" s="330"/>
      <c r="BG26" s="330"/>
      <c r="BH26" s="330"/>
      <c r="BI26" s="330"/>
      <c r="BJ26" s="330"/>
      <c r="BK26" s="330"/>
      <c r="BL26" s="330"/>
      <c r="BM26" s="330"/>
      <c r="BN26" s="330"/>
      <c r="BO26" s="330"/>
      <c r="BP26" s="330"/>
      <c r="BQ26" s="330"/>
      <c r="BR26" s="330"/>
      <c r="BS26" s="330"/>
      <c r="BT26" s="330"/>
      <c r="BU26" s="330"/>
      <c r="BV26" s="330"/>
      <c r="BW26" s="330"/>
      <c r="BX26" s="330"/>
      <c r="BY26" s="330"/>
      <c r="BZ26" s="330"/>
      <c r="CA26" s="330"/>
      <c r="CB26" s="330"/>
      <c r="CC26" s="330"/>
      <c r="CD26" s="330"/>
      <c r="CE26" s="330"/>
      <c r="CF26" s="330"/>
      <c r="CG26" s="330"/>
      <c r="CH26" s="330"/>
      <c r="CI26" s="330"/>
      <c r="CJ26" s="330"/>
      <c r="CK26" s="330"/>
    </row>
    <row r="27" spans="1:89" hidden="1" x14ac:dyDescent="0.25">
      <c r="A27" s="480" t="s">
        <v>674</v>
      </c>
      <c r="B27" s="391"/>
      <c r="C27" s="391"/>
      <c r="D27" s="391"/>
      <c r="E27" s="391"/>
      <c r="F27" s="391"/>
      <c r="G27" s="399"/>
      <c r="H27" s="479">
        <v>689654</v>
      </c>
      <c r="I27" s="478">
        <v>17530</v>
      </c>
      <c r="J27" s="477">
        <v>13056</v>
      </c>
      <c r="K27" s="476"/>
      <c r="L27" s="475"/>
      <c r="M27" s="399">
        <v>94877</v>
      </c>
      <c r="N27" s="399">
        <v>59500</v>
      </c>
      <c r="O27" s="399">
        <v>13378</v>
      </c>
      <c r="P27" s="474"/>
      <c r="Q27" s="399">
        <v>13800</v>
      </c>
      <c r="R27" s="399">
        <v>1200</v>
      </c>
      <c r="S27" s="473" t="s">
        <v>573</v>
      </c>
      <c r="T27" s="399">
        <f t="shared" si="1"/>
        <v>902995</v>
      </c>
      <c r="U27" s="391"/>
      <c r="V27" s="330"/>
      <c r="W27" s="330"/>
      <c r="X27" s="330"/>
      <c r="Y27" s="330"/>
      <c r="Z27" s="330"/>
      <c r="AA27" s="330"/>
      <c r="AB27" s="330"/>
      <c r="AC27" s="330"/>
      <c r="AD27" s="330"/>
      <c r="AE27" s="330"/>
      <c r="AF27" s="330"/>
      <c r="AG27" s="330"/>
      <c r="AH27" s="330"/>
      <c r="AI27" s="330"/>
      <c r="AJ27" s="330"/>
      <c r="AK27" s="330"/>
      <c r="AL27" s="330"/>
      <c r="AM27" s="330"/>
      <c r="AN27" s="330"/>
      <c r="AO27" s="330"/>
      <c r="AP27" s="330"/>
      <c r="AQ27" s="330"/>
      <c r="AR27" s="330"/>
      <c r="AS27" s="330"/>
      <c r="AT27" s="330"/>
      <c r="AU27" s="330"/>
      <c r="AV27" s="330"/>
      <c r="AW27" s="330"/>
      <c r="AX27" s="330"/>
      <c r="AY27" s="330"/>
      <c r="AZ27" s="330"/>
      <c r="BA27" s="330"/>
      <c r="BB27" s="330"/>
      <c r="BC27" s="330"/>
      <c r="BD27" s="330"/>
      <c r="BE27" s="330"/>
      <c r="BF27" s="330"/>
      <c r="BG27" s="330"/>
      <c r="BH27" s="330"/>
      <c r="BI27" s="330"/>
      <c r="BJ27" s="330"/>
      <c r="BK27" s="330"/>
      <c r="BL27" s="330"/>
      <c r="BM27" s="330"/>
      <c r="BN27" s="330"/>
      <c r="BO27" s="330"/>
      <c r="BP27" s="330"/>
      <c r="BQ27" s="330"/>
      <c r="BR27" s="330"/>
      <c r="BS27" s="330"/>
      <c r="BT27" s="330"/>
      <c r="BU27" s="330"/>
      <c r="BV27" s="330"/>
      <c r="BW27" s="330"/>
      <c r="BX27" s="330"/>
      <c r="BY27" s="330"/>
      <c r="BZ27" s="330"/>
      <c r="CA27" s="330"/>
      <c r="CB27" s="330"/>
      <c r="CC27" s="330"/>
      <c r="CD27" s="330"/>
      <c r="CE27" s="330"/>
      <c r="CF27" s="330"/>
      <c r="CG27" s="330"/>
      <c r="CH27" s="330"/>
      <c r="CI27" s="330"/>
      <c r="CJ27" s="330"/>
      <c r="CK27" s="330"/>
    </row>
    <row r="28" spans="1:89" hidden="1" x14ac:dyDescent="0.25">
      <c r="A28" s="472" t="s">
        <v>673</v>
      </c>
      <c r="B28" s="426" t="s">
        <v>579</v>
      </c>
      <c r="C28" s="426" t="s">
        <v>593</v>
      </c>
      <c r="D28" s="426" t="s">
        <v>672</v>
      </c>
      <c r="E28" s="426" t="s">
        <v>671</v>
      </c>
      <c r="F28" s="426">
        <v>108.11</v>
      </c>
      <c r="G28" s="415">
        <v>2998</v>
      </c>
      <c r="H28" s="434">
        <v>491075</v>
      </c>
      <c r="I28" s="433">
        <v>4500</v>
      </c>
      <c r="J28" s="432">
        <v>5040</v>
      </c>
      <c r="K28" s="431">
        <v>2280</v>
      </c>
      <c r="L28" s="430">
        <v>21.7</v>
      </c>
      <c r="M28" s="419">
        <v>39040</v>
      </c>
      <c r="N28" s="415">
        <v>8500</v>
      </c>
      <c r="O28" s="415">
        <v>10895</v>
      </c>
      <c r="P28" s="429">
        <v>21</v>
      </c>
      <c r="Q28" s="415">
        <f>P28*600</f>
        <v>12600</v>
      </c>
      <c r="R28" s="419">
        <v>600</v>
      </c>
      <c r="S28" s="416" t="s">
        <v>573</v>
      </c>
      <c r="T28" s="415">
        <f t="shared" si="1"/>
        <v>572250</v>
      </c>
      <c r="U28" s="428"/>
      <c r="V28" s="330"/>
      <c r="W28" s="330"/>
      <c r="X28" s="330"/>
      <c r="Y28" s="330"/>
      <c r="Z28" s="330"/>
      <c r="AA28" s="330"/>
      <c r="AB28" s="330"/>
      <c r="AC28" s="330"/>
      <c r="AD28" s="330"/>
      <c r="AE28" s="330"/>
      <c r="AF28" s="330"/>
      <c r="AG28" s="330"/>
      <c r="AH28" s="330"/>
      <c r="AI28" s="330"/>
      <c r="AJ28" s="330"/>
      <c r="AK28" s="330"/>
      <c r="AL28" s="330"/>
      <c r="AM28" s="330"/>
      <c r="AN28" s="330"/>
      <c r="AO28" s="330"/>
      <c r="AP28" s="330"/>
      <c r="AQ28" s="330"/>
      <c r="AR28" s="330"/>
      <c r="AS28" s="330"/>
      <c r="AT28" s="330"/>
      <c r="AU28" s="330"/>
      <c r="AV28" s="330"/>
      <c r="AW28" s="330"/>
      <c r="AX28" s="330"/>
      <c r="AY28" s="330"/>
      <c r="AZ28" s="330"/>
      <c r="BA28" s="330"/>
      <c r="BB28" s="330"/>
      <c r="BC28" s="330"/>
      <c r="BD28" s="330"/>
      <c r="BE28" s="330"/>
      <c r="BF28" s="330"/>
      <c r="BG28" s="330"/>
      <c r="BH28" s="330"/>
      <c r="BI28" s="330"/>
      <c r="BJ28" s="330"/>
      <c r="BK28" s="330"/>
      <c r="BL28" s="330"/>
      <c r="BM28" s="330"/>
      <c r="BN28" s="330"/>
      <c r="BO28" s="330"/>
      <c r="BP28" s="330"/>
      <c r="BQ28" s="330"/>
      <c r="BR28" s="330"/>
      <c r="BS28" s="330"/>
      <c r="BT28" s="330"/>
      <c r="BU28" s="330"/>
      <c r="BV28" s="330"/>
      <c r="BW28" s="330"/>
      <c r="BX28" s="330"/>
      <c r="BY28" s="330"/>
      <c r="BZ28" s="330"/>
      <c r="CA28" s="330"/>
      <c r="CB28" s="330"/>
      <c r="CC28" s="330"/>
      <c r="CD28" s="330"/>
      <c r="CE28" s="330"/>
      <c r="CF28" s="330"/>
      <c r="CG28" s="330"/>
      <c r="CH28" s="330"/>
      <c r="CI28" s="330"/>
      <c r="CJ28" s="330"/>
      <c r="CK28" s="330"/>
    </row>
    <row r="29" spans="1:89" hidden="1" x14ac:dyDescent="0.25">
      <c r="A29" s="472" t="s">
        <v>670</v>
      </c>
      <c r="B29" s="426" t="s">
        <v>579</v>
      </c>
      <c r="C29" s="1153" t="s">
        <v>585</v>
      </c>
      <c r="D29" s="1154"/>
      <c r="E29" s="1154"/>
      <c r="F29" s="1154"/>
      <c r="G29" s="415">
        <v>4009</v>
      </c>
      <c r="H29" s="434">
        <v>491075</v>
      </c>
      <c r="I29" s="433">
        <v>6300</v>
      </c>
      <c r="J29" s="432">
        <v>6876</v>
      </c>
      <c r="K29" s="431">
        <v>2280</v>
      </c>
      <c r="L29" s="430">
        <v>21.7</v>
      </c>
      <c r="M29" s="419">
        <v>48120</v>
      </c>
      <c r="N29" s="415">
        <v>8500</v>
      </c>
      <c r="O29" s="415">
        <v>10895</v>
      </c>
      <c r="P29" s="429">
        <v>21</v>
      </c>
      <c r="Q29" s="415">
        <f>P29*600</f>
        <v>12600</v>
      </c>
      <c r="R29" s="419">
        <v>600</v>
      </c>
      <c r="S29" s="416" t="s">
        <v>573</v>
      </c>
      <c r="T29" s="415">
        <f t="shared" si="1"/>
        <v>584966</v>
      </c>
      <c r="U29" s="428"/>
    </row>
    <row r="30" spans="1:89" hidden="1" x14ac:dyDescent="0.25">
      <c r="A30" s="435" t="s">
        <v>669</v>
      </c>
      <c r="B30" s="426" t="s">
        <v>579</v>
      </c>
      <c r="C30" s="426" t="s">
        <v>600</v>
      </c>
      <c r="D30" s="426" t="s">
        <v>668</v>
      </c>
      <c r="E30" s="426" t="s">
        <v>667</v>
      </c>
      <c r="F30" s="426">
        <v>109.05</v>
      </c>
      <c r="G30" s="415">
        <v>4009</v>
      </c>
      <c r="H30" s="434">
        <v>491075</v>
      </c>
      <c r="I30" s="433">
        <v>6300</v>
      </c>
      <c r="J30" s="432">
        <v>6876</v>
      </c>
      <c r="K30" s="431">
        <v>2900</v>
      </c>
      <c r="L30" s="430">
        <v>21.7</v>
      </c>
      <c r="M30" s="419">
        <v>62930</v>
      </c>
      <c r="N30" s="415">
        <v>8500</v>
      </c>
      <c r="O30" s="415">
        <v>10895</v>
      </c>
      <c r="P30" s="429">
        <v>17</v>
      </c>
      <c r="Q30" s="415">
        <f>P30*600</f>
        <v>10200</v>
      </c>
      <c r="R30" s="419">
        <v>600</v>
      </c>
      <c r="S30" s="416" t="s">
        <v>573</v>
      </c>
      <c r="T30" s="415">
        <f t="shared" si="1"/>
        <v>597376</v>
      </c>
      <c r="U30" s="426" t="s">
        <v>572</v>
      </c>
    </row>
    <row r="31" spans="1:89" hidden="1" x14ac:dyDescent="0.25">
      <c r="A31" s="472" t="s">
        <v>666</v>
      </c>
      <c r="B31" s="426" t="s">
        <v>665</v>
      </c>
      <c r="C31" s="426" t="s">
        <v>562</v>
      </c>
      <c r="D31" s="426" t="s">
        <v>664</v>
      </c>
      <c r="E31" s="426" t="s">
        <v>663</v>
      </c>
      <c r="F31" s="426">
        <v>104.01</v>
      </c>
      <c r="G31" s="415">
        <v>2400</v>
      </c>
      <c r="H31" s="434">
        <v>491075</v>
      </c>
      <c r="I31" s="471">
        <v>11230</v>
      </c>
      <c r="J31" s="432">
        <v>6180</v>
      </c>
      <c r="K31" s="431">
        <v>1668</v>
      </c>
      <c r="L31" s="420">
        <v>25.6</v>
      </c>
      <c r="M31" s="419">
        <v>41929</v>
      </c>
      <c r="N31" s="415">
        <v>51000</v>
      </c>
      <c r="O31" s="415">
        <v>2915</v>
      </c>
      <c r="P31" s="470">
        <v>8</v>
      </c>
      <c r="Q31" s="415">
        <f>P31*600</f>
        <v>4800</v>
      </c>
      <c r="R31" s="419">
        <v>450</v>
      </c>
      <c r="S31" s="416" t="s">
        <v>573</v>
      </c>
      <c r="T31" s="415">
        <f t="shared" si="1"/>
        <v>609579</v>
      </c>
      <c r="U31" s="428"/>
    </row>
    <row r="32" spans="1:89" hidden="1" x14ac:dyDescent="0.25">
      <c r="A32" s="435" t="s">
        <v>662</v>
      </c>
      <c r="B32" s="426" t="s">
        <v>579</v>
      </c>
      <c r="C32" s="1153" t="s">
        <v>661</v>
      </c>
      <c r="D32" s="1154"/>
      <c r="E32" s="1154"/>
      <c r="F32" s="1154"/>
      <c r="G32" s="415">
        <v>2998</v>
      </c>
      <c r="H32" s="434">
        <v>491075</v>
      </c>
      <c r="I32" s="433">
        <v>4500</v>
      </c>
      <c r="J32" s="432">
        <v>5040</v>
      </c>
      <c r="K32" s="431">
        <v>2280</v>
      </c>
      <c r="L32" s="430">
        <v>21.7</v>
      </c>
      <c r="M32" s="419">
        <v>47199</v>
      </c>
      <c r="N32" s="415">
        <v>8500</v>
      </c>
      <c r="O32" s="415">
        <v>10895</v>
      </c>
      <c r="P32" s="429">
        <v>21</v>
      </c>
      <c r="Q32" s="415">
        <f>P32*600</f>
        <v>12600</v>
      </c>
      <c r="R32" s="419">
        <v>600</v>
      </c>
      <c r="S32" s="416" t="s">
        <v>573</v>
      </c>
      <c r="T32" s="415">
        <f t="shared" si="1"/>
        <v>580409</v>
      </c>
      <c r="U32" s="428"/>
    </row>
    <row r="33" spans="1:21" hidden="1" x14ac:dyDescent="0.25">
      <c r="A33" s="389" t="s">
        <v>660</v>
      </c>
      <c r="B33" s="384"/>
      <c r="C33" s="384"/>
      <c r="D33" s="384"/>
      <c r="E33" s="384"/>
      <c r="F33" s="384"/>
      <c r="G33" s="385"/>
      <c r="H33" s="469">
        <v>982150</v>
      </c>
      <c r="I33" s="468">
        <v>17530</v>
      </c>
      <c r="J33" s="467">
        <v>10584</v>
      </c>
      <c r="K33" s="466"/>
      <c r="L33" s="465"/>
      <c r="M33" s="385">
        <v>73760</v>
      </c>
      <c r="N33" s="385">
        <v>76500</v>
      </c>
      <c r="O33" s="385">
        <v>13378</v>
      </c>
      <c r="P33" s="387"/>
      <c r="Q33" s="385">
        <v>17400</v>
      </c>
      <c r="R33" s="385">
        <v>1200</v>
      </c>
      <c r="S33" s="386" t="s">
        <v>573</v>
      </c>
      <c r="T33" s="385">
        <f t="shared" si="1"/>
        <v>1192502</v>
      </c>
      <c r="U33" s="390"/>
    </row>
    <row r="34" spans="1:21" hidden="1" x14ac:dyDescent="0.25">
      <c r="A34" s="435" t="s">
        <v>659</v>
      </c>
      <c r="B34" s="426" t="s">
        <v>579</v>
      </c>
      <c r="C34" s="1153" t="s">
        <v>585</v>
      </c>
      <c r="D34" s="1154"/>
      <c r="E34" s="1154"/>
      <c r="F34" s="1154"/>
      <c r="G34" s="415">
        <v>4009</v>
      </c>
      <c r="H34" s="434">
        <v>491075</v>
      </c>
      <c r="I34" s="433">
        <v>6300</v>
      </c>
      <c r="J34" s="432">
        <v>6876</v>
      </c>
      <c r="K34" s="431">
        <v>2280</v>
      </c>
      <c r="L34" s="430">
        <v>21.7</v>
      </c>
      <c r="M34" s="419">
        <v>43788</v>
      </c>
      <c r="N34" s="415">
        <v>8500</v>
      </c>
      <c r="O34" s="415">
        <v>10895</v>
      </c>
      <c r="P34" s="464">
        <v>21</v>
      </c>
      <c r="Q34" s="415">
        <f>P34*600</f>
        <v>12600</v>
      </c>
      <c r="R34" s="419">
        <v>600</v>
      </c>
      <c r="S34" s="416" t="s">
        <v>573</v>
      </c>
      <c r="T34" s="415">
        <f t="shared" si="1"/>
        <v>580634</v>
      </c>
      <c r="U34" s="428"/>
    </row>
    <row r="35" spans="1:21" hidden="1" x14ac:dyDescent="0.25">
      <c r="A35" s="435" t="s">
        <v>658</v>
      </c>
      <c r="B35" s="426" t="s">
        <v>579</v>
      </c>
      <c r="C35" s="426" t="s">
        <v>578</v>
      </c>
      <c r="D35" s="426" t="s">
        <v>577</v>
      </c>
      <c r="E35" s="426" t="s">
        <v>657</v>
      </c>
      <c r="F35" s="426">
        <v>100.11</v>
      </c>
      <c r="G35" s="415">
        <v>4009</v>
      </c>
      <c r="H35" s="434">
        <v>491075</v>
      </c>
      <c r="I35" s="433">
        <v>6300</v>
      </c>
      <c r="J35" s="432">
        <v>6876</v>
      </c>
      <c r="K35" s="431">
        <v>2280</v>
      </c>
      <c r="L35" s="430">
        <v>21.7</v>
      </c>
      <c r="M35" s="419">
        <v>39867</v>
      </c>
      <c r="N35" s="415">
        <v>51000</v>
      </c>
      <c r="O35" s="415">
        <v>10895</v>
      </c>
      <c r="P35" s="429">
        <v>21</v>
      </c>
      <c r="Q35" s="415">
        <f>P35*600</f>
        <v>12600</v>
      </c>
      <c r="R35" s="419">
        <v>600</v>
      </c>
      <c r="S35" s="416" t="s">
        <v>573</v>
      </c>
      <c r="T35" s="415">
        <f t="shared" si="1"/>
        <v>619213</v>
      </c>
      <c r="U35" s="428"/>
    </row>
    <row r="36" spans="1:21" hidden="1" x14ac:dyDescent="0.25">
      <c r="A36" s="463" t="s">
        <v>656</v>
      </c>
      <c r="B36" s="378"/>
      <c r="C36" s="378"/>
      <c r="D36" s="378"/>
      <c r="E36" s="378"/>
      <c r="F36" s="378"/>
      <c r="G36" s="379"/>
      <c r="H36" s="462">
        <v>728613</v>
      </c>
      <c r="I36" s="461">
        <v>17530</v>
      </c>
      <c r="J36" s="460">
        <v>10584</v>
      </c>
      <c r="K36" s="459"/>
      <c r="L36" s="458"/>
      <c r="M36" s="379">
        <v>134540</v>
      </c>
      <c r="N36" s="379">
        <v>85000</v>
      </c>
      <c r="O36" s="379">
        <v>13378</v>
      </c>
      <c r="P36" s="381"/>
      <c r="Q36" s="379">
        <v>13800</v>
      </c>
      <c r="R36" s="379">
        <v>1200</v>
      </c>
      <c r="S36" s="380" t="s">
        <v>573</v>
      </c>
      <c r="T36" s="379">
        <f t="shared" si="1"/>
        <v>1004645</v>
      </c>
      <c r="U36" s="378"/>
    </row>
    <row r="37" spans="1:21" hidden="1" x14ac:dyDescent="0.25">
      <c r="A37" s="435" t="s">
        <v>655</v>
      </c>
      <c r="B37" s="426" t="s">
        <v>579</v>
      </c>
      <c r="C37" s="426" t="s">
        <v>593</v>
      </c>
      <c r="D37" s="426" t="s">
        <v>654</v>
      </c>
      <c r="E37" s="426" t="s">
        <v>653</v>
      </c>
      <c r="F37" s="426">
        <v>108.06</v>
      </c>
      <c r="G37" s="415">
        <v>4009</v>
      </c>
      <c r="H37" s="434">
        <v>491075</v>
      </c>
      <c r="I37" s="433">
        <v>6300</v>
      </c>
      <c r="J37" s="432">
        <v>6876</v>
      </c>
      <c r="K37" s="431">
        <v>2280</v>
      </c>
      <c r="L37" s="430">
        <v>21.7</v>
      </c>
      <c r="M37" s="419">
        <v>39867</v>
      </c>
      <c r="N37" s="415">
        <v>8500</v>
      </c>
      <c r="O37" s="415">
        <v>10895</v>
      </c>
      <c r="P37" s="429">
        <v>21</v>
      </c>
      <c r="Q37" s="415">
        <f>P37*600</f>
        <v>12600</v>
      </c>
      <c r="R37" s="419">
        <v>600</v>
      </c>
      <c r="S37" s="416" t="s">
        <v>573</v>
      </c>
      <c r="T37" s="415">
        <f t="shared" si="1"/>
        <v>576713</v>
      </c>
      <c r="U37" s="428"/>
    </row>
    <row r="38" spans="1:21" hidden="1" x14ac:dyDescent="0.25">
      <c r="A38" s="376" t="s">
        <v>652</v>
      </c>
      <c r="B38" s="376"/>
      <c r="C38" s="376"/>
      <c r="D38" s="376"/>
      <c r="E38" s="376"/>
      <c r="F38" s="376"/>
      <c r="G38" s="376"/>
      <c r="H38" s="457">
        <v>689654</v>
      </c>
      <c r="I38" s="456">
        <v>15730</v>
      </c>
      <c r="J38" s="455">
        <v>11520</v>
      </c>
      <c r="K38" s="454"/>
      <c r="L38" s="453"/>
      <c r="M38" s="375">
        <v>65390</v>
      </c>
      <c r="N38" s="375">
        <v>42500</v>
      </c>
      <c r="O38" s="375">
        <v>13378</v>
      </c>
      <c r="P38" s="375"/>
      <c r="Q38" s="375">
        <v>24000</v>
      </c>
      <c r="R38" s="375">
        <v>1200</v>
      </c>
      <c r="S38" s="375" t="s">
        <v>651</v>
      </c>
      <c r="T38" s="375">
        <f t="shared" si="1"/>
        <v>863372</v>
      </c>
      <c r="U38" s="376"/>
    </row>
    <row r="39" spans="1:21" hidden="1" x14ac:dyDescent="0.25">
      <c r="A39" s="452" t="s">
        <v>650</v>
      </c>
      <c r="B39" s="426" t="s">
        <v>579</v>
      </c>
      <c r="C39" s="426" t="s">
        <v>593</v>
      </c>
      <c r="D39" s="426" t="s">
        <v>649</v>
      </c>
      <c r="E39" s="426" t="s">
        <v>648</v>
      </c>
      <c r="F39" s="426">
        <v>108.12</v>
      </c>
      <c r="G39" s="415">
        <v>2998</v>
      </c>
      <c r="H39" s="434">
        <v>491075</v>
      </c>
      <c r="I39" s="433">
        <v>4500</v>
      </c>
      <c r="J39" s="432">
        <v>5040</v>
      </c>
      <c r="K39" s="431">
        <v>2280</v>
      </c>
      <c r="L39" s="430">
        <v>21.7</v>
      </c>
      <c r="M39" s="419">
        <v>62997</v>
      </c>
      <c r="N39" s="415">
        <v>8500</v>
      </c>
      <c r="O39" s="415">
        <v>10895</v>
      </c>
      <c r="P39" s="429">
        <v>21</v>
      </c>
      <c r="Q39" s="415">
        <f>P39*600</f>
        <v>12600</v>
      </c>
      <c r="R39" s="419">
        <v>600</v>
      </c>
      <c r="S39" s="416" t="s">
        <v>573</v>
      </c>
      <c r="T39" s="415">
        <f t="shared" si="1"/>
        <v>596207</v>
      </c>
      <c r="U39" s="428"/>
    </row>
    <row r="40" spans="1:21" hidden="1" x14ac:dyDescent="0.25">
      <c r="A40" s="435" t="s">
        <v>647</v>
      </c>
      <c r="B40" s="426" t="s">
        <v>555</v>
      </c>
      <c r="C40" s="426" t="s">
        <v>566</v>
      </c>
      <c r="D40" s="426" t="s">
        <v>646</v>
      </c>
      <c r="E40" s="426" t="s">
        <v>645</v>
      </c>
      <c r="F40" s="426">
        <v>102.09</v>
      </c>
      <c r="G40" s="415">
        <v>1998</v>
      </c>
      <c r="H40" s="434">
        <v>491075</v>
      </c>
      <c r="I40" s="433">
        <v>11230</v>
      </c>
      <c r="J40" s="432">
        <v>6180</v>
      </c>
      <c r="K40" s="431">
        <v>1400</v>
      </c>
      <c r="L40" s="420">
        <v>25.6</v>
      </c>
      <c r="M40" s="419">
        <v>35840</v>
      </c>
      <c r="N40" s="415">
        <v>51000</v>
      </c>
      <c r="O40" s="415">
        <v>2483</v>
      </c>
      <c r="P40" s="429">
        <v>8</v>
      </c>
      <c r="Q40" s="415">
        <f>P40*600</f>
        <v>4800</v>
      </c>
      <c r="R40" s="419">
        <v>600</v>
      </c>
      <c r="S40" s="416" t="s">
        <v>573</v>
      </c>
      <c r="T40" s="415">
        <f t="shared" si="1"/>
        <v>603208</v>
      </c>
      <c r="U40" s="426" t="s">
        <v>572</v>
      </c>
    </row>
    <row r="41" spans="1:21" hidden="1" x14ac:dyDescent="0.25">
      <c r="A41" s="435" t="s">
        <v>644</v>
      </c>
      <c r="B41" s="426" t="s">
        <v>579</v>
      </c>
      <c r="C41" s="426" t="s">
        <v>593</v>
      </c>
      <c r="D41" s="426" t="s">
        <v>643</v>
      </c>
      <c r="E41" s="426" t="s">
        <v>642</v>
      </c>
      <c r="F41" s="426">
        <v>108.12</v>
      </c>
      <c r="G41" s="415">
        <v>2998</v>
      </c>
      <c r="H41" s="434">
        <v>491075</v>
      </c>
      <c r="I41" s="433">
        <v>4500</v>
      </c>
      <c r="J41" s="432">
        <v>5040</v>
      </c>
      <c r="K41" s="431">
        <v>2280</v>
      </c>
      <c r="L41" s="430">
        <v>21.7</v>
      </c>
      <c r="M41" s="419">
        <v>49152</v>
      </c>
      <c r="N41" s="415">
        <v>8500</v>
      </c>
      <c r="O41" s="415">
        <v>10895</v>
      </c>
      <c r="P41" s="429">
        <v>21</v>
      </c>
      <c r="Q41" s="415">
        <f>P41*600</f>
        <v>12600</v>
      </c>
      <c r="R41" s="419">
        <v>600</v>
      </c>
      <c r="S41" s="416" t="s">
        <v>573</v>
      </c>
      <c r="T41" s="415">
        <f t="shared" si="1"/>
        <v>582362</v>
      </c>
      <c r="U41" s="428"/>
    </row>
    <row r="42" spans="1:21" hidden="1" x14ac:dyDescent="0.25">
      <c r="A42" s="435" t="s">
        <v>641</v>
      </c>
      <c r="B42" s="426" t="s">
        <v>579</v>
      </c>
      <c r="C42" s="426" t="s">
        <v>593</v>
      </c>
      <c r="D42" s="426" t="s">
        <v>640</v>
      </c>
      <c r="E42" s="426" t="s">
        <v>639</v>
      </c>
      <c r="F42" s="426">
        <v>107.8</v>
      </c>
      <c r="G42" s="415">
        <v>2998</v>
      </c>
      <c r="H42" s="434">
        <v>491075</v>
      </c>
      <c r="I42" s="433">
        <v>4500</v>
      </c>
      <c r="J42" s="432">
        <v>5040</v>
      </c>
      <c r="K42" s="431">
        <v>2280</v>
      </c>
      <c r="L42" s="430">
        <v>21.7</v>
      </c>
      <c r="M42" s="419">
        <v>49152</v>
      </c>
      <c r="N42" s="415">
        <v>25500</v>
      </c>
      <c r="O42" s="415">
        <v>10895</v>
      </c>
      <c r="P42" s="429">
        <v>21</v>
      </c>
      <c r="Q42" s="415">
        <f>P42*600</f>
        <v>12600</v>
      </c>
      <c r="R42" s="419">
        <v>600</v>
      </c>
      <c r="S42" s="416" t="s">
        <v>573</v>
      </c>
      <c r="T42" s="415">
        <f t="shared" si="1"/>
        <v>599362</v>
      </c>
      <c r="U42" s="428"/>
    </row>
    <row r="43" spans="1:21" hidden="1" x14ac:dyDescent="0.25">
      <c r="A43" s="452" t="s">
        <v>638</v>
      </c>
      <c r="B43" s="451" t="s">
        <v>579</v>
      </c>
      <c r="C43" s="451" t="s">
        <v>637</v>
      </c>
      <c r="D43" s="451" t="s">
        <v>636</v>
      </c>
      <c r="E43" s="451" t="s">
        <v>635</v>
      </c>
      <c r="F43" s="451">
        <v>109.02</v>
      </c>
      <c r="G43" s="419">
        <v>7790</v>
      </c>
      <c r="H43" s="434">
        <v>491075</v>
      </c>
      <c r="I43" s="433">
        <v>11700</v>
      </c>
      <c r="J43" s="432">
        <v>10998</v>
      </c>
      <c r="K43" s="431">
        <v>2280</v>
      </c>
      <c r="L43" s="430">
        <v>21.7</v>
      </c>
      <c r="M43" s="419">
        <v>57612</v>
      </c>
      <c r="N43" s="415">
        <v>8500</v>
      </c>
      <c r="O43" s="415">
        <v>10895</v>
      </c>
      <c r="P43" s="450">
        <v>44</v>
      </c>
      <c r="Q43" s="415">
        <f>P43*600</f>
        <v>26400</v>
      </c>
      <c r="R43" s="419">
        <v>600</v>
      </c>
      <c r="S43" s="416" t="s">
        <v>573</v>
      </c>
      <c r="T43" s="415">
        <f t="shared" si="1"/>
        <v>617780</v>
      </c>
      <c r="U43" s="428"/>
    </row>
    <row r="44" spans="1:21" hidden="1" x14ac:dyDescent="0.25">
      <c r="A44" s="364" t="s">
        <v>634</v>
      </c>
      <c r="B44" s="355"/>
      <c r="C44" s="1151"/>
      <c r="D44" s="1152"/>
      <c r="E44" s="1152"/>
      <c r="F44" s="1152"/>
      <c r="G44" s="363"/>
      <c r="H44" s="449">
        <v>689654</v>
      </c>
      <c r="I44" s="448">
        <v>17530</v>
      </c>
      <c r="J44" s="447">
        <v>13056</v>
      </c>
      <c r="K44" s="446"/>
      <c r="L44" s="445"/>
      <c r="M44" s="363">
        <v>64977</v>
      </c>
      <c r="N44" s="363">
        <v>42500</v>
      </c>
      <c r="O44" s="363">
        <v>13378</v>
      </c>
      <c r="P44" s="444"/>
      <c r="Q44" s="363">
        <v>24000</v>
      </c>
      <c r="R44" s="363">
        <v>1200</v>
      </c>
      <c r="S44" s="366" t="s">
        <v>573</v>
      </c>
      <c r="T44" s="363">
        <f t="shared" si="1"/>
        <v>866295</v>
      </c>
      <c r="U44" s="365"/>
    </row>
    <row r="45" spans="1:21" hidden="1" x14ac:dyDescent="0.25">
      <c r="A45" s="435" t="s">
        <v>633</v>
      </c>
      <c r="B45" s="426" t="s">
        <v>579</v>
      </c>
      <c r="C45" s="426" t="s">
        <v>593</v>
      </c>
      <c r="D45" s="426" t="s">
        <v>632</v>
      </c>
      <c r="E45" s="426" t="s">
        <v>631</v>
      </c>
      <c r="F45" s="426">
        <v>108.11</v>
      </c>
      <c r="G45" s="443">
        <v>2998</v>
      </c>
      <c r="H45" s="434">
        <v>491075</v>
      </c>
      <c r="I45" s="433">
        <v>4500</v>
      </c>
      <c r="J45" s="432">
        <v>5040</v>
      </c>
      <c r="K45" s="431">
        <v>2280</v>
      </c>
      <c r="L45" s="430">
        <v>21.7</v>
      </c>
      <c r="M45" s="419">
        <v>30788</v>
      </c>
      <c r="N45" s="415">
        <v>8500</v>
      </c>
      <c r="O45" s="415">
        <v>10895</v>
      </c>
      <c r="P45" s="429">
        <v>21</v>
      </c>
      <c r="Q45" s="415">
        <f>P45*600</f>
        <v>12600</v>
      </c>
      <c r="R45" s="419">
        <v>600</v>
      </c>
      <c r="S45" s="416" t="s">
        <v>573</v>
      </c>
      <c r="T45" s="415">
        <f t="shared" si="1"/>
        <v>563998</v>
      </c>
      <c r="U45" s="428"/>
    </row>
    <row r="46" spans="1:21" hidden="1" x14ac:dyDescent="0.25">
      <c r="A46" s="435" t="s">
        <v>630</v>
      </c>
      <c r="B46" s="426" t="s">
        <v>579</v>
      </c>
      <c r="C46" s="1153" t="s">
        <v>585</v>
      </c>
      <c r="D46" s="1154"/>
      <c r="E46" s="1154"/>
      <c r="F46" s="1154"/>
      <c r="G46" s="415">
        <v>4009</v>
      </c>
      <c r="H46" s="434">
        <v>491075</v>
      </c>
      <c r="I46" s="433">
        <v>6300</v>
      </c>
      <c r="J46" s="432">
        <v>6876</v>
      </c>
      <c r="K46" s="431">
        <v>2280</v>
      </c>
      <c r="L46" s="430">
        <v>21.7</v>
      </c>
      <c r="M46" s="419">
        <v>46882</v>
      </c>
      <c r="N46" s="415">
        <v>8500</v>
      </c>
      <c r="O46" s="415">
        <v>10895</v>
      </c>
      <c r="P46" s="429">
        <v>21</v>
      </c>
      <c r="Q46" s="415">
        <f>P46*600</f>
        <v>12600</v>
      </c>
      <c r="R46" s="419">
        <v>600</v>
      </c>
      <c r="S46" s="416" t="s">
        <v>573</v>
      </c>
      <c r="T46" s="415">
        <f t="shared" si="1"/>
        <v>583728</v>
      </c>
      <c r="U46" s="428"/>
    </row>
    <row r="47" spans="1:21" hidden="1" x14ac:dyDescent="0.25">
      <c r="A47" s="353" t="s">
        <v>629</v>
      </c>
      <c r="B47" s="344"/>
      <c r="C47" s="344"/>
      <c r="D47" s="344"/>
      <c r="E47" s="344"/>
      <c r="F47" s="344"/>
      <c r="G47" s="352"/>
      <c r="H47" s="442">
        <v>689654</v>
      </c>
      <c r="I47" s="441">
        <v>17530</v>
      </c>
      <c r="J47" s="440">
        <v>13056</v>
      </c>
      <c r="K47" s="439"/>
      <c r="L47" s="438"/>
      <c r="M47" s="352">
        <f>M65+M66</f>
        <v>75707</v>
      </c>
      <c r="N47" s="352">
        <v>59500</v>
      </c>
      <c r="O47" s="352">
        <v>13378</v>
      </c>
      <c r="P47" s="437"/>
      <c r="Q47" s="352">
        <v>24000</v>
      </c>
      <c r="R47" s="352">
        <v>1200</v>
      </c>
      <c r="S47" s="436" t="s">
        <v>573</v>
      </c>
      <c r="T47" s="352">
        <f t="shared" si="1"/>
        <v>894025</v>
      </c>
      <c r="U47" s="354"/>
    </row>
    <row r="48" spans="1:21" hidden="1" x14ac:dyDescent="0.25">
      <c r="A48" s="435" t="s">
        <v>628</v>
      </c>
      <c r="B48" s="426" t="s">
        <v>579</v>
      </c>
      <c r="C48" s="426" t="s">
        <v>600</v>
      </c>
      <c r="D48" s="426" t="s">
        <v>627</v>
      </c>
      <c r="E48" s="426" t="s">
        <v>626</v>
      </c>
      <c r="F48" s="426">
        <v>109.05</v>
      </c>
      <c r="G48" s="415">
        <v>4009</v>
      </c>
      <c r="H48" s="434">
        <v>491075</v>
      </c>
      <c r="I48" s="433">
        <v>6300</v>
      </c>
      <c r="J48" s="432">
        <v>6876</v>
      </c>
      <c r="K48" s="431">
        <v>2000</v>
      </c>
      <c r="L48" s="430">
        <v>21.7</v>
      </c>
      <c r="M48" s="419">
        <v>43400</v>
      </c>
      <c r="N48" s="415">
        <v>8500</v>
      </c>
      <c r="O48" s="415">
        <v>10895</v>
      </c>
      <c r="P48" s="429">
        <v>17</v>
      </c>
      <c r="Q48" s="415">
        <f>P48*600</f>
        <v>10200</v>
      </c>
      <c r="R48" s="419">
        <v>600</v>
      </c>
      <c r="S48" s="416" t="s">
        <v>573</v>
      </c>
      <c r="T48" s="415">
        <f t="shared" si="1"/>
        <v>577846</v>
      </c>
      <c r="U48" s="426" t="s">
        <v>572</v>
      </c>
    </row>
    <row r="49" spans="1:21" hidden="1" x14ac:dyDescent="0.25">
      <c r="A49" s="435" t="s">
        <v>625</v>
      </c>
      <c r="B49" s="426" t="s">
        <v>579</v>
      </c>
      <c r="C49" s="1155" t="s">
        <v>585</v>
      </c>
      <c r="D49" s="1156"/>
      <c r="E49" s="1156"/>
      <c r="F49" s="1157"/>
      <c r="G49" s="415">
        <v>7684</v>
      </c>
      <c r="H49" s="434">
        <v>491075</v>
      </c>
      <c r="I49" s="433">
        <v>11700</v>
      </c>
      <c r="J49" s="432">
        <v>10998</v>
      </c>
      <c r="K49" s="431">
        <v>2280</v>
      </c>
      <c r="L49" s="430">
        <v>21.7</v>
      </c>
      <c r="M49" s="419">
        <v>51835</v>
      </c>
      <c r="N49" s="415">
        <v>8500</v>
      </c>
      <c r="O49" s="415">
        <v>10895</v>
      </c>
      <c r="P49" s="429">
        <v>41</v>
      </c>
      <c r="Q49" s="415">
        <f>P49*600</f>
        <v>24600</v>
      </c>
      <c r="R49" s="419">
        <v>600</v>
      </c>
      <c r="S49" s="416" t="s">
        <v>573</v>
      </c>
      <c r="T49" s="415">
        <f t="shared" si="1"/>
        <v>610203</v>
      </c>
      <c r="U49" s="428"/>
    </row>
    <row r="50" spans="1:21" x14ac:dyDescent="0.25">
      <c r="A50" s="427" t="s">
        <v>100</v>
      </c>
      <c r="B50" s="426" t="s">
        <v>624</v>
      </c>
      <c r="C50" s="426" t="s">
        <v>623</v>
      </c>
      <c r="D50" s="426" t="s">
        <v>622</v>
      </c>
      <c r="E50" s="426" t="s">
        <v>621</v>
      </c>
      <c r="F50" s="426">
        <v>90.07</v>
      </c>
      <c r="G50" s="425">
        <v>120.5</v>
      </c>
      <c r="H50" s="424"/>
      <c r="I50" s="423"/>
      <c r="J50" s="422">
        <v>450</v>
      </c>
      <c r="K50" s="421">
        <v>312</v>
      </c>
      <c r="L50" s="420">
        <v>25.6</v>
      </c>
      <c r="M50" s="419">
        <f>K50*L50</f>
        <v>7987.2000000000007</v>
      </c>
      <c r="N50" s="419">
        <v>1700</v>
      </c>
      <c r="O50" s="415">
        <v>711</v>
      </c>
      <c r="P50" s="418"/>
      <c r="Q50" s="415"/>
      <c r="R50" s="417"/>
      <c r="S50" s="416" t="s">
        <v>573</v>
      </c>
      <c r="T50" s="415">
        <f t="shared" si="1"/>
        <v>10848.2</v>
      </c>
      <c r="U50" s="414"/>
    </row>
    <row r="51" spans="1:21" hidden="1" x14ac:dyDescent="0.25">
      <c r="A51" s="413" t="s">
        <v>620</v>
      </c>
      <c r="B51" s="412"/>
      <c r="C51" s="412"/>
      <c r="D51" s="412"/>
      <c r="E51" s="412"/>
      <c r="F51" s="412"/>
      <c r="G51" s="411"/>
      <c r="H51" s="410"/>
      <c r="I51" s="409">
        <v>56020</v>
      </c>
      <c r="J51" s="408">
        <v>30540</v>
      </c>
      <c r="K51" s="407"/>
      <c r="L51" s="407"/>
      <c r="M51" s="404">
        <v>170804</v>
      </c>
      <c r="N51" s="404">
        <v>127500</v>
      </c>
      <c r="O51" s="404">
        <v>9932</v>
      </c>
      <c r="P51" s="406"/>
      <c r="Q51" s="404"/>
      <c r="R51" s="404">
        <v>1500</v>
      </c>
      <c r="S51" s="405"/>
      <c r="T51" s="404">
        <f t="shared" si="1"/>
        <v>396296</v>
      </c>
      <c r="U51" s="403"/>
    </row>
    <row r="52" spans="1:21" hidden="1" x14ac:dyDescent="0.25">
      <c r="A52" s="327" t="s">
        <v>619</v>
      </c>
    </row>
    <row r="53" spans="1:21" hidden="1" x14ac:dyDescent="0.25">
      <c r="A53" s="400" t="s">
        <v>618</v>
      </c>
      <c r="B53" s="400" t="s">
        <v>579</v>
      </c>
      <c r="C53" s="400" t="s">
        <v>600</v>
      </c>
      <c r="D53" s="400" t="s">
        <v>617</v>
      </c>
      <c r="E53" s="400" t="s">
        <v>616</v>
      </c>
      <c r="F53" s="400">
        <v>109.05</v>
      </c>
      <c r="G53" s="401">
        <v>4009</v>
      </c>
      <c r="H53" s="401">
        <v>491075</v>
      </c>
      <c r="I53" s="401">
        <v>6300</v>
      </c>
      <c r="J53" s="401">
        <v>6876</v>
      </c>
      <c r="K53" s="401">
        <v>1850</v>
      </c>
      <c r="L53" s="402">
        <v>21.7</v>
      </c>
      <c r="M53" s="401">
        <v>40145</v>
      </c>
      <c r="N53" s="401">
        <v>8500</v>
      </c>
      <c r="O53" s="401">
        <v>10895</v>
      </c>
      <c r="P53" s="401">
        <v>17</v>
      </c>
      <c r="Q53" s="401">
        <f t="shared" ref="Q53:Q66" si="2">P53*600</f>
        <v>10200</v>
      </c>
      <c r="R53" s="401">
        <v>600</v>
      </c>
      <c r="S53" s="401" t="s">
        <v>590</v>
      </c>
      <c r="T53" s="401">
        <f t="shared" ref="T53:T71" si="3">H53+I53+J53+M53+N53+O53+Q53+R53</f>
        <v>574591</v>
      </c>
      <c r="U53" s="400" t="s">
        <v>572</v>
      </c>
    </row>
    <row r="54" spans="1:21" hidden="1" x14ac:dyDescent="0.25">
      <c r="A54" s="400" t="s">
        <v>615</v>
      </c>
      <c r="B54" s="400" t="s">
        <v>555</v>
      </c>
      <c r="C54" s="400" t="s">
        <v>570</v>
      </c>
      <c r="D54" s="1145" t="s">
        <v>574</v>
      </c>
      <c r="E54" s="1146"/>
      <c r="F54" s="400">
        <v>109.12</v>
      </c>
      <c r="G54" s="401">
        <v>1968</v>
      </c>
      <c r="H54" s="401">
        <v>198579</v>
      </c>
      <c r="I54" s="401">
        <v>11230</v>
      </c>
      <c r="J54" s="401">
        <v>3708</v>
      </c>
      <c r="K54" s="401">
        <v>1000</v>
      </c>
      <c r="L54" s="402">
        <v>21.7</v>
      </c>
      <c r="M54" s="401">
        <v>23328</v>
      </c>
      <c r="N54" s="401">
        <v>8500</v>
      </c>
      <c r="O54" s="401">
        <v>2483</v>
      </c>
      <c r="P54" s="401">
        <v>6</v>
      </c>
      <c r="Q54" s="401">
        <f t="shared" si="2"/>
        <v>3600</v>
      </c>
      <c r="R54" s="401">
        <v>600</v>
      </c>
      <c r="S54" s="401" t="s">
        <v>590</v>
      </c>
      <c r="T54" s="401">
        <f t="shared" si="3"/>
        <v>252028</v>
      </c>
      <c r="U54" s="400" t="s">
        <v>572</v>
      </c>
    </row>
    <row r="55" spans="1:21" hidden="1" x14ac:dyDescent="0.25">
      <c r="A55" s="391" t="s">
        <v>614</v>
      </c>
      <c r="B55" s="391" t="s">
        <v>579</v>
      </c>
      <c r="C55" s="391" t="s">
        <v>600</v>
      </c>
      <c r="D55" s="391" t="s">
        <v>613</v>
      </c>
      <c r="E55" s="391" t="s">
        <v>612</v>
      </c>
      <c r="F55" s="391">
        <v>109.05</v>
      </c>
      <c r="G55" s="399">
        <v>4009</v>
      </c>
      <c r="H55" s="398">
        <v>491075</v>
      </c>
      <c r="I55" s="398">
        <v>6300</v>
      </c>
      <c r="J55" s="397">
        <v>6876</v>
      </c>
      <c r="K55" s="396">
        <v>2500</v>
      </c>
      <c r="L55" s="395">
        <v>21.7</v>
      </c>
      <c r="M55" s="392">
        <v>54250</v>
      </c>
      <c r="N55" s="392">
        <v>8500</v>
      </c>
      <c r="O55" s="392">
        <v>10895</v>
      </c>
      <c r="P55" s="394">
        <v>17</v>
      </c>
      <c r="Q55" s="392">
        <f t="shared" si="2"/>
        <v>10200</v>
      </c>
      <c r="R55" s="392">
        <v>600</v>
      </c>
      <c r="S55" s="393" t="s">
        <v>573</v>
      </c>
      <c r="T55" s="392">
        <f t="shared" si="3"/>
        <v>588696</v>
      </c>
      <c r="U55" s="391" t="s">
        <v>572</v>
      </c>
    </row>
    <row r="56" spans="1:21" hidden="1" x14ac:dyDescent="0.25">
      <c r="A56" s="391" t="s">
        <v>611</v>
      </c>
      <c r="B56" s="391" t="s">
        <v>555</v>
      </c>
      <c r="C56" s="391" t="s">
        <v>566</v>
      </c>
      <c r="D56" s="391" t="s">
        <v>610</v>
      </c>
      <c r="E56" s="391" t="s">
        <v>609</v>
      </c>
      <c r="F56" s="391">
        <v>103.06</v>
      </c>
      <c r="G56" s="399">
        <v>1968</v>
      </c>
      <c r="H56" s="398">
        <v>198579</v>
      </c>
      <c r="I56" s="398">
        <v>11230</v>
      </c>
      <c r="J56" s="397">
        <v>6180</v>
      </c>
      <c r="K56" s="396">
        <v>1587</v>
      </c>
      <c r="L56" s="395">
        <v>25.6</v>
      </c>
      <c r="M56" s="392">
        <v>40627</v>
      </c>
      <c r="N56" s="392">
        <v>51000</v>
      </c>
      <c r="O56" s="392">
        <v>2483</v>
      </c>
      <c r="P56" s="394">
        <v>6</v>
      </c>
      <c r="Q56" s="392">
        <f t="shared" si="2"/>
        <v>3600</v>
      </c>
      <c r="R56" s="392">
        <v>600</v>
      </c>
      <c r="S56" s="393" t="s">
        <v>573</v>
      </c>
      <c r="T56" s="392">
        <f t="shared" si="3"/>
        <v>314299</v>
      </c>
      <c r="U56" s="391" t="s">
        <v>608</v>
      </c>
    </row>
    <row r="57" spans="1:21" hidden="1" x14ac:dyDescent="0.25">
      <c r="A57" s="389" t="s">
        <v>607</v>
      </c>
      <c r="B57" s="384" t="s">
        <v>579</v>
      </c>
      <c r="C57" s="384" t="s">
        <v>578</v>
      </c>
      <c r="D57" s="384" t="s">
        <v>606</v>
      </c>
      <c r="E57" s="384" t="s">
        <v>605</v>
      </c>
      <c r="F57" s="384">
        <v>101.08</v>
      </c>
      <c r="G57" s="385">
        <v>4009</v>
      </c>
      <c r="H57" s="385">
        <v>491075</v>
      </c>
      <c r="I57" s="385">
        <v>6300</v>
      </c>
      <c r="J57" s="385">
        <v>6876</v>
      </c>
      <c r="K57" s="385">
        <v>2280</v>
      </c>
      <c r="L57" s="388">
        <v>21.7</v>
      </c>
      <c r="M57" s="385">
        <v>39040</v>
      </c>
      <c r="N57" s="385">
        <v>51000</v>
      </c>
      <c r="O57" s="385">
        <v>10895</v>
      </c>
      <c r="P57" s="387">
        <v>21</v>
      </c>
      <c r="Q57" s="385">
        <f t="shared" si="2"/>
        <v>12600</v>
      </c>
      <c r="R57" s="385">
        <v>600</v>
      </c>
      <c r="S57" s="386" t="s">
        <v>573</v>
      </c>
      <c r="T57" s="385">
        <f t="shared" si="3"/>
        <v>618386</v>
      </c>
      <c r="U57" s="390"/>
    </row>
    <row r="58" spans="1:21" hidden="1" x14ac:dyDescent="0.25">
      <c r="A58" s="389" t="s">
        <v>604</v>
      </c>
      <c r="B58" s="384" t="s">
        <v>555</v>
      </c>
      <c r="C58" s="384" t="s">
        <v>562</v>
      </c>
      <c r="D58" s="384" t="s">
        <v>603</v>
      </c>
      <c r="E58" s="384" t="s">
        <v>602</v>
      </c>
      <c r="F58" s="384">
        <v>106.1</v>
      </c>
      <c r="G58" s="385">
        <v>2350</v>
      </c>
      <c r="H58" s="385">
        <v>491075</v>
      </c>
      <c r="I58" s="385">
        <v>11230</v>
      </c>
      <c r="J58" s="385">
        <v>3708</v>
      </c>
      <c r="K58" s="385">
        <v>1600</v>
      </c>
      <c r="L58" s="388">
        <v>21.7</v>
      </c>
      <c r="M58" s="385">
        <v>34720</v>
      </c>
      <c r="N58" s="385">
        <v>25500</v>
      </c>
      <c r="O58" s="385">
        <v>2483</v>
      </c>
      <c r="P58" s="387">
        <v>8</v>
      </c>
      <c r="Q58" s="385">
        <f t="shared" si="2"/>
        <v>4800</v>
      </c>
      <c r="R58" s="385">
        <v>600</v>
      </c>
      <c r="S58" s="386" t="s">
        <v>573</v>
      </c>
      <c r="T58" s="385">
        <f t="shared" si="3"/>
        <v>574116</v>
      </c>
      <c r="U58" s="384" t="s">
        <v>572</v>
      </c>
    </row>
    <row r="59" spans="1:21" hidden="1" x14ac:dyDescent="0.25">
      <c r="A59" s="383" t="s">
        <v>601</v>
      </c>
      <c r="B59" s="378" t="s">
        <v>579</v>
      </c>
      <c r="C59" s="378" t="s">
        <v>600</v>
      </c>
      <c r="D59" s="378" t="s">
        <v>599</v>
      </c>
      <c r="E59" s="378" t="s">
        <v>598</v>
      </c>
      <c r="F59" s="378">
        <v>102.1</v>
      </c>
      <c r="G59" s="379">
        <v>4104</v>
      </c>
      <c r="H59" s="379">
        <v>491075</v>
      </c>
      <c r="I59" s="379">
        <v>6300</v>
      </c>
      <c r="J59" s="379">
        <v>6876</v>
      </c>
      <c r="K59" s="379">
        <v>4000</v>
      </c>
      <c r="L59" s="382">
        <v>21.7</v>
      </c>
      <c r="M59" s="379">
        <v>86800</v>
      </c>
      <c r="N59" s="379">
        <v>51000</v>
      </c>
      <c r="O59" s="379">
        <v>10895</v>
      </c>
      <c r="P59" s="381">
        <v>17</v>
      </c>
      <c r="Q59" s="379">
        <f t="shared" si="2"/>
        <v>10200</v>
      </c>
      <c r="R59" s="379">
        <v>600</v>
      </c>
      <c r="S59" s="380" t="s">
        <v>573</v>
      </c>
      <c r="T59" s="379">
        <f t="shared" si="3"/>
        <v>663746</v>
      </c>
      <c r="U59" s="378" t="s">
        <v>572</v>
      </c>
    </row>
    <row r="60" spans="1:21" hidden="1" x14ac:dyDescent="0.25">
      <c r="A60" s="383" t="s">
        <v>597</v>
      </c>
      <c r="B60" s="378" t="s">
        <v>555</v>
      </c>
      <c r="C60" s="378" t="s">
        <v>570</v>
      </c>
      <c r="D60" s="378" t="s">
        <v>596</v>
      </c>
      <c r="E60" s="378" t="s">
        <v>595</v>
      </c>
      <c r="F60" s="378">
        <v>105.1</v>
      </c>
      <c r="G60" s="379">
        <v>1995</v>
      </c>
      <c r="H60" s="379">
        <v>237538</v>
      </c>
      <c r="I60" s="379">
        <v>11230</v>
      </c>
      <c r="J60" s="379">
        <v>3708</v>
      </c>
      <c r="K60" s="379">
        <v>2200</v>
      </c>
      <c r="L60" s="382">
        <v>21.7</v>
      </c>
      <c r="M60" s="379">
        <v>47740</v>
      </c>
      <c r="N60" s="379">
        <v>34000</v>
      </c>
      <c r="O60" s="379">
        <v>2483</v>
      </c>
      <c r="P60" s="381">
        <v>6</v>
      </c>
      <c r="Q60" s="379">
        <f t="shared" si="2"/>
        <v>3600</v>
      </c>
      <c r="R60" s="379">
        <v>600</v>
      </c>
      <c r="S60" s="380" t="s">
        <v>573</v>
      </c>
      <c r="T60" s="379">
        <f t="shared" si="3"/>
        <v>340899</v>
      </c>
      <c r="U60" s="378" t="s">
        <v>572</v>
      </c>
    </row>
    <row r="61" spans="1:21" hidden="1" x14ac:dyDescent="0.25">
      <c r="A61" s="367" t="s">
        <v>594</v>
      </c>
      <c r="B61" s="367" t="s">
        <v>579</v>
      </c>
      <c r="C61" s="367" t="s">
        <v>593</v>
      </c>
      <c r="D61" s="367" t="s">
        <v>592</v>
      </c>
      <c r="E61" s="367" t="s">
        <v>591</v>
      </c>
      <c r="F61" s="367">
        <v>108.11</v>
      </c>
      <c r="G61" s="375">
        <v>2998</v>
      </c>
      <c r="H61" s="374">
        <v>491075</v>
      </c>
      <c r="I61" s="368">
        <v>4500</v>
      </c>
      <c r="J61" s="368">
        <v>5040</v>
      </c>
      <c r="K61" s="368">
        <v>2280</v>
      </c>
      <c r="L61" s="377">
        <v>21.7</v>
      </c>
      <c r="M61" s="368">
        <v>29550</v>
      </c>
      <c r="N61" s="368">
        <v>8500</v>
      </c>
      <c r="O61" s="368">
        <v>10895</v>
      </c>
      <c r="P61" s="368">
        <v>21</v>
      </c>
      <c r="Q61" s="368">
        <f t="shared" si="2"/>
        <v>12600</v>
      </c>
      <c r="R61" s="368">
        <v>600</v>
      </c>
      <c r="S61" s="368" t="s">
        <v>590</v>
      </c>
      <c r="T61" s="368">
        <f t="shared" si="3"/>
        <v>562760</v>
      </c>
      <c r="U61" s="367"/>
    </row>
    <row r="62" spans="1:21" hidden="1" x14ac:dyDescent="0.25">
      <c r="A62" s="376" t="s">
        <v>589</v>
      </c>
      <c r="B62" s="367" t="s">
        <v>555</v>
      </c>
      <c r="C62" s="367" t="s">
        <v>583</v>
      </c>
      <c r="D62" s="367" t="s">
        <v>588</v>
      </c>
      <c r="E62" s="367" t="s">
        <v>587</v>
      </c>
      <c r="F62" s="367">
        <v>104.11</v>
      </c>
      <c r="G62" s="375">
        <v>2378</v>
      </c>
      <c r="H62" s="374">
        <v>198579</v>
      </c>
      <c r="I62" s="374">
        <v>11230</v>
      </c>
      <c r="J62" s="373">
        <v>6180</v>
      </c>
      <c r="K62" s="372">
        <v>1400</v>
      </c>
      <c r="L62" s="371">
        <v>25.6</v>
      </c>
      <c r="M62" s="368">
        <v>35840</v>
      </c>
      <c r="N62" s="368">
        <v>34000</v>
      </c>
      <c r="O62" s="368">
        <v>2483</v>
      </c>
      <c r="P62" s="370">
        <v>19</v>
      </c>
      <c r="Q62" s="368">
        <f t="shared" si="2"/>
        <v>11400</v>
      </c>
      <c r="R62" s="368">
        <v>600</v>
      </c>
      <c r="S62" s="369" t="s">
        <v>573</v>
      </c>
      <c r="T62" s="368">
        <f t="shared" si="3"/>
        <v>300312</v>
      </c>
      <c r="U62" s="367" t="s">
        <v>572</v>
      </c>
    </row>
    <row r="63" spans="1:21" hidden="1" x14ac:dyDescent="0.25">
      <c r="A63" s="364" t="s">
        <v>586</v>
      </c>
      <c r="B63" s="355" t="s">
        <v>579</v>
      </c>
      <c r="C63" s="1147" t="s">
        <v>585</v>
      </c>
      <c r="D63" s="1148"/>
      <c r="E63" s="1149"/>
      <c r="F63" s="366"/>
      <c r="G63" s="363">
        <v>4009</v>
      </c>
      <c r="H63" s="362">
        <v>491075</v>
      </c>
      <c r="I63" s="362">
        <v>6300</v>
      </c>
      <c r="J63" s="361">
        <v>6876</v>
      </c>
      <c r="K63" s="360">
        <v>2280</v>
      </c>
      <c r="L63" s="359">
        <v>21.7</v>
      </c>
      <c r="M63" s="356">
        <v>29137</v>
      </c>
      <c r="N63" s="356">
        <v>8500</v>
      </c>
      <c r="O63" s="356">
        <v>10895</v>
      </c>
      <c r="P63" s="358">
        <v>21</v>
      </c>
      <c r="Q63" s="356">
        <f t="shared" si="2"/>
        <v>12600</v>
      </c>
      <c r="R63" s="356">
        <v>600</v>
      </c>
      <c r="S63" s="357" t="s">
        <v>573</v>
      </c>
      <c r="T63" s="356">
        <f t="shared" si="3"/>
        <v>565983</v>
      </c>
      <c r="U63" s="365"/>
    </row>
    <row r="64" spans="1:21" hidden="1" x14ac:dyDescent="0.25">
      <c r="A64" s="364" t="s">
        <v>584</v>
      </c>
      <c r="B64" s="355" t="s">
        <v>555</v>
      </c>
      <c r="C64" s="355" t="s">
        <v>583</v>
      </c>
      <c r="D64" s="355" t="s">
        <v>582</v>
      </c>
      <c r="E64" s="355" t="s">
        <v>581</v>
      </c>
      <c r="F64" s="355">
        <v>104.1</v>
      </c>
      <c r="G64" s="363">
        <v>2378</v>
      </c>
      <c r="H64" s="362">
        <v>198579</v>
      </c>
      <c r="I64" s="362">
        <v>11230</v>
      </c>
      <c r="J64" s="361">
        <v>6180</v>
      </c>
      <c r="K64" s="360">
        <v>1400</v>
      </c>
      <c r="L64" s="359">
        <v>25.6</v>
      </c>
      <c r="M64" s="356">
        <v>35840</v>
      </c>
      <c r="N64" s="356">
        <v>34000</v>
      </c>
      <c r="O64" s="356">
        <v>2483</v>
      </c>
      <c r="P64" s="358">
        <v>19</v>
      </c>
      <c r="Q64" s="356">
        <f t="shared" si="2"/>
        <v>11400</v>
      </c>
      <c r="R64" s="356">
        <v>600</v>
      </c>
      <c r="S64" s="357" t="s">
        <v>573</v>
      </c>
      <c r="T64" s="356">
        <f t="shared" si="3"/>
        <v>300312</v>
      </c>
      <c r="U64" s="355" t="s">
        <v>572</v>
      </c>
    </row>
    <row r="65" spans="1:21" hidden="1" x14ac:dyDescent="0.25">
      <c r="A65" s="353" t="s">
        <v>580</v>
      </c>
      <c r="B65" s="344" t="s">
        <v>579</v>
      </c>
      <c r="C65" s="344" t="s">
        <v>578</v>
      </c>
      <c r="D65" s="344" t="s">
        <v>577</v>
      </c>
      <c r="E65" s="344" t="s">
        <v>576</v>
      </c>
      <c r="F65" s="344">
        <v>100.11</v>
      </c>
      <c r="G65" s="352">
        <v>4009</v>
      </c>
      <c r="H65" s="351">
        <v>491075</v>
      </c>
      <c r="I65" s="351">
        <v>6300</v>
      </c>
      <c r="J65" s="350">
        <v>6876</v>
      </c>
      <c r="K65" s="349">
        <v>2280</v>
      </c>
      <c r="L65" s="348">
        <v>21.7</v>
      </c>
      <c r="M65" s="345">
        <v>39867</v>
      </c>
      <c r="N65" s="345">
        <v>51000</v>
      </c>
      <c r="O65" s="345">
        <v>10895</v>
      </c>
      <c r="P65" s="347">
        <v>21</v>
      </c>
      <c r="Q65" s="345">
        <f t="shared" si="2"/>
        <v>12600</v>
      </c>
      <c r="R65" s="345">
        <v>600</v>
      </c>
      <c r="S65" s="346" t="s">
        <v>573</v>
      </c>
      <c r="T65" s="345">
        <f t="shared" si="3"/>
        <v>619213</v>
      </c>
      <c r="U65" s="354"/>
    </row>
    <row r="66" spans="1:21" hidden="1" x14ac:dyDescent="0.25">
      <c r="A66" s="353" t="s">
        <v>575</v>
      </c>
      <c r="B66" s="344" t="s">
        <v>555</v>
      </c>
      <c r="C66" s="344" t="s">
        <v>562</v>
      </c>
      <c r="D66" s="1158" t="s">
        <v>574</v>
      </c>
      <c r="E66" s="1159"/>
      <c r="F66" s="344">
        <v>109.05</v>
      </c>
      <c r="G66" s="352">
        <v>2378</v>
      </c>
      <c r="H66" s="351">
        <v>198579</v>
      </c>
      <c r="I66" s="351">
        <v>11230</v>
      </c>
      <c r="J66" s="350">
        <v>6180</v>
      </c>
      <c r="K66" s="349">
        <v>1400</v>
      </c>
      <c r="L66" s="348">
        <v>25.6</v>
      </c>
      <c r="M66" s="345">
        <v>35840</v>
      </c>
      <c r="N66" s="345">
        <v>8500</v>
      </c>
      <c r="O66" s="345">
        <v>2483</v>
      </c>
      <c r="P66" s="347">
        <v>19</v>
      </c>
      <c r="Q66" s="345">
        <f t="shared" si="2"/>
        <v>11400</v>
      </c>
      <c r="R66" s="345">
        <v>600</v>
      </c>
      <c r="S66" s="346" t="s">
        <v>573</v>
      </c>
      <c r="T66" s="345">
        <f t="shared" si="3"/>
        <v>274812</v>
      </c>
      <c r="U66" s="344" t="s">
        <v>572</v>
      </c>
    </row>
    <row r="67" spans="1:21" hidden="1" x14ac:dyDescent="0.25">
      <c r="A67" s="341" t="s">
        <v>571</v>
      </c>
      <c r="B67" s="338" t="s">
        <v>555</v>
      </c>
      <c r="C67" s="340" t="s">
        <v>570</v>
      </c>
      <c r="D67" s="338" t="s">
        <v>569</v>
      </c>
      <c r="E67" s="338" t="s">
        <v>568</v>
      </c>
      <c r="F67" s="338">
        <v>97.06</v>
      </c>
      <c r="G67" s="338">
        <v>1798</v>
      </c>
      <c r="H67" s="343"/>
      <c r="I67" s="342">
        <v>7120</v>
      </c>
      <c r="J67" s="337">
        <v>4800</v>
      </c>
      <c r="K67" s="337">
        <v>1668</v>
      </c>
      <c r="L67" s="339">
        <v>25.6</v>
      </c>
      <c r="M67" s="337">
        <f>K67*L67</f>
        <v>42700.800000000003</v>
      </c>
      <c r="N67" s="337">
        <v>51000</v>
      </c>
      <c r="O67" s="337">
        <v>2483</v>
      </c>
      <c r="P67" s="338"/>
      <c r="Q67" s="337"/>
      <c r="R67" s="342">
        <v>750</v>
      </c>
      <c r="S67" s="336"/>
      <c r="T67" s="335">
        <f t="shared" si="3"/>
        <v>108853.8</v>
      </c>
      <c r="U67" s="334"/>
    </row>
    <row r="68" spans="1:21" hidden="1" x14ac:dyDescent="0.25">
      <c r="A68" s="341" t="s">
        <v>567</v>
      </c>
      <c r="B68" s="338" t="s">
        <v>555</v>
      </c>
      <c r="C68" s="340" t="s">
        <v>566</v>
      </c>
      <c r="D68" s="338" t="s">
        <v>565</v>
      </c>
      <c r="E68" s="338" t="s">
        <v>564</v>
      </c>
      <c r="F68" s="338">
        <v>91.01</v>
      </c>
      <c r="G68" s="338">
        <v>2461</v>
      </c>
      <c r="H68" s="343"/>
      <c r="I68" s="342">
        <v>15210</v>
      </c>
      <c r="J68" s="337">
        <v>7200</v>
      </c>
      <c r="K68" s="337"/>
      <c r="L68" s="339"/>
      <c r="M68" s="337"/>
      <c r="N68" s="337"/>
      <c r="O68" s="337"/>
      <c r="P68" s="338"/>
      <c r="Q68" s="337"/>
      <c r="R68" s="342">
        <v>750</v>
      </c>
      <c r="S68" s="336"/>
      <c r="T68" s="335">
        <f t="shared" si="3"/>
        <v>23160</v>
      </c>
      <c r="U68" s="334"/>
    </row>
    <row r="69" spans="1:21" hidden="1" x14ac:dyDescent="0.25">
      <c r="A69" s="341" t="s">
        <v>563</v>
      </c>
      <c r="B69" s="338" t="s">
        <v>555</v>
      </c>
      <c r="C69" s="340" t="s">
        <v>562</v>
      </c>
      <c r="D69" s="338" t="s">
        <v>561</v>
      </c>
      <c r="E69" s="338" t="s">
        <v>560</v>
      </c>
      <c r="F69" s="338">
        <v>106.2</v>
      </c>
      <c r="G69" s="338">
        <v>2359</v>
      </c>
      <c r="H69" s="337"/>
      <c r="I69" s="337">
        <v>11230</v>
      </c>
      <c r="J69" s="337">
        <v>6180</v>
      </c>
      <c r="K69" s="337">
        <v>1668</v>
      </c>
      <c r="L69" s="339">
        <v>25.6</v>
      </c>
      <c r="M69" s="337">
        <f>K69*L69</f>
        <v>42700.800000000003</v>
      </c>
      <c r="N69" s="337">
        <v>25500</v>
      </c>
      <c r="O69" s="337">
        <v>2483</v>
      </c>
      <c r="P69" s="338"/>
      <c r="Q69" s="337"/>
      <c r="R69" s="337">
        <v>0</v>
      </c>
      <c r="S69" s="336"/>
      <c r="T69" s="335">
        <f t="shared" si="3"/>
        <v>88093.8</v>
      </c>
      <c r="U69" s="334"/>
    </row>
    <row r="70" spans="1:21" hidden="1" x14ac:dyDescent="0.25">
      <c r="A70" s="341" t="s">
        <v>559</v>
      </c>
      <c r="B70" s="338" t="s">
        <v>555</v>
      </c>
      <c r="C70" s="340" t="s">
        <v>554</v>
      </c>
      <c r="D70" s="338" t="s">
        <v>558</v>
      </c>
      <c r="E70" s="338" t="s">
        <v>557</v>
      </c>
      <c r="F70" s="338">
        <v>106.5</v>
      </c>
      <c r="G70" s="338">
        <v>2198</v>
      </c>
      <c r="H70" s="337"/>
      <c r="I70" s="337">
        <v>11230</v>
      </c>
      <c r="J70" s="337">
        <v>6180</v>
      </c>
      <c r="K70" s="337">
        <v>1668</v>
      </c>
      <c r="L70" s="339">
        <v>25.6</v>
      </c>
      <c r="M70" s="337">
        <f>K70*L70</f>
        <v>42700.800000000003</v>
      </c>
      <c r="N70" s="337">
        <v>25500</v>
      </c>
      <c r="O70" s="337">
        <v>2483</v>
      </c>
      <c r="P70" s="338"/>
      <c r="Q70" s="337"/>
      <c r="R70" s="337">
        <v>0</v>
      </c>
      <c r="S70" s="336"/>
      <c r="T70" s="335">
        <f t="shared" si="3"/>
        <v>88093.8</v>
      </c>
      <c r="U70" s="334"/>
    </row>
    <row r="71" spans="1:21" hidden="1" x14ac:dyDescent="0.25">
      <c r="A71" s="341" t="s">
        <v>556</v>
      </c>
      <c r="B71" s="338" t="s">
        <v>555</v>
      </c>
      <c r="C71" s="340" t="s">
        <v>554</v>
      </c>
      <c r="D71" s="338" t="s">
        <v>553</v>
      </c>
      <c r="E71" s="338" t="s">
        <v>552</v>
      </c>
      <c r="F71" s="338">
        <v>106.5</v>
      </c>
      <c r="G71" s="338">
        <v>2198</v>
      </c>
      <c r="H71" s="337"/>
      <c r="I71" s="337">
        <v>11230</v>
      </c>
      <c r="J71" s="337">
        <v>6180</v>
      </c>
      <c r="K71" s="337">
        <v>1668</v>
      </c>
      <c r="L71" s="339">
        <v>25.6</v>
      </c>
      <c r="M71" s="337">
        <f>K71*L71</f>
        <v>42700.800000000003</v>
      </c>
      <c r="N71" s="337">
        <v>25500</v>
      </c>
      <c r="O71" s="337">
        <v>2483</v>
      </c>
      <c r="P71" s="338"/>
      <c r="Q71" s="337"/>
      <c r="R71" s="337">
        <v>0</v>
      </c>
      <c r="S71" s="336"/>
      <c r="T71" s="335">
        <f t="shared" si="3"/>
        <v>88093.8</v>
      </c>
      <c r="U71" s="334"/>
    </row>
    <row r="72" spans="1:21" x14ac:dyDescent="0.25">
      <c r="A72" s="506" t="s">
        <v>753</v>
      </c>
      <c r="T72" s="505">
        <f>SUM(T6:T21,T50)</f>
        <v>10018650.199999999</v>
      </c>
    </row>
    <row r="74" spans="1:21" x14ac:dyDescent="0.25">
      <c r="A74" s="333" t="s">
        <v>551</v>
      </c>
    </row>
    <row r="75" spans="1:21" x14ac:dyDescent="0.25">
      <c r="A75" s="333" t="s">
        <v>550</v>
      </c>
      <c r="G75" s="330"/>
      <c r="H75" s="327"/>
    </row>
    <row r="76" spans="1:21" x14ac:dyDescent="0.25">
      <c r="A76" s="333" t="s">
        <v>549</v>
      </c>
    </row>
    <row r="77" spans="1:21" x14ac:dyDescent="0.25">
      <c r="A77" s="333" t="s">
        <v>548</v>
      </c>
    </row>
    <row r="84" spans="1:1" x14ac:dyDescent="0.25">
      <c r="A84" s="332"/>
    </row>
  </sheetData>
  <mergeCells count="32">
    <mergeCell ref="U2:U3"/>
    <mergeCell ref="P2:Q3"/>
    <mergeCell ref="R2:R3"/>
    <mergeCell ref="C14:F14"/>
    <mergeCell ref="C16:F16"/>
    <mergeCell ref="S2:S3"/>
    <mergeCell ref="T2:T3"/>
    <mergeCell ref="J2:J3"/>
    <mergeCell ref="D66:E66"/>
    <mergeCell ref="A1:T1"/>
    <mergeCell ref="A2:A3"/>
    <mergeCell ref="B2:B3"/>
    <mergeCell ref="C2:C3"/>
    <mergeCell ref="D2:D3"/>
    <mergeCell ref="E2:E3"/>
    <mergeCell ref="F2:F3"/>
    <mergeCell ref="C34:F34"/>
    <mergeCell ref="K2:M2"/>
    <mergeCell ref="N2:N3"/>
    <mergeCell ref="O2:O3"/>
    <mergeCell ref="C10:F10"/>
    <mergeCell ref="C12:F12"/>
    <mergeCell ref="G2:G3"/>
    <mergeCell ref="H2:H3"/>
    <mergeCell ref="D54:E54"/>
    <mergeCell ref="C63:E63"/>
    <mergeCell ref="I2:I3"/>
    <mergeCell ref="C44:F44"/>
    <mergeCell ref="C46:F46"/>
    <mergeCell ref="C49:F49"/>
    <mergeCell ref="C29:F29"/>
    <mergeCell ref="C32:F32"/>
  </mergeCells>
  <phoneticPr fontId="3" type="noConversion"/>
  <pageMargins left="0.35433070866141736" right="0.15748031496062992" top="0.27559055118110237" bottom="0.39370078740157483" header="0" footer="0.11811023622047245"/>
  <pageSetup paperSize="9" scale="53" fitToHeight="0"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zoomScaleNormal="100" zoomScaleSheetLayoutView="100" workbookViewId="0">
      <pane xSplit="2" ySplit="6" topLeftCell="C22" activePane="bottomRight" state="frozen"/>
      <selection activeCell="J12" sqref="J12"/>
      <selection pane="topRight" activeCell="J12" sqref="J12"/>
      <selection pane="bottomLeft" activeCell="J12" sqref="J12"/>
      <selection pane="bottomRight" activeCell="J12" sqref="J12"/>
    </sheetView>
  </sheetViews>
  <sheetFormatPr defaultColWidth="16.42578125" defaultRowHeight="16.5" x14ac:dyDescent="0.25"/>
  <cols>
    <col min="1" max="1" width="8" style="507" customWidth="1"/>
    <col min="2" max="2" width="19.140625" style="509" customWidth="1"/>
    <col min="3" max="3" width="9.85546875" style="507" customWidth="1"/>
    <col min="4" max="5" width="18.7109375" style="507" customWidth="1"/>
    <col min="6" max="6" width="9.85546875" style="507" customWidth="1"/>
    <col min="7" max="8" width="18.7109375" style="507" customWidth="1"/>
    <col min="9" max="9" width="23.7109375" style="508" customWidth="1"/>
    <col min="10" max="11" width="15.7109375" style="507" hidden="1" customWidth="1"/>
    <col min="12" max="16384" width="16.42578125" style="507"/>
  </cols>
  <sheetData>
    <row r="1" spans="1:11" ht="47.45" customHeight="1" x14ac:dyDescent="0.25">
      <c r="A1" s="1172" t="s">
        <v>795</v>
      </c>
      <c r="B1" s="1172"/>
      <c r="C1" s="1172"/>
      <c r="D1" s="1172"/>
      <c r="E1" s="1172"/>
      <c r="F1" s="1172"/>
      <c r="G1" s="1172"/>
      <c r="H1" s="1172"/>
      <c r="I1" s="1172"/>
      <c r="J1" s="510"/>
      <c r="K1" s="510"/>
    </row>
    <row r="2" spans="1:11" ht="14.45" customHeight="1" x14ac:dyDescent="0.25">
      <c r="A2" s="556"/>
      <c r="B2" s="556"/>
      <c r="C2" s="556"/>
      <c r="D2" s="556"/>
      <c r="E2" s="556"/>
      <c r="F2" s="556"/>
      <c r="G2" s="556"/>
      <c r="H2" s="556"/>
      <c r="I2" s="555" t="s">
        <v>794</v>
      </c>
      <c r="J2" s="510"/>
      <c r="K2" s="510"/>
    </row>
    <row r="3" spans="1:11" x14ac:dyDescent="0.25">
      <c r="A3" s="1173" t="s">
        <v>793</v>
      </c>
      <c r="B3" s="1173" t="s">
        <v>792</v>
      </c>
      <c r="C3" s="1170" t="s">
        <v>791</v>
      </c>
      <c r="D3" s="1171"/>
      <c r="E3" s="1171"/>
      <c r="F3" s="1170" t="s">
        <v>790</v>
      </c>
      <c r="G3" s="1171"/>
      <c r="H3" s="1171"/>
      <c r="I3" s="1174" t="s">
        <v>789</v>
      </c>
      <c r="J3" s="1169" t="s">
        <v>788</v>
      </c>
      <c r="K3" s="1169"/>
    </row>
    <row r="4" spans="1:11" ht="49.5" x14ac:dyDescent="0.25">
      <c r="A4" s="1173"/>
      <c r="B4" s="1173"/>
      <c r="C4" s="554" t="s">
        <v>787</v>
      </c>
      <c r="D4" s="553" t="s">
        <v>786</v>
      </c>
      <c r="E4" s="553" t="s">
        <v>785</v>
      </c>
      <c r="F4" s="554" t="s">
        <v>787</v>
      </c>
      <c r="G4" s="553" t="s">
        <v>786</v>
      </c>
      <c r="H4" s="553" t="s">
        <v>785</v>
      </c>
      <c r="I4" s="1174"/>
      <c r="J4" s="552" t="s">
        <v>784</v>
      </c>
      <c r="K4" s="552" t="s">
        <v>783</v>
      </c>
    </row>
    <row r="5" spans="1:11" s="509" customFormat="1" x14ac:dyDescent="0.25">
      <c r="A5" s="519"/>
      <c r="B5" s="519" t="s">
        <v>754</v>
      </c>
      <c r="C5" s="551">
        <f t="shared" ref="C5:H5" si="0">SUM(C6:C30)</f>
        <v>34</v>
      </c>
      <c r="D5" s="518">
        <f t="shared" si="0"/>
        <v>930000</v>
      </c>
      <c r="E5" s="518">
        <f t="shared" si="0"/>
        <v>96000</v>
      </c>
      <c r="F5" s="551">
        <f t="shared" si="0"/>
        <v>35</v>
      </c>
      <c r="G5" s="518">
        <f t="shared" si="0"/>
        <v>960000</v>
      </c>
      <c r="H5" s="518">
        <f t="shared" si="0"/>
        <v>99000</v>
      </c>
      <c r="I5" s="550" t="s">
        <v>782</v>
      </c>
      <c r="J5" s="514">
        <f t="shared" ref="J5:J30" si="1">G5-D5</f>
        <v>30000</v>
      </c>
      <c r="K5" s="514">
        <f t="shared" ref="K5:K30" si="2">H5-E5</f>
        <v>3000</v>
      </c>
    </row>
    <row r="6" spans="1:11" x14ac:dyDescent="0.25">
      <c r="A6" s="525">
        <v>1</v>
      </c>
      <c r="B6" s="524" t="s">
        <v>781</v>
      </c>
      <c r="C6" s="549">
        <v>2</v>
      </c>
      <c r="D6" s="522">
        <f t="shared" ref="D6:D16" si="3">C6*12*2500</f>
        <v>60000</v>
      </c>
      <c r="E6" s="522">
        <f t="shared" ref="E6:E16" si="4">C6*3000</f>
        <v>6000</v>
      </c>
      <c r="F6" s="549">
        <v>2</v>
      </c>
      <c r="G6" s="522">
        <f t="shared" ref="G6:G16" si="5">F6*12*2500</f>
        <v>60000</v>
      </c>
      <c r="H6" s="522">
        <f t="shared" ref="H6:H16" si="6">F6*3000</f>
        <v>6000</v>
      </c>
      <c r="I6" s="521"/>
      <c r="J6" s="514">
        <f t="shared" si="1"/>
        <v>0</v>
      </c>
      <c r="K6" s="514">
        <f t="shared" si="2"/>
        <v>0</v>
      </c>
    </row>
    <row r="7" spans="1:11" x14ac:dyDescent="0.25">
      <c r="A7" s="525">
        <v>2</v>
      </c>
      <c r="B7" s="524" t="s">
        <v>780</v>
      </c>
      <c r="C7" s="523">
        <v>4</v>
      </c>
      <c r="D7" s="522">
        <f t="shared" si="3"/>
        <v>120000</v>
      </c>
      <c r="E7" s="522">
        <f t="shared" si="4"/>
        <v>12000</v>
      </c>
      <c r="F7" s="523">
        <v>4</v>
      </c>
      <c r="G7" s="522">
        <f t="shared" si="5"/>
        <v>120000</v>
      </c>
      <c r="H7" s="522">
        <f t="shared" si="6"/>
        <v>12000</v>
      </c>
      <c r="I7" s="521"/>
      <c r="J7" s="514">
        <f t="shared" si="1"/>
        <v>0</v>
      </c>
      <c r="K7" s="514">
        <f t="shared" si="2"/>
        <v>0</v>
      </c>
    </row>
    <row r="8" spans="1:11" x14ac:dyDescent="0.25">
      <c r="A8" s="525">
        <v>3</v>
      </c>
      <c r="B8" s="524" t="s">
        <v>779</v>
      </c>
      <c r="C8" s="523">
        <v>1</v>
      </c>
      <c r="D8" s="522">
        <f t="shared" si="3"/>
        <v>30000</v>
      </c>
      <c r="E8" s="522">
        <f t="shared" si="4"/>
        <v>3000</v>
      </c>
      <c r="F8" s="523">
        <v>1</v>
      </c>
      <c r="G8" s="522">
        <f t="shared" si="5"/>
        <v>30000</v>
      </c>
      <c r="H8" s="522">
        <f t="shared" si="6"/>
        <v>3000</v>
      </c>
      <c r="I8" s="548"/>
      <c r="J8" s="514">
        <f t="shared" si="1"/>
        <v>0</v>
      </c>
      <c r="K8" s="514">
        <f t="shared" si="2"/>
        <v>0</v>
      </c>
    </row>
    <row r="9" spans="1:11" x14ac:dyDescent="0.25">
      <c r="A9" s="525">
        <v>4</v>
      </c>
      <c r="B9" s="524" t="s">
        <v>778</v>
      </c>
      <c r="C9" s="523">
        <v>2</v>
      </c>
      <c r="D9" s="522">
        <f t="shared" si="3"/>
        <v>60000</v>
      </c>
      <c r="E9" s="522">
        <f t="shared" si="4"/>
        <v>6000</v>
      </c>
      <c r="F9" s="523">
        <v>2</v>
      </c>
      <c r="G9" s="522">
        <f t="shared" si="5"/>
        <v>60000</v>
      </c>
      <c r="H9" s="522">
        <f t="shared" si="6"/>
        <v>6000</v>
      </c>
      <c r="I9" s="531"/>
      <c r="J9" s="514">
        <f t="shared" si="1"/>
        <v>0</v>
      </c>
      <c r="K9" s="514">
        <f t="shared" si="2"/>
        <v>0</v>
      </c>
    </row>
    <row r="10" spans="1:11" x14ac:dyDescent="0.25">
      <c r="A10" s="525">
        <v>5</v>
      </c>
      <c r="B10" s="524" t="s">
        <v>777</v>
      </c>
      <c r="C10" s="523">
        <v>4</v>
      </c>
      <c r="D10" s="522">
        <f t="shared" si="3"/>
        <v>120000</v>
      </c>
      <c r="E10" s="522">
        <f t="shared" si="4"/>
        <v>12000</v>
      </c>
      <c r="F10" s="523">
        <v>4</v>
      </c>
      <c r="G10" s="522">
        <f t="shared" si="5"/>
        <v>120000</v>
      </c>
      <c r="H10" s="522">
        <f t="shared" si="6"/>
        <v>12000</v>
      </c>
      <c r="I10" s="544"/>
      <c r="J10" s="514">
        <f t="shared" si="1"/>
        <v>0</v>
      </c>
      <c r="K10" s="514">
        <f t="shared" si="2"/>
        <v>0</v>
      </c>
    </row>
    <row r="11" spans="1:11" x14ac:dyDescent="0.25">
      <c r="A11" s="525">
        <v>6</v>
      </c>
      <c r="B11" s="524" t="s">
        <v>776</v>
      </c>
      <c r="C11" s="523">
        <v>1</v>
      </c>
      <c r="D11" s="522">
        <f t="shared" si="3"/>
        <v>30000</v>
      </c>
      <c r="E11" s="522">
        <f t="shared" si="4"/>
        <v>3000</v>
      </c>
      <c r="F11" s="523">
        <v>1</v>
      </c>
      <c r="G11" s="522">
        <f t="shared" si="5"/>
        <v>30000</v>
      </c>
      <c r="H11" s="522">
        <f t="shared" si="6"/>
        <v>3000</v>
      </c>
      <c r="I11" s="521"/>
      <c r="J11" s="514">
        <f t="shared" si="1"/>
        <v>0</v>
      </c>
      <c r="K11" s="514">
        <f t="shared" si="2"/>
        <v>0</v>
      </c>
    </row>
    <row r="12" spans="1:11" x14ac:dyDescent="0.25">
      <c r="A12" s="525">
        <v>7</v>
      </c>
      <c r="B12" s="524" t="s">
        <v>775</v>
      </c>
      <c r="C12" s="523">
        <v>2</v>
      </c>
      <c r="D12" s="522">
        <f t="shared" si="3"/>
        <v>60000</v>
      </c>
      <c r="E12" s="522">
        <f t="shared" si="4"/>
        <v>6000</v>
      </c>
      <c r="F12" s="523">
        <v>2</v>
      </c>
      <c r="G12" s="522">
        <f t="shared" si="5"/>
        <v>60000</v>
      </c>
      <c r="H12" s="522">
        <f t="shared" si="6"/>
        <v>6000</v>
      </c>
      <c r="I12" s="521"/>
      <c r="J12" s="514">
        <f t="shared" si="1"/>
        <v>0</v>
      </c>
      <c r="K12" s="514">
        <f t="shared" si="2"/>
        <v>0</v>
      </c>
    </row>
    <row r="13" spans="1:11" ht="33" x14ac:dyDescent="0.25">
      <c r="A13" s="525">
        <v>8</v>
      </c>
      <c r="B13" s="524" t="s">
        <v>774</v>
      </c>
      <c r="C13" s="523">
        <v>1</v>
      </c>
      <c r="D13" s="522">
        <f t="shared" si="3"/>
        <v>30000</v>
      </c>
      <c r="E13" s="522">
        <f t="shared" si="4"/>
        <v>3000</v>
      </c>
      <c r="F13" s="547">
        <v>2</v>
      </c>
      <c r="G13" s="546">
        <f t="shared" si="5"/>
        <v>60000</v>
      </c>
      <c r="H13" s="546">
        <f t="shared" si="6"/>
        <v>6000</v>
      </c>
      <c r="I13" s="545" t="s">
        <v>773</v>
      </c>
      <c r="J13" s="514">
        <f t="shared" si="1"/>
        <v>30000</v>
      </c>
      <c r="K13" s="514">
        <f t="shared" si="2"/>
        <v>3000</v>
      </c>
    </row>
    <row r="14" spans="1:11" x14ac:dyDescent="0.25">
      <c r="A14" s="525">
        <v>9</v>
      </c>
      <c r="B14" s="524" t="s">
        <v>772</v>
      </c>
      <c r="C14" s="523">
        <v>0</v>
      </c>
      <c r="D14" s="522">
        <f t="shared" si="3"/>
        <v>0</v>
      </c>
      <c r="E14" s="522">
        <f t="shared" si="4"/>
        <v>0</v>
      </c>
      <c r="F14" s="523">
        <v>0</v>
      </c>
      <c r="G14" s="522">
        <f t="shared" si="5"/>
        <v>0</v>
      </c>
      <c r="H14" s="522">
        <f t="shared" si="6"/>
        <v>0</v>
      </c>
      <c r="I14" s="521"/>
      <c r="J14" s="514">
        <f t="shared" si="1"/>
        <v>0</v>
      </c>
      <c r="K14" s="514">
        <f t="shared" si="2"/>
        <v>0</v>
      </c>
    </row>
    <row r="15" spans="1:11" x14ac:dyDescent="0.25">
      <c r="A15" s="525">
        <v>10</v>
      </c>
      <c r="B15" s="524" t="s">
        <v>771</v>
      </c>
      <c r="C15" s="523">
        <v>1</v>
      </c>
      <c r="D15" s="522">
        <f t="shared" si="3"/>
        <v>30000</v>
      </c>
      <c r="E15" s="522">
        <f t="shared" si="4"/>
        <v>3000</v>
      </c>
      <c r="F15" s="523">
        <v>1</v>
      </c>
      <c r="G15" s="522">
        <f t="shared" si="5"/>
        <v>30000</v>
      </c>
      <c r="H15" s="522">
        <f t="shared" si="6"/>
        <v>3000</v>
      </c>
      <c r="I15" s="521"/>
      <c r="J15" s="514">
        <f t="shared" si="1"/>
        <v>0</v>
      </c>
      <c r="K15" s="514">
        <f t="shared" si="2"/>
        <v>0</v>
      </c>
    </row>
    <row r="16" spans="1:11" x14ac:dyDescent="0.25">
      <c r="A16" s="525">
        <v>11</v>
      </c>
      <c r="B16" s="524" t="s">
        <v>770</v>
      </c>
      <c r="C16" s="523">
        <v>0</v>
      </c>
      <c r="D16" s="522">
        <f t="shared" si="3"/>
        <v>0</v>
      </c>
      <c r="E16" s="522">
        <f t="shared" si="4"/>
        <v>0</v>
      </c>
      <c r="F16" s="523">
        <v>0</v>
      </c>
      <c r="G16" s="522">
        <f t="shared" si="5"/>
        <v>0</v>
      </c>
      <c r="H16" s="522">
        <f t="shared" si="6"/>
        <v>0</v>
      </c>
      <c r="I16" s="544"/>
      <c r="J16" s="514">
        <f t="shared" si="1"/>
        <v>0</v>
      </c>
      <c r="K16" s="514">
        <f t="shared" si="2"/>
        <v>0</v>
      </c>
    </row>
    <row r="17" spans="1:12" ht="49.5" x14ac:dyDescent="0.25">
      <c r="A17" s="530">
        <v>12</v>
      </c>
      <c r="B17" s="529" t="s">
        <v>769</v>
      </c>
      <c r="C17" s="528">
        <v>1</v>
      </c>
      <c r="D17" s="527">
        <v>0</v>
      </c>
      <c r="E17" s="527">
        <v>0</v>
      </c>
      <c r="F17" s="528">
        <v>1</v>
      </c>
      <c r="G17" s="527">
        <v>0</v>
      </c>
      <c r="H17" s="527">
        <v>0</v>
      </c>
      <c r="I17" s="526" t="s">
        <v>758</v>
      </c>
      <c r="J17" s="514">
        <f t="shared" si="1"/>
        <v>0</v>
      </c>
      <c r="K17" s="514">
        <f t="shared" si="2"/>
        <v>0</v>
      </c>
    </row>
    <row r="18" spans="1:12" x14ac:dyDescent="0.25">
      <c r="A18" s="525">
        <v>13</v>
      </c>
      <c r="B18" s="524" t="s">
        <v>768</v>
      </c>
      <c r="C18" s="523">
        <v>1</v>
      </c>
      <c r="D18" s="522">
        <f>C18*12*2500</f>
        <v>30000</v>
      </c>
      <c r="E18" s="522">
        <f>C18*3000</f>
        <v>3000</v>
      </c>
      <c r="F18" s="523">
        <v>1</v>
      </c>
      <c r="G18" s="522">
        <f>F18*12*2500</f>
        <v>30000</v>
      </c>
      <c r="H18" s="522">
        <f>F18*3000</f>
        <v>3000</v>
      </c>
      <c r="I18" s="521"/>
      <c r="J18" s="514">
        <f t="shared" si="1"/>
        <v>0</v>
      </c>
      <c r="K18" s="514">
        <f t="shared" si="2"/>
        <v>0</v>
      </c>
    </row>
    <row r="19" spans="1:12" x14ac:dyDescent="0.25">
      <c r="A19" s="525">
        <v>14</v>
      </c>
      <c r="B19" s="524" t="s">
        <v>767</v>
      </c>
      <c r="C19" s="523">
        <v>0</v>
      </c>
      <c r="D19" s="522">
        <f>C19*12*2500</f>
        <v>0</v>
      </c>
      <c r="E19" s="522">
        <f>C19*3000</f>
        <v>0</v>
      </c>
      <c r="F19" s="523">
        <v>0</v>
      </c>
      <c r="G19" s="522">
        <f>F19*12*2500</f>
        <v>0</v>
      </c>
      <c r="H19" s="522">
        <f>F19*3000</f>
        <v>0</v>
      </c>
      <c r="I19" s="521"/>
      <c r="J19" s="514">
        <f t="shared" si="1"/>
        <v>0</v>
      </c>
      <c r="K19" s="514">
        <f t="shared" si="2"/>
        <v>0</v>
      </c>
    </row>
    <row r="20" spans="1:12" ht="49.5" x14ac:dyDescent="0.25">
      <c r="A20" s="530">
        <v>15</v>
      </c>
      <c r="B20" s="529" t="s">
        <v>766</v>
      </c>
      <c r="C20" s="528">
        <v>1</v>
      </c>
      <c r="D20" s="527">
        <v>0</v>
      </c>
      <c r="E20" s="527">
        <v>0</v>
      </c>
      <c r="F20" s="528">
        <v>1</v>
      </c>
      <c r="G20" s="527">
        <v>0</v>
      </c>
      <c r="H20" s="527">
        <v>0</v>
      </c>
      <c r="I20" s="526" t="s">
        <v>758</v>
      </c>
      <c r="J20" s="514">
        <f t="shared" si="1"/>
        <v>0</v>
      </c>
      <c r="K20" s="514">
        <f t="shared" si="2"/>
        <v>0</v>
      </c>
    </row>
    <row r="21" spans="1:12" ht="66" x14ac:dyDescent="0.25">
      <c r="A21" s="543">
        <v>16</v>
      </c>
      <c r="B21" s="542" t="s">
        <v>116</v>
      </c>
      <c r="C21" s="541">
        <v>1</v>
      </c>
      <c r="D21" s="540">
        <f t="shared" ref="D21:D26" si="7">C21*12*2500</f>
        <v>30000</v>
      </c>
      <c r="E21" s="540">
        <f>C21*2*3000</f>
        <v>6000</v>
      </c>
      <c r="F21" s="541">
        <v>1</v>
      </c>
      <c r="G21" s="540">
        <f t="shared" ref="G21:G26" si="8">F21*12*2500</f>
        <v>30000</v>
      </c>
      <c r="H21" s="540">
        <f>F21*2*3000</f>
        <v>6000</v>
      </c>
      <c r="I21" s="539" t="s">
        <v>765</v>
      </c>
      <c r="J21" s="514">
        <f t="shared" si="1"/>
        <v>0</v>
      </c>
      <c r="K21" s="514">
        <f t="shared" si="2"/>
        <v>0</v>
      </c>
    </row>
    <row r="22" spans="1:12" s="532" customFormat="1" x14ac:dyDescent="0.25">
      <c r="A22" s="538">
        <v>17</v>
      </c>
      <c r="B22" s="537" t="s">
        <v>764</v>
      </c>
      <c r="C22" s="536">
        <v>1</v>
      </c>
      <c r="D22" s="535">
        <f t="shared" si="7"/>
        <v>30000</v>
      </c>
      <c r="E22" s="535">
        <f>C22*3000</f>
        <v>3000</v>
      </c>
      <c r="F22" s="536">
        <v>1</v>
      </c>
      <c r="G22" s="535">
        <f t="shared" si="8"/>
        <v>30000</v>
      </c>
      <c r="H22" s="535">
        <f>F22*3000</f>
        <v>3000</v>
      </c>
      <c r="I22" s="534"/>
      <c r="J22" s="533">
        <f t="shared" si="1"/>
        <v>0</v>
      </c>
      <c r="K22" s="533">
        <f t="shared" si="2"/>
        <v>0</v>
      </c>
    </row>
    <row r="23" spans="1:12" x14ac:dyDescent="0.25">
      <c r="A23" s="525">
        <v>18</v>
      </c>
      <c r="B23" s="524" t="s">
        <v>763</v>
      </c>
      <c r="C23" s="523">
        <v>2</v>
      </c>
      <c r="D23" s="522">
        <f t="shared" si="7"/>
        <v>60000</v>
      </c>
      <c r="E23" s="522">
        <f>C23*3000</f>
        <v>6000</v>
      </c>
      <c r="F23" s="523">
        <v>2</v>
      </c>
      <c r="G23" s="522">
        <f t="shared" si="8"/>
        <v>60000</v>
      </c>
      <c r="H23" s="522">
        <f>F23*3000</f>
        <v>6000</v>
      </c>
      <c r="I23" s="521"/>
      <c r="J23" s="514">
        <f t="shared" si="1"/>
        <v>0</v>
      </c>
      <c r="K23" s="514">
        <f t="shared" si="2"/>
        <v>0</v>
      </c>
    </row>
    <row r="24" spans="1:12" x14ac:dyDescent="0.25">
      <c r="A24" s="525">
        <v>19</v>
      </c>
      <c r="B24" s="524" t="s">
        <v>762</v>
      </c>
      <c r="C24" s="523">
        <v>0</v>
      </c>
      <c r="D24" s="522">
        <f t="shared" si="7"/>
        <v>0</v>
      </c>
      <c r="E24" s="522">
        <f>C24*3000</f>
        <v>0</v>
      </c>
      <c r="F24" s="523">
        <v>0</v>
      </c>
      <c r="G24" s="522">
        <f t="shared" si="8"/>
        <v>0</v>
      </c>
      <c r="H24" s="522">
        <f>F24*3000</f>
        <v>0</v>
      </c>
      <c r="I24" s="521"/>
      <c r="J24" s="514">
        <f t="shared" si="1"/>
        <v>0</v>
      </c>
      <c r="K24" s="514">
        <f t="shared" si="2"/>
        <v>0</v>
      </c>
    </row>
    <row r="25" spans="1:12" x14ac:dyDescent="0.25">
      <c r="A25" s="525">
        <v>20</v>
      </c>
      <c r="B25" s="524" t="s">
        <v>761</v>
      </c>
      <c r="C25" s="523">
        <v>1</v>
      </c>
      <c r="D25" s="522">
        <f t="shared" si="7"/>
        <v>30000</v>
      </c>
      <c r="E25" s="522">
        <f>C25*3000</f>
        <v>3000</v>
      </c>
      <c r="F25" s="523">
        <v>1</v>
      </c>
      <c r="G25" s="522">
        <f t="shared" si="8"/>
        <v>30000</v>
      </c>
      <c r="H25" s="522">
        <f>F25*3000</f>
        <v>3000</v>
      </c>
      <c r="I25" s="531"/>
      <c r="J25" s="514">
        <f t="shared" si="1"/>
        <v>0</v>
      </c>
      <c r="K25" s="514">
        <f t="shared" si="2"/>
        <v>0</v>
      </c>
    </row>
    <row r="26" spans="1:12" x14ac:dyDescent="0.25">
      <c r="A26" s="525">
        <v>21</v>
      </c>
      <c r="B26" s="524" t="s">
        <v>760</v>
      </c>
      <c r="C26" s="523">
        <v>0</v>
      </c>
      <c r="D26" s="522">
        <f t="shared" si="7"/>
        <v>0</v>
      </c>
      <c r="E26" s="522">
        <f>C26*3000</f>
        <v>0</v>
      </c>
      <c r="F26" s="523">
        <v>0</v>
      </c>
      <c r="G26" s="522">
        <f t="shared" si="8"/>
        <v>0</v>
      </c>
      <c r="H26" s="522">
        <f>F26*3000</f>
        <v>0</v>
      </c>
      <c r="I26" s="531"/>
      <c r="J26" s="514">
        <f t="shared" si="1"/>
        <v>0</v>
      </c>
      <c r="K26" s="514">
        <f t="shared" si="2"/>
        <v>0</v>
      </c>
    </row>
    <row r="27" spans="1:12" ht="49.5" x14ac:dyDescent="0.25">
      <c r="A27" s="530">
        <v>22</v>
      </c>
      <c r="B27" s="529" t="s">
        <v>759</v>
      </c>
      <c r="C27" s="528">
        <v>1</v>
      </c>
      <c r="D27" s="527">
        <v>0</v>
      </c>
      <c r="E27" s="527">
        <v>0</v>
      </c>
      <c r="F27" s="528">
        <v>1</v>
      </c>
      <c r="G27" s="527">
        <v>0</v>
      </c>
      <c r="H27" s="527">
        <v>0</v>
      </c>
      <c r="I27" s="526" t="s">
        <v>758</v>
      </c>
      <c r="J27" s="514">
        <f t="shared" si="1"/>
        <v>0</v>
      </c>
      <c r="K27" s="514">
        <f t="shared" si="2"/>
        <v>0</v>
      </c>
    </row>
    <row r="28" spans="1:12" x14ac:dyDescent="0.25">
      <c r="A28" s="525">
        <v>23</v>
      </c>
      <c r="B28" s="524" t="s">
        <v>757</v>
      </c>
      <c r="C28" s="523">
        <v>0</v>
      </c>
      <c r="D28" s="522">
        <f>C28*12*2500</f>
        <v>0</v>
      </c>
      <c r="E28" s="522">
        <f>C28*3000</f>
        <v>0</v>
      </c>
      <c r="F28" s="523">
        <v>0</v>
      </c>
      <c r="G28" s="522">
        <f>F28*12*2500</f>
        <v>0</v>
      </c>
      <c r="H28" s="522">
        <f>F28*3000</f>
        <v>0</v>
      </c>
      <c r="I28" s="521"/>
      <c r="J28" s="514">
        <f t="shared" si="1"/>
        <v>0</v>
      </c>
      <c r="K28" s="514">
        <f t="shared" si="2"/>
        <v>0</v>
      </c>
    </row>
    <row r="29" spans="1:12" x14ac:dyDescent="0.25">
      <c r="A29" s="525">
        <v>24</v>
      </c>
      <c r="B29" s="524" t="s">
        <v>756</v>
      </c>
      <c r="C29" s="523">
        <v>6</v>
      </c>
      <c r="D29" s="522">
        <f>C29*12*2500</f>
        <v>180000</v>
      </c>
      <c r="E29" s="522">
        <f>C29*3000</f>
        <v>18000</v>
      </c>
      <c r="F29" s="523">
        <v>6</v>
      </c>
      <c r="G29" s="522">
        <f>F29*12*2500</f>
        <v>180000</v>
      </c>
      <c r="H29" s="522">
        <f>F29*3000</f>
        <v>18000</v>
      </c>
      <c r="I29" s="521"/>
      <c r="J29" s="514">
        <f t="shared" si="1"/>
        <v>0</v>
      </c>
      <c r="K29" s="514">
        <f t="shared" si="2"/>
        <v>0</v>
      </c>
    </row>
    <row r="30" spans="1:12" x14ac:dyDescent="0.25">
      <c r="A30" s="525">
        <v>25</v>
      </c>
      <c r="B30" s="524" t="s">
        <v>755</v>
      </c>
      <c r="C30" s="523">
        <v>1</v>
      </c>
      <c r="D30" s="522">
        <f>C30*12*2500</f>
        <v>30000</v>
      </c>
      <c r="E30" s="522">
        <f>C30*3000</f>
        <v>3000</v>
      </c>
      <c r="F30" s="523">
        <v>1</v>
      </c>
      <c r="G30" s="522">
        <f>F30*12*2500</f>
        <v>30000</v>
      </c>
      <c r="H30" s="522">
        <f>F30*3000</f>
        <v>3000</v>
      </c>
      <c r="I30" s="521"/>
      <c r="J30" s="514">
        <f t="shared" si="1"/>
        <v>0</v>
      </c>
      <c r="K30" s="514">
        <f t="shared" si="2"/>
        <v>0</v>
      </c>
    </row>
    <row r="31" spans="1:12" s="509" customFormat="1" x14ac:dyDescent="0.25">
      <c r="A31" s="520"/>
      <c r="B31" s="519" t="s">
        <v>754</v>
      </c>
      <c r="C31" s="517">
        <f t="shared" ref="C31:H31" si="9">SUM(C6:C30)</f>
        <v>34</v>
      </c>
      <c r="D31" s="516">
        <f t="shared" si="9"/>
        <v>930000</v>
      </c>
      <c r="E31" s="516">
        <f t="shared" si="9"/>
        <v>96000</v>
      </c>
      <c r="F31" s="517">
        <f t="shared" si="9"/>
        <v>35</v>
      </c>
      <c r="G31" s="516">
        <f t="shared" si="9"/>
        <v>960000</v>
      </c>
      <c r="H31" s="516">
        <f t="shared" si="9"/>
        <v>99000</v>
      </c>
      <c r="I31" s="515"/>
      <c r="J31" s="514">
        <f>SUM(J5:J30)</f>
        <v>60000</v>
      </c>
      <c r="K31" s="514">
        <f>H31-E31</f>
        <v>3000</v>
      </c>
      <c r="L31" s="514"/>
    </row>
    <row r="32" spans="1:12" x14ac:dyDescent="0.25">
      <c r="A32" s="510"/>
      <c r="B32" s="557" t="s">
        <v>796</v>
      </c>
      <c r="C32" s="513">
        <f>COUNTIF(C6:C30,"&gt;0")</f>
        <v>19</v>
      </c>
      <c r="D32" s="512"/>
      <c r="E32" s="512"/>
      <c r="F32" s="513">
        <f>COUNTIF(F6:F30,"&gt;0")</f>
        <v>19</v>
      </c>
      <c r="G32" s="1168">
        <f>G31+H31</f>
        <v>1059000</v>
      </c>
      <c r="H32" s="1168"/>
      <c r="I32" s="511"/>
      <c r="J32" s="510"/>
      <c r="K32" s="510"/>
    </row>
  </sheetData>
  <mergeCells count="8">
    <mergeCell ref="G32:H32"/>
    <mergeCell ref="J3:K3"/>
    <mergeCell ref="F3:H3"/>
    <mergeCell ref="A1:I1"/>
    <mergeCell ref="A3:A4"/>
    <mergeCell ref="B3:B4"/>
    <mergeCell ref="C3:E3"/>
    <mergeCell ref="I3:I4"/>
  </mergeCells>
  <phoneticPr fontId="3" type="noConversion"/>
  <pageMargins left="0.39370078740157483" right="0.39370078740157483" top="0.39370078740157483" bottom="0.39370078740157483" header="0.19685039370078741" footer="0.19685039370078741"/>
  <pageSetup paperSize="9" scale="74" fitToHeight="0" orientation="portrait" r:id="rId1"/>
  <headerFooter>
    <oddFooter>第 &amp;P 頁，共 &amp;N 頁</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workbookViewId="0">
      <selection activeCell="J12" sqref="J12"/>
    </sheetView>
  </sheetViews>
  <sheetFormatPr defaultRowHeight="16.5" x14ac:dyDescent="0.25"/>
  <cols>
    <col min="1" max="1" width="9.140625" style="558"/>
    <col min="2" max="2" width="14.7109375" style="558" customWidth="1"/>
    <col min="3" max="3" width="20" style="558" customWidth="1"/>
    <col min="4" max="4" width="18.28515625" style="558" customWidth="1"/>
    <col min="5" max="5" width="20" style="558" customWidth="1"/>
    <col min="6" max="16384" width="9.140625" style="558"/>
  </cols>
  <sheetData>
    <row r="1" spans="1:5" ht="25.5" x14ac:dyDescent="0.25">
      <c r="A1" s="1175" t="s">
        <v>863</v>
      </c>
      <c r="B1" s="1176"/>
      <c r="C1" s="1176"/>
      <c r="D1" s="1176"/>
      <c r="E1" s="1177"/>
    </row>
    <row r="2" spans="1:5" x14ac:dyDescent="0.25">
      <c r="A2" s="575" t="s">
        <v>862</v>
      </c>
      <c r="B2" s="575" t="s">
        <v>861</v>
      </c>
      <c r="C2" s="575" t="s">
        <v>860</v>
      </c>
      <c r="D2" s="575" t="s">
        <v>859</v>
      </c>
      <c r="E2" s="575" t="s">
        <v>157</v>
      </c>
    </row>
    <row r="3" spans="1:5" x14ac:dyDescent="0.25">
      <c r="A3" s="577">
        <v>1</v>
      </c>
      <c r="B3" s="578" t="s">
        <v>229</v>
      </c>
      <c r="C3" s="577">
        <v>2.13</v>
      </c>
      <c r="D3" s="579">
        <v>80000</v>
      </c>
      <c r="E3" s="578"/>
    </row>
    <row r="4" spans="1:5" x14ac:dyDescent="0.25">
      <c r="A4" s="571">
        <v>2</v>
      </c>
      <c r="B4" s="575" t="s">
        <v>213</v>
      </c>
      <c r="C4" s="571">
        <v>1.1299999999999999</v>
      </c>
      <c r="D4" s="574">
        <v>60000</v>
      </c>
      <c r="E4" s="575"/>
    </row>
    <row r="5" spans="1:5" x14ac:dyDescent="0.25">
      <c r="A5" s="571">
        <v>3</v>
      </c>
      <c r="B5" s="575" t="s">
        <v>210</v>
      </c>
      <c r="C5" s="571">
        <v>2.68</v>
      </c>
      <c r="D5" s="574">
        <v>80000</v>
      </c>
      <c r="E5" s="575"/>
    </row>
    <row r="6" spans="1:5" x14ac:dyDescent="0.25">
      <c r="A6" s="571">
        <v>4</v>
      </c>
      <c r="B6" s="575" t="s">
        <v>858</v>
      </c>
      <c r="C6" s="571">
        <v>0.52</v>
      </c>
      <c r="D6" s="574">
        <v>60000</v>
      </c>
      <c r="E6" s="575"/>
    </row>
    <row r="7" spans="1:5" x14ac:dyDescent="0.25">
      <c r="A7" s="571">
        <v>5</v>
      </c>
      <c r="B7" s="575" t="s">
        <v>204</v>
      </c>
      <c r="C7" s="571">
        <v>2.5099999999999998</v>
      </c>
      <c r="D7" s="574">
        <v>80000</v>
      </c>
      <c r="E7" s="575"/>
    </row>
    <row r="8" spans="1:5" x14ac:dyDescent="0.25">
      <c r="A8" s="571">
        <v>6</v>
      </c>
      <c r="B8" s="575" t="s">
        <v>857</v>
      </c>
      <c r="C8" s="571">
        <v>3.42</v>
      </c>
      <c r="D8" s="574">
        <v>80000</v>
      </c>
      <c r="E8" s="575"/>
    </row>
    <row r="9" spans="1:5" x14ac:dyDescent="0.25">
      <c r="A9" s="571">
        <v>7</v>
      </c>
      <c r="B9" s="575" t="s">
        <v>196</v>
      </c>
      <c r="C9" s="571">
        <v>1.38</v>
      </c>
      <c r="D9" s="574">
        <v>60000</v>
      </c>
      <c r="E9" s="575"/>
    </row>
    <row r="10" spans="1:5" x14ac:dyDescent="0.25">
      <c r="A10" s="571">
        <v>8</v>
      </c>
      <c r="B10" s="575" t="s">
        <v>192</v>
      </c>
      <c r="C10" s="571">
        <v>3.32</v>
      </c>
      <c r="D10" s="574">
        <v>80000</v>
      </c>
      <c r="E10" s="575"/>
    </row>
    <row r="11" spans="1:5" x14ac:dyDescent="0.25">
      <c r="A11" s="571">
        <v>9</v>
      </c>
      <c r="B11" s="575" t="s">
        <v>856</v>
      </c>
      <c r="C11" s="571">
        <v>2.2200000000000002</v>
      </c>
      <c r="D11" s="574">
        <v>80000</v>
      </c>
      <c r="E11" s="575"/>
    </row>
    <row r="12" spans="1:5" x14ac:dyDescent="0.25">
      <c r="A12" s="571">
        <v>10</v>
      </c>
      <c r="B12" s="575" t="s">
        <v>855</v>
      </c>
      <c r="C12" s="571">
        <v>1.63</v>
      </c>
      <c r="D12" s="574">
        <v>60000</v>
      </c>
      <c r="E12" s="575"/>
    </row>
    <row r="13" spans="1:5" x14ac:dyDescent="0.25">
      <c r="A13" s="571">
        <v>11</v>
      </c>
      <c r="B13" s="575" t="s">
        <v>854</v>
      </c>
      <c r="C13" s="571">
        <v>1.18</v>
      </c>
      <c r="D13" s="574">
        <v>60000</v>
      </c>
      <c r="E13" s="575"/>
    </row>
    <row r="14" spans="1:5" x14ac:dyDescent="0.25">
      <c r="A14" s="571">
        <v>12</v>
      </c>
      <c r="B14" s="575" t="s">
        <v>853</v>
      </c>
      <c r="C14" s="576">
        <v>2</v>
      </c>
      <c r="D14" s="574">
        <v>60000</v>
      </c>
      <c r="E14" s="575"/>
    </row>
    <row r="15" spans="1:5" x14ac:dyDescent="0.25">
      <c r="A15" s="571">
        <v>13</v>
      </c>
      <c r="B15" s="575" t="s">
        <v>187</v>
      </c>
      <c r="C15" s="571">
        <v>1.74</v>
      </c>
      <c r="D15" s="574">
        <v>60000</v>
      </c>
      <c r="E15" s="575"/>
    </row>
    <row r="16" spans="1:5" x14ac:dyDescent="0.25">
      <c r="A16" s="571">
        <v>14</v>
      </c>
      <c r="B16" s="575" t="s">
        <v>852</v>
      </c>
      <c r="C16" s="576">
        <v>1.8</v>
      </c>
      <c r="D16" s="574">
        <v>60000</v>
      </c>
      <c r="E16" s="575"/>
    </row>
    <row r="17" spans="1:5" x14ac:dyDescent="0.25">
      <c r="A17" s="571">
        <v>15</v>
      </c>
      <c r="B17" s="575" t="s">
        <v>851</v>
      </c>
      <c r="C17" s="571">
        <v>1.02</v>
      </c>
      <c r="D17" s="574">
        <v>60000</v>
      </c>
      <c r="E17" s="575"/>
    </row>
    <row r="18" spans="1:5" x14ac:dyDescent="0.25">
      <c r="A18" s="571">
        <v>16</v>
      </c>
      <c r="B18" s="575" t="s">
        <v>850</v>
      </c>
      <c r="C18" s="576">
        <v>0.6</v>
      </c>
      <c r="D18" s="574">
        <v>60000</v>
      </c>
      <c r="E18" s="575"/>
    </row>
    <row r="19" spans="1:5" x14ac:dyDescent="0.25">
      <c r="A19" s="571">
        <v>17</v>
      </c>
      <c r="B19" s="575" t="s">
        <v>849</v>
      </c>
      <c r="C19" s="571">
        <v>2.59</v>
      </c>
      <c r="D19" s="574">
        <v>80000</v>
      </c>
      <c r="E19" s="575"/>
    </row>
    <row r="20" spans="1:5" x14ac:dyDescent="0.25">
      <c r="A20" s="571">
        <v>18</v>
      </c>
      <c r="B20" s="575" t="s">
        <v>848</v>
      </c>
      <c r="C20" s="576">
        <v>3.67</v>
      </c>
      <c r="D20" s="574">
        <v>80000</v>
      </c>
      <c r="E20" s="575"/>
    </row>
    <row r="21" spans="1:5" x14ac:dyDescent="0.25">
      <c r="A21" s="571">
        <v>19</v>
      </c>
      <c r="B21" s="575" t="s">
        <v>650</v>
      </c>
      <c r="C21" s="571">
        <v>2.44</v>
      </c>
      <c r="D21" s="574">
        <v>80000</v>
      </c>
      <c r="E21" s="575"/>
    </row>
    <row r="22" spans="1:5" x14ac:dyDescent="0.25">
      <c r="A22" s="571">
        <v>20</v>
      </c>
      <c r="B22" s="575" t="s">
        <v>847</v>
      </c>
      <c r="C22" s="576">
        <v>2.62</v>
      </c>
      <c r="D22" s="574">
        <v>80000</v>
      </c>
      <c r="E22" s="575"/>
    </row>
    <row r="23" spans="1:5" x14ac:dyDescent="0.25">
      <c r="A23" s="571">
        <v>21</v>
      </c>
      <c r="B23" s="575" t="s">
        <v>203</v>
      </c>
      <c r="C23" s="571">
        <v>1.07</v>
      </c>
      <c r="D23" s="574">
        <v>60000</v>
      </c>
      <c r="E23" s="575"/>
    </row>
    <row r="24" spans="1:5" x14ac:dyDescent="0.25">
      <c r="A24" s="571">
        <v>22</v>
      </c>
      <c r="B24" s="575" t="s">
        <v>846</v>
      </c>
      <c r="C24" s="576">
        <v>0.78</v>
      </c>
      <c r="D24" s="574">
        <v>60000</v>
      </c>
      <c r="E24" s="575"/>
    </row>
    <row r="25" spans="1:5" x14ac:dyDescent="0.25">
      <c r="A25" s="571">
        <v>23</v>
      </c>
      <c r="B25" s="575" t="s">
        <v>845</v>
      </c>
      <c r="C25" s="571">
        <v>0.81</v>
      </c>
      <c r="D25" s="574">
        <v>60000</v>
      </c>
      <c r="E25" s="575"/>
    </row>
    <row r="26" spans="1:5" x14ac:dyDescent="0.25">
      <c r="A26" s="571">
        <v>24</v>
      </c>
      <c r="B26" s="575" t="s">
        <v>844</v>
      </c>
      <c r="C26" s="576">
        <v>1.66</v>
      </c>
      <c r="D26" s="574">
        <v>60000</v>
      </c>
      <c r="E26" s="575"/>
    </row>
    <row r="27" spans="1:5" x14ac:dyDescent="0.25">
      <c r="A27" s="571">
        <v>25</v>
      </c>
      <c r="B27" s="575" t="s">
        <v>843</v>
      </c>
      <c r="C27" s="571">
        <v>2.29</v>
      </c>
      <c r="D27" s="574">
        <v>80000</v>
      </c>
      <c r="E27" s="575"/>
    </row>
    <row r="28" spans="1:5" x14ac:dyDescent="0.25">
      <c r="A28" s="571">
        <v>26</v>
      </c>
      <c r="B28" s="575" t="s">
        <v>842</v>
      </c>
      <c r="C28" s="576">
        <v>1.73</v>
      </c>
      <c r="D28" s="574">
        <v>60000</v>
      </c>
      <c r="E28" s="575"/>
    </row>
    <row r="29" spans="1:5" x14ac:dyDescent="0.25">
      <c r="A29" s="571">
        <v>27</v>
      </c>
      <c r="B29" s="575" t="s">
        <v>841</v>
      </c>
      <c r="C29" s="571">
        <v>1.31</v>
      </c>
      <c r="D29" s="574">
        <v>60000</v>
      </c>
      <c r="E29" s="575"/>
    </row>
    <row r="30" spans="1:5" x14ac:dyDescent="0.25">
      <c r="A30" s="571">
        <v>28</v>
      </c>
      <c r="B30" s="575" t="s">
        <v>840</v>
      </c>
      <c r="C30" s="576">
        <v>1.96</v>
      </c>
      <c r="D30" s="574">
        <v>60000</v>
      </c>
      <c r="E30" s="575"/>
    </row>
    <row r="31" spans="1:5" x14ac:dyDescent="0.25">
      <c r="A31" s="571">
        <v>29</v>
      </c>
      <c r="B31" s="575" t="s">
        <v>839</v>
      </c>
      <c r="C31" s="571">
        <v>3.24</v>
      </c>
      <c r="D31" s="574">
        <v>80000</v>
      </c>
      <c r="E31" s="575"/>
    </row>
    <row r="32" spans="1:5" x14ac:dyDescent="0.25">
      <c r="A32" s="571">
        <v>30</v>
      </c>
      <c r="B32" s="575" t="s">
        <v>178</v>
      </c>
      <c r="C32" s="576">
        <v>2.94</v>
      </c>
      <c r="D32" s="574">
        <v>80000</v>
      </c>
      <c r="E32" s="575"/>
    </row>
    <row r="33" spans="1:5" x14ac:dyDescent="0.25">
      <c r="A33" s="577">
        <v>31</v>
      </c>
      <c r="B33" s="578" t="s">
        <v>838</v>
      </c>
      <c r="C33" s="577">
        <v>3.18</v>
      </c>
      <c r="D33" s="579">
        <v>80000</v>
      </c>
      <c r="E33" s="578"/>
    </row>
    <row r="34" spans="1:5" x14ac:dyDescent="0.25">
      <c r="A34" s="577">
        <v>32</v>
      </c>
      <c r="B34" s="578" t="s">
        <v>222</v>
      </c>
      <c r="C34" s="577">
        <v>3.92</v>
      </c>
      <c r="D34" s="579">
        <v>80000</v>
      </c>
      <c r="E34" s="578"/>
    </row>
    <row r="35" spans="1:5" x14ac:dyDescent="0.25">
      <c r="A35" s="571">
        <v>33</v>
      </c>
      <c r="B35" s="575" t="s">
        <v>837</v>
      </c>
      <c r="C35" s="571">
        <v>2.1800000000000002</v>
      </c>
      <c r="D35" s="574">
        <v>80000</v>
      </c>
      <c r="E35" s="571"/>
    </row>
    <row r="36" spans="1:5" x14ac:dyDescent="0.25">
      <c r="A36" s="571">
        <v>34</v>
      </c>
      <c r="B36" s="575" t="s">
        <v>191</v>
      </c>
      <c r="C36" s="571">
        <v>2.0739999999999998</v>
      </c>
      <c r="D36" s="574">
        <v>80000</v>
      </c>
      <c r="E36" s="571"/>
    </row>
    <row r="37" spans="1:5" x14ac:dyDescent="0.25">
      <c r="A37" s="571">
        <v>35</v>
      </c>
      <c r="B37" s="575" t="s">
        <v>836</v>
      </c>
      <c r="C37" s="571">
        <v>1.58</v>
      </c>
      <c r="D37" s="574">
        <v>60000</v>
      </c>
      <c r="E37" s="571"/>
    </row>
    <row r="38" spans="1:5" x14ac:dyDescent="0.25">
      <c r="A38" s="571">
        <v>36</v>
      </c>
      <c r="B38" s="575" t="s">
        <v>835</v>
      </c>
      <c r="C38" s="571">
        <v>0.87</v>
      </c>
      <c r="D38" s="574">
        <v>60000</v>
      </c>
      <c r="E38" s="571"/>
    </row>
    <row r="39" spans="1:5" x14ac:dyDescent="0.25">
      <c r="A39" s="571">
        <v>37</v>
      </c>
      <c r="B39" s="575" t="s">
        <v>834</v>
      </c>
      <c r="C39" s="571">
        <v>2.13</v>
      </c>
      <c r="D39" s="574">
        <v>80000</v>
      </c>
      <c r="E39" s="571"/>
    </row>
    <row r="40" spans="1:5" x14ac:dyDescent="0.25">
      <c r="A40" s="571">
        <v>38</v>
      </c>
      <c r="B40" s="575" t="s">
        <v>833</v>
      </c>
      <c r="C40" s="571">
        <v>0.73</v>
      </c>
      <c r="D40" s="574">
        <v>60000</v>
      </c>
      <c r="E40" s="571"/>
    </row>
    <row r="41" spans="1:5" x14ac:dyDescent="0.25">
      <c r="A41" s="571">
        <v>39</v>
      </c>
      <c r="B41" s="570" t="s">
        <v>832</v>
      </c>
      <c r="C41" s="573">
        <v>1.39</v>
      </c>
      <c r="D41" s="572">
        <v>60000</v>
      </c>
      <c r="E41" s="571" t="s">
        <v>831</v>
      </c>
    </row>
    <row r="42" spans="1:5" x14ac:dyDescent="0.25">
      <c r="A42" s="571">
        <v>40</v>
      </c>
      <c r="B42" s="570" t="s">
        <v>830</v>
      </c>
      <c r="C42" s="573">
        <v>2.12</v>
      </c>
      <c r="D42" s="572">
        <v>80000</v>
      </c>
      <c r="E42" s="571" t="s">
        <v>829</v>
      </c>
    </row>
    <row r="43" spans="1:5" x14ac:dyDescent="0.25">
      <c r="A43" s="571">
        <v>41</v>
      </c>
      <c r="B43" s="570" t="s">
        <v>195</v>
      </c>
      <c r="C43" s="573">
        <v>2.02</v>
      </c>
      <c r="D43" s="572">
        <v>80000</v>
      </c>
      <c r="E43" s="571" t="s">
        <v>828</v>
      </c>
    </row>
    <row r="44" spans="1:5" x14ac:dyDescent="0.25">
      <c r="A44" s="571">
        <v>42</v>
      </c>
      <c r="B44" s="570" t="s">
        <v>827</v>
      </c>
      <c r="C44" s="573">
        <v>2.4700000000000002</v>
      </c>
      <c r="D44" s="572">
        <v>80000</v>
      </c>
      <c r="E44" s="571" t="s">
        <v>826</v>
      </c>
    </row>
    <row r="45" spans="1:5" x14ac:dyDescent="0.25">
      <c r="A45" s="577">
        <v>43</v>
      </c>
      <c r="B45" s="578" t="s">
        <v>111</v>
      </c>
      <c r="C45" s="577">
        <v>3.39</v>
      </c>
      <c r="D45" s="579">
        <v>80000</v>
      </c>
      <c r="E45" s="577" t="s">
        <v>825</v>
      </c>
    </row>
    <row r="46" spans="1:5" x14ac:dyDescent="0.25">
      <c r="A46" s="571">
        <v>44</v>
      </c>
      <c r="B46" s="570" t="s">
        <v>824</v>
      </c>
      <c r="C46" s="573">
        <v>1.23</v>
      </c>
      <c r="D46" s="572">
        <v>60000</v>
      </c>
      <c r="E46" s="571" t="s">
        <v>823</v>
      </c>
    </row>
    <row r="47" spans="1:5" x14ac:dyDescent="0.25">
      <c r="A47" s="571">
        <v>45</v>
      </c>
      <c r="B47" s="570" t="s">
        <v>822</v>
      </c>
      <c r="C47" s="573">
        <v>2.61</v>
      </c>
      <c r="D47" s="572">
        <v>80000</v>
      </c>
      <c r="E47" s="571" t="s">
        <v>821</v>
      </c>
    </row>
    <row r="48" spans="1:5" x14ac:dyDescent="0.25">
      <c r="A48" s="571">
        <v>46</v>
      </c>
      <c r="B48" s="570" t="s">
        <v>186</v>
      </c>
      <c r="C48" s="573">
        <v>2.96</v>
      </c>
      <c r="D48" s="572">
        <v>80000</v>
      </c>
      <c r="E48" s="571" t="s">
        <v>819</v>
      </c>
    </row>
    <row r="49" spans="1:5" x14ac:dyDescent="0.25">
      <c r="A49" s="577">
        <v>47</v>
      </c>
      <c r="B49" s="578" t="s">
        <v>220</v>
      </c>
      <c r="C49" s="577">
        <v>2.35</v>
      </c>
      <c r="D49" s="579">
        <v>80000</v>
      </c>
      <c r="E49" s="577" t="s">
        <v>819</v>
      </c>
    </row>
    <row r="50" spans="1:5" x14ac:dyDescent="0.25">
      <c r="A50" s="571">
        <v>48</v>
      </c>
      <c r="B50" s="570" t="s">
        <v>820</v>
      </c>
      <c r="C50" s="571">
        <v>0.56999999999999995</v>
      </c>
      <c r="D50" s="572">
        <v>60000</v>
      </c>
      <c r="E50" s="571" t="s">
        <v>819</v>
      </c>
    </row>
    <row r="51" spans="1:5" x14ac:dyDescent="0.25">
      <c r="A51" s="571">
        <v>49</v>
      </c>
      <c r="B51" s="570" t="s">
        <v>818</v>
      </c>
      <c r="C51" s="571">
        <v>1.55</v>
      </c>
      <c r="D51" s="572">
        <v>60000</v>
      </c>
      <c r="E51" s="571" t="str">
        <f>$E$55</f>
        <v>107.2退休</v>
      </c>
    </row>
    <row r="52" spans="1:5" x14ac:dyDescent="0.25">
      <c r="A52" s="571">
        <v>50</v>
      </c>
      <c r="B52" s="570" t="s">
        <v>201</v>
      </c>
      <c r="C52" s="571">
        <v>0.8125</v>
      </c>
      <c r="D52" s="572">
        <v>60000</v>
      </c>
      <c r="E52" s="571" t="s">
        <v>816</v>
      </c>
    </row>
    <row r="53" spans="1:5" x14ac:dyDescent="0.25">
      <c r="A53" s="571">
        <v>51</v>
      </c>
      <c r="B53" s="570" t="s">
        <v>817</v>
      </c>
      <c r="C53" s="571">
        <v>1.83</v>
      </c>
      <c r="D53" s="572">
        <v>60000</v>
      </c>
      <c r="E53" s="571" t="s">
        <v>816</v>
      </c>
    </row>
    <row r="54" spans="1:5" x14ac:dyDescent="0.25">
      <c r="A54" s="571">
        <v>52</v>
      </c>
      <c r="B54" s="570" t="s">
        <v>815</v>
      </c>
      <c r="C54" s="571">
        <v>2.02</v>
      </c>
      <c r="D54" s="572">
        <v>80000</v>
      </c>
      <c r="E54" s="571" t="s">
        <v>814</v>
      </c>
    </row>
    <row r="55" spans="1:5" x14ac:dyDescent="0.25">
      <c r="A55" s="569">
        <v>53</v>
      </c>
      <c r="B55" s="570" t="s">
        <v>813</v>
      </c>
      <c r="C55" s="569">
        <v>0.81</v>
      </c>
      <c r="D55" s="568">
        <v>60000</v>
      </c>
      <c r="E55" s="567" t="s">
        <v>812</v>
      </c>
    </row>
    <row r="56" spans="1:5" x14ac:dyDescent="0.25">
      <c r="A56" s="569">
        <v>54</v>
      </c>
      <c r="B56" s="570" t="s">
        <v>205</v>
      </c>
      <c r="C56" s="569">
        <v>1.599</v>
      </c>
      <c r="D56" s="568">
        <v>60000</v>
      </c>
      <c r="E56" s="567" t="s">
        <v>811</v>
      </c>
    </row>
    <row r="57" spans="1:5" x14ac:dyDescent="0.25">
      <c r="A57" s="569">
        <v>55</v>
      </c>
      <c r="B57" s="570" t="s">
        <v>810</v>
      </c>
      <c r="C57" s="569">
        <v>3.2970000000000002</v>
      </c>
      <c r="D57" s="568">
        <v>80000</v>
      </c>
      <c r="E57" s="567" t="s">
        <v>809</v>
      </c>
    </row>
    <row r="58" spans="1:5" x14ac:dyDescent="0.25">
      <c r="A58" s="569">
        <v>56</v>
      </c>
      <c r="B58" s="570" t="s">
        <v>808</v>
      </c>
      <c r="C58" s="569">
        <v>1.5620000000000001</v>
      </c>
      <c r="D58" s="568">
        <v>60000</v>
      </c>
      <c r="E58" s="567" t="s">
        <v>807</v>
      </c>
    </row>
    <row r="59" spans="1:5" x14ac:dyDescent="0.25">
      <c r="A59" s="569">
        <v>57</v>
      </c>
      <c r="B59" s="570" t="s">
        <v>806</v>
      </c>
      <c r="C59" s="569">
        <v>1.296</v>
      </c>
      <c r="D59" s="568">
        <v>60000</v>
      </c>
      <c r="E59" s="567" t="s">
        <v>805</v>
      </c>
    </row>
    <row r="60" spans="1:5" x14ac:dyDescent="0.25">
      <c r="A60" s="564">
        <v>58</v>
      </c>
      <c r="B60" s="565" t="s">
        <v>804</v>
      </c>
      <c r="C60" s="564">
        <v>2.3323999999999998</v>
      </c>
      <c r="D60" s="562">
        <v>80000</v>
      </c>
      <c r="E60" s="563" t="s">
        <v>803</v>
      </c>
    </row>
    <row r="61" spans="1:5" x14ac:dyDescent="0.25">
      <c r="A61" s="564">
        <v>59</v>
      </c>
      <c r="B61" s="565" t="s">
        <v>802</v>
      </c>
      <c r="C61" s="564">
        <v>0.52280000000000004</v>
      </c>
      <c r="D61" s="562">
        <v>60000</v>
      </c>
      <c r="E61" s="563" t="s">
        <v>801</v>
      </c>
    </row>
    <row r="62" spans="1:5" x14ac:dyDescent="0.25">
      <c r="A62" s="564">
        <v>60</v>
      </c>
      <c r="B62" s="565" t="s">
        <v>800</v>
      </c>
      <c r="C62" s="564">
        <v>2.8435999999999999</v>
      </c>
      <c r="D62" s="562">
        <v>80000</v>
      </c>
      <c r="E62" s="566" t="s">
        <v>799</v>
      </c>
    </row>
    <row r="63" spans="1:5" x14ac:dyDescent="0.25">
      <c r="A63" s="564">
        <v>61</v>
      </c>
      <c r="B63" s="565" t="s">
        <v>190</v>
      </c>
      <c r="C63" s="564">
        <v>3.0550000000000002</v>
      </c>
      <c r="D63" s="562">
        <v>80000</v>
      </c>
      <c r="E63" s="563" t="s">
        <v>798</v>
      </c>
    </row>
    <row r="64" spans="1:5" x14ac:dyDescent="0.25">
      <c r="A64" s="580">
        <v>62</v>
      </c>
      <c r="B64" s="581" t="s">
        <v>214</v>
      </c>
      <c r="C64" s="580">
        <v>3.9127000000000001</v>
      </c>
      <c r="D64" s="582">
        <v>80000</v>
      </c>
      <c r="E64" s="580" t="s">
        <v>797</v>
      </c>
    </row>
    <row r="65" spans="1:5" x14ac:dyDescent="0.25">
      <c r="A65" s="561"/>
      <c r="B65" s="561"/>
      <c r="C65" s="561"/>
      <c r="D65" s="562"/>
      <c r="E65" s="561"/>
    </row>
    <row r="66" spans="1:5" x14ac:dyDescent="0.25">
      <c r="C66" s="560">
        <f>SUM(C3:C65)</f>
        <v>123.607</v>
      </c>
      <c r="D66" s="559">
        <f>SUM(D3:D65)</f>
        <v>4340000</v>
      </c>
    </row>
  </sheetData>
  <autoFilter ref="A2:E64"/>
  <mergeCells count="1">
    <mergeCell ref="A1:E1"/>
  </mergeCells>
  <phoneticPr fontId="3" type="noConversion"/>
  <pageMargins left="0.74803149606299213" right="0.74803149606299213" top="0.19685039370078741" bottom="0"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zoomScale="85" zoomScaleNormal="85" workbookViewId="0">
      <pane xSplit="1" ySplit="1" topLeftCell="B2" activePane="bottomRight" state="frozen"/>
      <selection activeCell="J12" sqref="J12"/>
      <selection pane="topRight" activeCell="J12" sqref="J12"/>
      <selection pane="bottomLeft" activeCell="J12" sqref="J12"/>
      <selection pane="bottomRight" activeCell="J12" sqref="J12"/>
    </sheetView>
  </sheetViews>
  <sheetFormatPr defaultRowHeight="12.75" x14ac:dyDescent="0.2"/>
  <cols>
    <col min="1" max="1" width="19.42578125" style="193" customWidth="1"/>
    <col min="2" max="2" width="14.28515625" style="193" customWidth="1"/>
    <col min="3" max="3" width="19.42578125" style="193" customWidth="1"/>
    <col min="4" max="4" width="14.28515625" style="193" customWidth="1"/>
    <col min="5" max="5" width="16" style="193" customWidth="1"/>
    <col min="6" max="6" width="19" style="193" customWidth="1"/>
    <col min="7" max="7" width="21.140625" style="193" customWidth="1"/>
    <col min="8" max="8" width="20.7109375" style="193" customWidth="1"/>
    <col min="9" max="9" width="19.7109375" style="193" customWidth="1"/>
    <col min="10" max="10" width="20.42578125" style="193" customWidth="1"/>
    <col min="11" max="11" width="21.140625" style="193" customWidth="1"/>
    <col min="12" max="12" width="23.5703125" style="193" customWidth="1"/>
    <col min="13" max="13" width="23.42578125" style="193" customWidth="1"/>
    <col min="14" max="14" width="15.28515625" style="193" customWidth="1"/>
    <col min="15" max="15" width="41" style="193" customWidth="1"/>
    <col min="16" max="16384" width="9.140625" style="192"/>
  </cols>
  <sheetData>
    <row r="1" spans="1:15" ht="136.5" x14ac:dyDescent="0.2">
      <c r="A1" s="208" t="s">
        <v>406</v>
      </c>
      <c r="B1" s="208" t="s">
        <v>974</v>
      </c>
      <c r="C1" s="208" t="s">
        <v>975</v>
      </c>
      <c r="D1" s="208" t="s">
        <v>976</v>
      </c>
      <c r="E1" s="208" t="s">
        <v>973</v>
      </c>
      <c r="F1" s="208" t="s">
        <v>972</v>
      </c>
      <c r="G1" s="208" t="s">
        <v>971</v>
      </c>
      <c r="H1" s="208" t="s">
        <v>970</v>
      </c>
      <c r="I1" s="208" t="s">
        <v>969</v>
      </c>
      <c r="J1" s="208" t="s">
        <v>968</v>
      </c>
      <c r="K1" s="208" t="s">
        <v>967</v>
      </c>
      <c r="L1" s="208" t="s">
        <v>966</v>
      </c>
      <c r="M1" s="208" t="s">
        <v>965</v>
      </c>
      <c r="N1" s="208" t="s">
        <v>964</v>
      </c>
      <c r="O1" s="208" t="s">
        <v>398</v>
      </c>
    </row>
    <row r="2" spans="1:15" ht="33" x14ac:dyDescent="0.2">
      <c r="A2" s="203" t="s">
        <v>39</v>
      </c>
      <c r="B2" s="205">
        <f>F2</f>
        <v>0</v>
      </c>
      <c r="C2" s="203">
        <f>G2+H2+I2+J2+K2</f>
        <v>120</v>
      </c>
      <c r="D2" s="205">
        <f>L2+M2</f>
        <v>0</v>
      </c>
      <c r="E2" s="692" t="s">
        <v>963</v>
      </c>
      <c r="F2" s="205">
        <v>0</v>
      </c>
      <c r="G2" s="205">
        <v>20</v>
      </c>
      <c r="H2" s="205">
        <v>0</v>
      </c>
      <c r="I2" s="205">
        <v>0</v>
      </c>
      <c r="J2" s="205">
        <v>50</v>
      </c>
      <c r="K2" s="205">
        <v>50</v>
      </c>
      <c r="L2" s="205">
        <v>0</v>
      </c>
      <c r="M2" s="205">
        <v>0</v>
      </c>
      <c r="N2" s="203" t="s">
        <v>936</v>
      </c>
      <c r="O2" s="203" t="s">
        <v>936</v>
      </c>
    </row>
    <row r="3" spans="1:15" ht="66" x14ac:dyDescent="0.2">
      <c r="A3" s="203" t="s">
        <v>40</v>
      </c>
      <c r="B3" s="205">
        <f t="shared" ref="B3:B25" si="0">F3</f>
        <v>20</v>
      </c>
      <c r="C3" s="203">
        <f t="shared" ref="C3:C25" si="1">G3+H3+I3+J3+K3</f>
        <v>325</v>
      </c>
      <c r="D3" s="205">
        <f t="shared" ref="D3:D25" si="2">L3+M3</f>
        <v>80</v>
      </c>
      <c r="E3" s="203" t="s">
        <v>962</v>
      </c>
      <c r="F3" s="693">
        <v>20</v>
      </c>
      <c r="G3" s="693">
        <v>100</v>
      </c>
      <c r="H3" s="693">
        <v>55</v>
      </c>
      <c r="I3" s="205">
        <v>0</v>
      </c>
      <c r="J3" s="693">
        <v>120</v>
      </c>
      <c r="K3" s="693">
        <v>50</v>
      </c>
      <c r="L3" s="205">
        <v>0</v>
      </c>
      <c r="M3" s="693">
        <v>80</v>
      </c>
      <c r="N3" s="203" t="s">
        <v>961</v>
      </c>
      <c r="O3" s="203" t="s">
        <v>960</v>
      </c>
    </row>
    <row r="4" spans="1:15" ht="115.5" x14ac:dyDescent="0.2">
      <c r="A4" s="203" t="s">
        <v>41</v>
      </c>
      <c r="B4" s="205">
        <f t="shared" si="0"/>
        <v>0</v>
      </c>
      <c r="C4" s="203">
        <f t="shared" si="1"/>
        <v>500</v>
      </c>
      <c r="D4" s="205">
        <f t="shared" si="2"/>
        <v>0</v>
      </c>
      <c r="E4" s="203" t="s">
        <v>959</v>
      </c>
      <c r="F4" s="205">
        <v>0</v>
      </c>
      <c r="G4" s="205">
        <v>80</v>
      </c>
      <c r="H4" s="205">
        <v>360</v>
      </c>
      <c r="I4" s="205">
        <v>0</v>
      </c>
      <c r="J4" s="205">
        <v>0</v>
      </c>
      <c r="K4" s="205">
        <v>60</v>
      </c>
      <c r="L4" s="205">
        <v>0</v>
      </c>
      <c r="M4" s="205">
        <v>0</v>
      </c>
      <c r="N4" s="203" t="s">
        <v>936</v>
      </c>
      <c r="O4" s="203" t="s">
        <v>936</v>
      </c>
    </row>
    <row r="5" spans="1:15" ht="16.5" x14ac:dyDescent="0.2">
      <c r="A5" s="203" t="s">
        <v>42</v>
      </c>
      <c r="B5" s="205">
        <f t="shared" si="0"/>
        <v>0</v>
      </c>
      <c r="C5" s="203">
        <f t="shared" si="1"/>
        <v>522</v>
      </c>
      <c r="D5" s="205">
        <f t="shared" si="2"/>
        <v>0</v>
      </c>
      <c r="E5" s="203" t="s">
        <v>958</v>
      </c>
      <c r="F5" s="205">
        <v>0</v>
      </c>
      <c r="G5" s="205">
        <v>400</v>
      </c>
      <c r="H5" s="205">
        <v>122</v>
      </c>
      <c r="I5" s="205">
        <v>0</v>
      </c>
      <c r="J5" s="205">
        <v>0</v>
      </c>
      <c r="K5" s="205">
        <v>0</v>
      </c>
      <c r="L5" s="205">
        <v>0</v>
      </c>
      <c r="M5" s="205">
        <v>0</v>
      </c>
      <c r="N5" s="203" t="s">
        <v>936</v>
      </c>
      <c r="O5" s="203" t="s">
        <v>936</v>
      </c>
    </row>
    <row r="6" spans="1:15" ht="115.5" x14ac:dyDescent="0.2">
      <c r="A6" s="203" t="s">
        <v>43</v>
      </c>
      <c r="B6" s="205">
        <f t="shared" si="0"/>
        <v>0</v>
      </c>
      <c r="C6" s="203">
        <f t="shared" si="1"/>
        <v>20</v>
      </c>
      <c r="D6" s="205">
        <f t="shared" si="2"/>
        <v>0</v>
      </c>
      <c r="E6" s="203" t="s">
        <v>957</v>
      </c>
      <c r="F6" s="205">
        <v>0</v>
      </c>
      <c r="G6" s="205">
        <v>20</v>
      </c>
      <c r="H6" s="205">
        <v>0</v>
      </c>
      <c r="I6" s="205">
        <v>0</v>
      </c>
      <c r="J6" s="205">
        <v>0</v>
      </c>
      <c r="K6" s="205">
        <v>0</v>
      </c>
      <c r="L6" s="205">
        <v>0</v>
      </c>
      <c r="M6" s="205">
        <v>0</v>
      </c>
      <c r="N6" s="203" t="s">
        <v>936</v>
      </c>
      <c r="O6" s="203" t="s">
        <v>936</v>
      </c>
    </row>
    <row r="7" spans="1:15" ht="16.5" x14ac:dyDescent="0.2">
      <c r="A7" s="203" t="s">
        <v>44</v>
      </c>
      <c r="B7" s="205">
        <f t="shared" si="0"/>
        <v>0</v>
      </c>
      <c r="C7" s="203">
        <f t="shared" si="1"/>
        <v>9</v>
      </c>
      <c r="D7" s="205">
        <f t="shared" si="2"/>
        <v>0</v>
      </c>
      <c r="E7" s="203" t="s">
        <v>940</v>
      </c>
      <c r="F7" s="205">
        <v>0</v>
      </c>
      <c r="G7" s="205">
        <v>0</v>
      </c>
      <c r="H7" s="205">
        <v>9</v>
      </c>
      <c r="I7" s="205">
        <v>0</v>
      </c>
      <c r="J7" s="205">
        <v>0</v>
      </c>
      <c r="K7" s="205">
        <v>0</v>
      </c>
      <c r="L7" s="205">
        <v>0</v>
      </c>
      <c r="M7" s="205">
        <v>0</v>
      </c>
      <c r="N7" s="203" t="s">
        <v>936</v>
      </c>
      <c r="O7" s="203" t="s">
        <v>936</v>
      </c>
    </row>
    <row r="8" spans="1:15" ht="16.5" x14ac:dyDescent="0.2">
      <c r="A8" s="203" t="s">
        <v>45</v>
      </c>
      <c r="B8" s="205">
        <f t="shared" si="0"/>
        <v>0</v>
      </c>
      <c r="C8" s="203">
        <f t="shared" si="1"/>
        <v>550</v>
      </c>
      <c r="D8" s="205">
        <f t="shared" si="2"/>
        <v>0</v>
      </c>
      <c r="E8" s="203" t="s">
        <v>956</v>
      </c>
      <c r="F8" s="205">
        <v>0</v>
      </c>
      <c r="G8" s="203">
        <v>40</v>
      </c>
      <c r="H8" s="205">
        <v>0</v>
      </c>
      <c r="I8" s="203">
        <v>10</v>
      </c>
      <c r="J8" s="203">
        <v>250</v>
      </c>
      <c r="K8" s="203">
        <v>250</v>
      </c>
      <c r="L8" s="205">
        <v>0</v>
      </c>
      <c r="M8" s="205">
        <v>0</v>
      </c>
      <c r="N8" s="203" t="s">
        <v>936</v>
      </c>
      <c r="O8" s="203" t="s">
        <v>936</v>
      </c>
    </row>
    <row r="9" spans="1:15" ht="16.5" x14ac:dyDescent="0.2">
      <c r="A9" s="691" t="s">
        <v>46</v>
      </c>
      <c r="B9" s="205">
        <f t="shared" si="0"/>
        <v>0</v>
      </c>
      <c r="C9" s="203">
        <f t="shared" si="1"/>
        <v>500</v>
      </c>
      <c r="D9" s="205">
        <f t="shared" si="2"/>
        <v>0</v>
      </c>
      <c r="E9" s="203" t="s">
        <v>955</v>
      </c>
      <c r="F9" s="205">
        <v>0</v>
      </c>
      <c r="G9" s="203">
        <v>390</v>
      </c>
      <c r="H9" s="203">
        <v>10</v>
      </c>
      <c r="I9" s="205">
        <v>0</v>
      </c>
      <c r="J9" s="203">
        <v>100</v>
      </c>
      <c r="K9" s="205">
        <v>0</v>
      </c>
      <c r="L9" s="205">
        <v>0</v>
      </c>
      <c r="M9" s="205">
        <v>0</v>
      </c>
      <c r="N9" s="203" t="s">
        <v>936</v>
      </c>
      <c r="O9" s="203" t="s">
        <v>936</v>
      </c>
    </row>
    <row r="10" spans="1:15" ht="16.5" x14ac:dyDescent="0.2">
      <c r="A10" s="203" t="s">
        <v>47</v>
      </c>
      <c r="B10" s="205">
        <f t="shared" si="0"/>
        <v>0</v>
      </c>
      <c r="C10" s="203">
        <f t="shared" si="1"/>
        <v>60</v>
      </c>
      <c r="D10" s="205">
        <f t="shared" si="2"/>
        <v>0</v>
      </c>
      <c r="E10" s="203" t="s">
        <v>954</v>
      </c>
      <c r="F10" s="205">
        <v>0</v>
      </c>
      <c r="G10" s="205">
        <v>20</v>
      </c>
      <c r="H10" s="205">
        <v>0</v>
      </c>
      <c r="I10" s="205">
        <v>20</v>
      </c>
      <c r="J10" s="205">
        <v>20</v>
      </c>
      <c r="K10" s="205">
        <v>0</v>
      </c>
      <c r="L10" s="205">
        <v>0</v>
      </c>
      <c r="M10" s="205">
        <v>0</v>
      </c>
      <c r="N10" s="203" t="s">
        <v>936</v>
      </c>
      <c r="O10" s="203" t="s">
        <v>936</v>
      </c>
    </row>
    <row r="11" spans="1:15" ht="33" x14ac:dyDescent="0.2">
      <c r="A11" s="203" t="s">
        <v>48</v>
      </c>
      <c r="B11" s="205">
        <f t="shared" si="0"/>
        <v>5</v>
      </c>
      <c r="C11" s="203">
        <f t="shared" si="1"/>
        <v>55</v>
      </c>
      <c r="D11" s="205">
        <f t="shared" si="2"/>
        <v>0</v>
      </c>
      <c r="E11" s="203" t="s">
        <v>953</v>
      </c>
      <c r="F11" s="205">
        <v>5</v>
      </c>
      <c r="G11" s="205">
        <v>25</v>
      </c>
      <c r="H11" s="205">
        <v>0</v>
      </c>
      <c r="I11" s="205">
        <v>15</v>
      </c>
      <c r="J11" s="205">
        <v>0</v>
      </c>
      <c r="K11" s="205">
        <v>15</v>
      </c>
      <c r="L11" s="205">
        <v>0</v>
      </c>
      <c r="M11" s="205">
        <v>0</v>
      </c>
      <c r="N11" s="203" t="s">
        <v>936</v>
      </c>
      <c r="O11" s="203" t="s">
        <v>936</v>
      </c>
    </row>
    <row r="12" spans="1:15" ht="16.5" x14ac:dyDescent="0.2">
      <c r="A12" s="691" t="s">
        <v>49</v>
      </c>
      <c r="B12" s="205">
        <f t="shared" si="0"/>
        <v>0</v>
      </c>
      <c r="C12" s="203">
        <f t="shared" si="1"/>
        <v>30</v>
      </c>
      <c r="D12" s="205">
        <f t="shared" si="2"/>
        <v>0</v>
      </c>
      <c r="E12" s="203" t="s">
        <v>940</v>
      </c>
      <c r="F12" s="205">
        <v>0</v>
      </c>
      <c r="G12" s="203">
        <v>0</v>
      </c>
      <c r="H12" s="203">
        <v>0</v>
      </c>
      <c r="I12" s="203">
        <v>30</v>
      </c>
      <c r="J12" s="203">
        <v>0</v>
      </c>
      <c r="K12" s="203">
        <v>0</v>
      </c>
      <c r="L12" s="205">
        <v>0</v>
      </c>
      <c r="M12" s="205">
        <v>0</v>
      </c>
      <c r="N12" s="203" t="s">
        <v>936</v>
      </c>
      <c r="O12" s="203" t="s">
        <v>936</v>
      </c>
    </row>
    <row r="13" spans="1:15" ht="49.5" x14ac:dyDescent="0.2">
      <c r="A13" s="203" t="s">
        <v>50</v>
      </c>
      <c r="B13" s="205">
        <f t="shared" si="0"/>
        <v>0</v>
      </c>
      <c r="C13" s="203">
        <f t="shared" si="1"/>
        <v>60</v>
      </c>
      <c r="D13" s="205">
        <f t="shared" si="2"/>
        <v>0</v>
      </c>
      <c r="E13" s="203" t="s">
        <v>952</v>
      </c>
      <c r="F13" s="205">
        <v>0</v>
      </c>
      <c r="G13" s="205">
        <v>0</v>
      </c>
      <c r="H13" s="205">
        <v>0</v>
      </c>
      <c r="I13" s="205">
        <v>0</v>
      </c>
      <c r="J13" s="205">
        <v>60</v>
      </c>
      <c r="K13" s="205">
        <v>0</v>
      </c>
      <c r="L13" s="205">
        <v>0</v>
      </c>
      <c r="M13" s="205">
        <v>0</v>
      </c>
      <c r="N13" s="203" t="s">
        <v>951</v>
      </c>
      <c r="O13" s="203" t="s">
        <v>936</v>
      </c>
    </row>
    <row r="14" spans="1:15" ht="16.5" x14ac:dyDescent="0.2">
      <c r="A14" s="203" t="s">
        <v>51</v>
      </c>
      <c r="B14" s="205">
        <f t="shared" si="0"/>
        <v>0</v>
      </c>
      <c r="C14" s="203">
        <f t="shared" si="1"/>
        <v>10</v>
      </c>
      <c r="D14" s="205">
        <f t="shared" si="2"/>
        <v>0</v>
      </c>
      <c r="E14" s="203" t="s">
        <v>141</v>
      </c>
      <c r="F14" s="205">
        <v>0</v>
      </c>
      <c r="G14" s="205">
        <v>0</v>
      </c>
      <c r="H14" s="205">
        <v>3</v>
      </c>
      <c r="I14" s="205">
        <v>4</v>
      </c>
      <c r="J14" s="205">
        <v>3</v>
      </c>
      <c r="K14" s="205">
        <v>0</v>
      </c>
      <c r="L14" s="205">
        <v>0</v>
      </c>
      <c r="M14" s="205">
        <v>0</v>
      </c>
      <c r="N14" s="203" t="s">
        <v>936</v>
      </c>
      <c r="O14" s="203" t="s">
        <v>936</v>
      </c>
    </row>
    <row r="15" spans="1:15" ht="66" x14ac:dyDescent="0.2">
      <c r="A15" s="203" t="s">
        <v>52</v>
      </c>
      <c r="B15" s="205">
        <f t="shared" si="0"/>
        <v>0</v>
      </c>
      <c r="C15" s="203">
        <f t="shared" si="1"/>
        <v>80</v>
      </c>
      <c r="D15" s="205">
        <f t="shared" si="2"/>
        <v>98</v>
      </c>
      <c r="E15" s="203" t="s">
        <v>142</v>
      </c>
      <c r="F15" s="205">
        <v>0</v>
      </c>
      <c r="G15" s="205">
        <v>0</v>
      </c>
      <c r="H15" s="205">
        <v>0</v>
      </c>
      <c r="I15" s="205">
        <v>0</v>
      </c>
      <c r="J15" s="205">
        <v>80</v>
      </c>
      <c r="K15" s="205">
        <v>0</v>
      </c>
      <c r="L15" s="205">
        <v>98</v>
      </c>
      <c r="M15" s="205">
        <v>0</v>
      </c>
      <c r="N15" s="203" t="s">
        <v>950</v>
      </c>
      <c r="O15" s="203" t="s">
        <v>936</v>
      </c>
    </row>
    <row r="16" spans="1:15" ht="33" x14ac:dyDescent="0.2">
      <c r="A16" s="203" t="s">
        <v>53</v>
      </c>
      <c r="B16" s="205">
        <f t="shared" si="0"/>
        <v>0</v>
      </c>
      <c r="C16" s="203">
        <f t="shared" si="1"/>
        <v>0</v>
      </c>
      <c r="D16" s="205">
        <f t="shared" si="2"/>
        <v>10</v>
      </c>
      <c r="E16" s="203" t="s">
        <v>949</v>
      </c>
      <c r="F16" s="205">
        <v>0</v>
      </c>
      <c r="G16" s="205">
        <v>0</v>
      </c>
      <c r="H16" s="205">
        <v>0</v>
      </c>
      <c r="I16" s="205">
        <v>0</v>
      </c>
      <c r="J16" s="205">
        <v>0</v>
      </c>
      <c r="K16" s="205">
        <v>0</v>
      </c>
      <c r="L16" s="205">
        <v>0</v>
      </c>
      <c r="M16" s="203">
        <v>10</v>
      </c>
      <c r="N16" s="203" t="s">
        <v>948</v>
      </c>
      <c r="O16" s="203" t="s">
        <v>936</v>
      </c>
    </row>
    <row r="17" spans="1:15" ht="33" x14ac:dyDescent="0.2">
      <c r="A17" s="203" t="s">
        <v>54</v>
      </c>
      <c r="B17" s="205">
        <f t="shared" si="0"/>
        <v>0</v>
      </c>
      <c r="C17" s="203">
        <f t="shared" si="1"/>
        <v>130</v>
      </c>
      <c r="D17" s="205">
        <f t="shared" si="2"/>
        <v>0</v>
      </c>
      <c r="E17" s="203" t="s">
        <v>947</v>
      </c>
      <c r="F17" s="205">
        <v>0</v>
      </c>
      <c r="G17" s="205">
        <v>60</v>
      </c>
      <c r="H17" s="205">
        <v>10</v>
      </c>
      <c r="I17" s="205">
        <v>30</v>
      </c>
      <c r="J17" s="205">
        <v>30</v>
      </c>
      <c r="K17" s="205">
        <v>0</v>
      </c>
      <c r="L17" s="205">
        <v>0</v>
      </c>
      <c r="M17" s="205">
        <v>0</v>
      </c>
      <c r="N17" s="203" t="s">
        <v>936</v>
      </c>
      <c r="O17" s="203" t="s">
        <v>936</v>
      </c>
    </row>
    <row r="18" spans="1:15" ht="16.5" x14ac:dyDescent="0.2">
      <c r="A18" s="203" t="s">
        <v>55</v>
      </c>
      <c r="B18" s="205">
        <f t="shared" si="0"/>
        <v>0</v>
      </c>
      <c r="C18" s="203">
        <f t="shared" si="1"/>
        <v>0</v>
      </c>
      <c r="D18" s="205">
        <f t="shared" si="2"/>
        <v>0</v>
      </c>
      <c r="E18" s="203" t="s">
        <v>936</v>
      </c>
      <c r="F18" s="205">
        <v>0</v>
      </c>
      <c r="G18" s="205">
        <v>0</v>
      </c>
      <c r="H18" s="205">
        <v>0</v>
      </c>
      <c r="I18" s="205">
        <v>0</v>
      </c>
      <c r="J18" s="205">
        <v>0</v>
      </c>
      <c r="K18" s="205">
        <v>0</v>
      </c>
      <c r="L18" s="205">
        <v>0</v>
      </c>
      <c r="M18" s="205">
        <v>0</v>
      </c>
      <c r="N18" s="203" t="s">
        <v>936</v>
      </c>
      <c r="O18" s="203" t="s">
        <v>936</v>
      </c>
    </row>
    <row r="19" spans="1:15" ht="33" x14ac:dyDescent="0.2">
      <c r="A19" s="203" t="s">
        <v>56</v>
      </c>
      <c r="B19" s="205">
        <f t="shared" si="0"/>
        <v>0</v>
      </c>
      <c r="C19" s="203">
        <f t="shared" si="1"/>
        <v>40</v>
      </c>
      <c r="D19" s="205">
        <f t="shared" si="2"/>
        <v>0</v>
      </c>
      <c r="E19" s="203" t="s">
        <v>946</v>
      </c>
      <c r="F19" s="205">
        <v>0</v>
      </c>
      <c r="G19" s="205">
        <v>0</v>
      </c>
      <c r="H19" s="205">
        <v>0</v>
      </c>
      <c r="I19" s="205">
        <v>0</v>
      </c>
      <c r="J19" s="205">
        <v>40</v>
      </c>
      <c r="K19" s="205">
        <v>0</v>
      </c>
      <c r="L19" s="205">
        <v>0</v>
      </c>
      <c r="M19" s="205">
        <v>0</v>
      </c>
      <c r="N19" s="203" t="s">
        <v>936</v>
      </c>
      <c r="O19" s="203" t="s">
        <v>936</v>
      </c>
    </row>
    <row r="20" spans="1:15" ht="82.5" x14ac:dyDescent="0.2">
      <c r="A20" s="203" t="s">
        <v>57</v>
      </c>
      <c r="B20" s="205">
        <f t="shared" si="0"/>
        <v>0</v>
      </c>
      <c r="C20" s="203">
        <f t="shared" si="1"/>
        <v>100</v>
      </c>
      <c r="D20" s="205">
        <f t="shared" si="2"/>
        <v>0</v>
      </c>
      <c r="E20" s="203" t="s">
        <v>945</v>
      </c>
      <c r="F20" s="205">
        <v>0</v>
      </c>
      <c r="G20" s="205">
        <v>0</v>
      </c>
      <c r="H20" s="205">
        <v>0</v>
      </c>
      <c r="I20" s="205">
        <v>50</v>
      </c>
      <c r="J20" s="205">
        <v>50</v>
      </c>
      <c r="K20" s="205">
        <v>0</v>
      </c>
      <c r="L20" s="205">
        <v>0</v>
      </c>
      <c r="M20" s="205">
        <v>0</v>
      </c>
      <c r="N20" s="203" t="s">
        <v>936</v>
      </c>
      <c r="O20" s="203" t="s">
        <v>936</v>
      </c>
    </row>
    <row r="21" spans="1:15" ht="33" x14ac:dyDescent="0.2">
      <c r="A21" s="203" t="s">
        <v>58</v>
      </c>
      <c r="B21" s="205">
        <f t="shared" si="0"/>
        <v>0</v>
      </c>
      <c r="C21" s="203">
        <f t="shared" si="1"/>
        <v>6</v>
      </c>
      <c r="D21" s="205">
        <f t="shared" si="2"/>
        <v>0</v>
      </c>
      <c r="E21" s="203" t="s">
        <v>944</v>
      </c>
      <c r="F21" s="205">
        <v>0</v>
      </c>
      <c r="G21" s="205">
        <v>0</v>
      </c>
      <c r="H21" s="205">
        <v>0</v>
      </c>
      <c r="I21" s="205">
        <v>0</v>
      </c>
      <c r="J21" s="205">
        <v>6</v>
      </c>
      <c r="K21" s="205">
        <v>0</v>
      </c>
      <c r="L21" s="205">
        <v>0</v>
      </c>
      <c r="M21" s="205">
        <v>0</v>
      </c>
      <c r="N21" s="203" t="s">
        <v>943</v>
      </c>
      <c r="O21" s="203" t="s">
        <v>936</v>
      </c>
    </row>
    <row r="22" spans="1:15" ht="16.5" x14ac:dyDescent="0.2">
      <c r="A22" s="203" t="s">
        <v>59</v>
      </c>
      <c r="B22" s="205">
        <f t="shared" si="0"/>
        <v>0</v>
      </c>
      <c r="C22" s="203">
        <f t="shared" si="1"/>
        <v>5</v>
      </c>
      <c r="D22" s="205">
        <f t="shared" si="2"/>
        <v>0</v>
      </c>
      <c r="E22" s="203" t="s">
        <v>940</v>
      </c>
      <c r="F22" s="205">
        <v>0</v>
      </c>
      <c r="G22" s="205">
        <v>0</v>
      </c>
      <c r="H22" s="205">
        <v>0</v>
      </c>
      <c r="I22" s="205">
        <v>0</v>
      </c>
      <c r="J22" s="205">
        <v>5</v>
      </c>
      <c r="K22" s="205">
        <v>0</v>
      </c>
      <c r="L22" s="205">
        <v>0</v>
      </c>
      <c r="M22" s="205">
        <v>0</v>
      </c>
      <c r="N22" s="203" t="s">
        <v>939</v>
      </c>
      <c r="O22" s="203" t="s">
        <v>936</v>
      </c>
    </row>
    <row r="23" spans="1:15" ht="16.5" x14ac:dyDescent="0.2">
      <c r="A23" s="203" t="s">
        <v>60</v>
      </c>
      <c r="B23" s="205">
        <f t="shared" si="0"/>
        <v>0</v>
      </c>
      <c r="C23" s="203">
        <f t="shared" si="1"/>
        <v>30</v>
      </c>
      <c r="D23" s="205">
        <f t="shared" si="2"/>
        <v>0</v>
      </c>
      <c r="E23" s="203" t="s">
        <v>938</v>
      </c>
      <c r="F23" s="205">
        <v>0</v>
      </c>
      <c r="G23" s="205">
        <v>30</v>
      </c>
      <c r="H23" s="205">
        <v>0</v>
      </c>
      <c r="I23" s="205">
        <v>0</v>
      </c>
      <c r="J23" s="205">
        <v>0</v>
      </c>
      <c r="K23" s="205">
        <v>0</v>
      </c>
      <c r="L23" s="205">
        <v>0</v>
      </c>
      <c r="M23" s="205">
        <v>0</v>
      </c>
      <c r="N23" s="203" t="s">
        <v>936</v>
      </c>
      <c r="O23" s="203" t="s">
        <v>939</v>
      </c>
    </row>
    <row r="24" spans="1:15" ht="16.5" x14ac:dyDescent="0.2">
      <c r="A24" s="203" t="s">
        <v>61</v>
      </c>
      <c r="B24" s="205">
        <f t="shared" si="0"/>
        <v>0</v>
      </c>
      <c r="C24" s="203">
        <f t="shared" si="1"/>
        <v>0</v>
      </c>
      <c r="D24" s="205">
        <f t="shared" si="2"/>
        <v>0</v>
      </c>
      <c r="E24" s="203" t="s">
        <v>942</v>
      </c>
      <c r="F24" s="205">
        <v>0</v>
      </c>
      <c r="G24" s="205">
        <v>0</v>
      </c>
      <c r="H24" s="205">
        <v>0</v>
      </c>
      <c r="I24" s="205">
        <v>0</v>
      </c>
      <c r="J24" s="205">
        <v>0</v>
      </c>
      <c r="K24" s="205">
        <v>0</v>
      </c>
      <c r="L24" s="205">
        <v>0</v>
      </c>
      <c r="M24" s="205">
        <v>0</v>
      </c>
      <c r="N24" s="203" t="s">
        <v>936</v>
      </c>
      <c r="O24" s="203" t="s">
        <v>936</v>
      </c>
    </row>
    <row r="25" spans="1:15" ht="33" x14ac:dyDescent="0.2">
      <c r="A25" s="203" t="s">
        <v>62</v>
      </c>
      <c r="B25" s="205">
        <f t="shared" si="0"/>
        <v>0</v>
      </c>
      <c r="C25" s="203">
        <f t="shared" si="1"/>
        <v>25</v>
      </c>
      <c r="D25" s="205">
        <f t="shared" si="2"/>
        <v>0</v>
      </c>
      <c r="E25" s="203" t="s">
        <v>941</v>
      </c>
      <c r="F25" s="205">
        <v>0</v>
      </c>
      <c r="G25" s="203">
        <v>5</v>
      </c>
      <c r="H25" s="205">
        <v>0</v>
      </c>
      <c r="I25" s="205">
        <v>0</v>
      </c>
      <c r="J25" s="203">
        <v>10</v>
      </c>
      <c r="K25" s="203">
        <v>10</v>
      </c>
      <c r="L25" s="205">
        <v>0</v>
      </c>
      <c r="M25" s="205">
        <v>0</v>
      </c>
      <c r="N25" s="203" t="s">
        <v>936</v>
      </c>
      <c r="O25" s="203" t="s">
        <v>936</v>
      </c>
    </row>
    <row r="26" spans="1:15" ht="49.5" x14ac:dyDescent="0.2">
      <c r="A26" s="689" t="s">
        <v>63</v>
      </c>
      <c r="B26" s="205">
        <f t="shared" ref="B26" si="3">F26</f>
        <v>0</v>
      </c>
      <c r="C26" s="203">
        <f t="shared" ref="C26" si="4">G26+H26+I26+J26+K26</f>
        <v>1269</v>
      </c>
      <c r="D26" s="205">
        <f t="shared" ref="D26" si="5">L26+M26</f>
        <v>0</v>
      </c>
      <c r="E26" s="689" t="s">
        <v>937</v>
      </c>
      <c r="F26" s="690">
        <v>0</v>
      </c>
      <c r="G26" s="690">
        <v>550</v>
      </c>
      <c r="H26" s="690">
        <v>0</v>
      </c>
      <c r="I26" s="690">
        <v>10</v>
      </c>
      <c r="J26" s="690">
        <v>438</v>
      </c>
      <c r="K26" s="690">
        <v>271</v>
      </c>
      <c r="L26" s="690">
        <v>0</v>
      </c>
      <c r="M26" s="690">
        <v>0</v>
      </c>
      <c r="N26" s="689" t="s">
        <v>936</v>
      </c>
      <c r="O26" s="689" t="s">
        <v>936</v>
      </c>
    </row>
    <row r="27" spans="1:15" ht="16.5" x14ac:dyDescent="0.2">
      <c r="A27" s="688" t="s">
        <v>244</v>
      </c>
      <c r="B27" s="687">
        <f>SUM(B2:B26)</f>
        <v>25</v>
      </c>
      <c r="C27" s="687">
        <f>SUM(C2:C26)</f>
        <v>4446</v>
      </c>
      <c r="D27" s="687">
        <f>SUM(D2:D26)</f>
        <v>188</v>
      </c>
      <c r="E27" s="684"/>
      <c r="F27" s="685">
        <f t="shared" ref="F27:M27" si="6">SUM(F2:F26)</f>
        <v>25</v>
      </c>
      <c r="G27" s="683">
        <f t="shared" si="6"/>
        <v>1740</v>
      </c>
      <c r="H27" s="686">
        <f t="shared" si="6"/>
        <v>569</v>
      </c>
      <c r="I27" s="686">
        <f t="shared" si="6"/>
        <v>169</v>
      </c>
      <c r="J27" s="685">
        <f t="shared" si="6"/>
        <v>1262</v>
      </c>
      <c r="K27" s="685">
        <f t="shared" si="6"/>
        <v>706</v>
      </c>
      <c r="L27" s="685">
        <f t="shared" si="6"/>
        <v>98</v>
      </c>
      <c r="M27" s="685">
        <f t="shared" si="6"/>
        <v>90</v>
      </c>
      <c r="N27" s="684"/>
      <c r="O27" s="683"/>
    </row>
  </sheetData>
  <autoFilter ref="A1:Q27"/>
  <phoneticPr fontId="3" type="noConversion"/>
  <pageMargins left="0.23622047244094491" right="0.23622047244094491" top="0.74803149606299213" bottom="0.74803149606299213" header="0.31496062992125984" footer="0.31496062992125984"/>
  <pageSetup paperSize="8" scale="71"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F133"/>
  <sheetViews>
    <sheetView zoomScale="85" zoomScaleNormal="85" workbookViewId="0">
      <pane xSplit="4" ySplit="6" topLeftCell="E7" activePane="bottomRight" state="frozen"/>
      <selection activeCell="J12" sqref="J12"/>
      <selection pane="topRight" activeCell="J12" sqref="J12"/>
      <selection pane="bottomLeft" activeCell="J12" sqref="J12"/>
      <selection pane="bottomRight" activeCell="J12" sqref="J12"/>
    </sheetView>
  </sheetViews>
  <sheetFormatPr defaultColWidth="8.85546875" defaultRowHeight="14.25" x14ac:dyDescent="0.25"/>
  <cols>
    <col min="1" max="1" width="16.7109375" style="586" customWidth="1"/>
    <col min="2" max="4" width="20.140625" style="587" customWidth="1"/>
    <col min="5" max="16" width="15.7109375" style="586" customWidth="1"/>
    <col min="17" max="19" width="19.28515625" style="586" customWidth="1"/>
    <col min="20" max="20" width="11.7109375" style="585" bestFit="1" customWidth="1"/>
    <col min="21" max="21" width="8.85546875" style="584"/>
    <col min="22" max="22" width="8.85546875" style="583"/>
    <col min="23" max="16384" width="8.85546875" style="193"/>
  </cols>
  <sheetData>
    <row r="1" spans="1:22" ht="28.15" customHeight="1" x14ac:dyDescent="0.4">
      <c r="A1" s="1178" t="s">
        <v>935</v>
      </c>
      <c r="B1" s="1178"/>
      <c r="C1" s="1178"/>
      <c r="D1" s="1178"/>
      <c r="E1" s="1178"/>
      <c r="F1" s="1178"/>
      <c r="G1" s="1178"/>
      <c r="H1" s="1178"/>
      <c r="I1" s="1178"/>
      <c r="J1" s="1178"/>
      <c r="K1" s="1178"/>
      <c r="L1" s="1178"/>
      <c r="M1" s="1178"/>
      <c r="N1" s="1178"/>
      <c r="O1" s="1178"/>
      <c r="P1" s="1178"/>
      <c r="Q1" s="1178"/>
      <c r="R1" s="1178"/>
      <c r="S1" s="1178"/>
    </row>
    <row r="2" spans="1:22" ht="18" customHeight="1" x14ac:dyDescent="0.3">
      <c r="A2" s="672"/>
      <c r="B2" s="672"/>
      <c r="C2" s="672"/>
      <c r="D2" s="672"/>
      <c r="E2" s="672"/>
      <c r="F2" s="672"/>
      <c r="G2" s="672"/>
      <c r="H2" s="672"/>
      <c r="I2" s="672"/>
      <c r="J2" s="672"/>
      <c r="K2" s="672"/>
      <c r="L2" s="672"/>
      <c r="M2" s="674"/>
      <c r="N2" s="672"/>
      <c r="O2" s="672"/>
      <c r="P2" s="672"/>
      <c r="Q2" s="673"/>
      <c r="R2" s="672"/>
      <c r="S2" s="671" t="s">
        <v>934</v>
      </c>
    </row>
    <row r="3" spans="1:22" ht="24" customHeight="1" x14ac:dyDescent="0.3">
      <c r="A3" s="1180" t="s">
        <v>751</v>
      </c>
      <c r="B3" s="1191" t="s">
        <v>933</v>
      </c>
      <c r="C3" s="1192"/>
      <c r="D3" s="1193"/>
      <c r="E3" s="1200" t="s">
        <v>932</v>
      </c>
      <c r="F3" s="1201"/>
      <c r="G3" s="1201"/>
      <c r="H3" s="1201"/>
      <c r="I3" s="1201"/>
      <c r="J3" s="1201"/>
      <c r="K3" s="1201"/>
      <c r="L3" s="1201"/>
      <c r="M3" s="1201"/>
      <c r="N3" s="1201"/>
      <c r="O3" s="1201"/>
      <c r="P3" s="1201"/>
      <c r="Q3" s="1201"/>
      <c r="R3" s="1201"/>
      <c r="S3" s="1190" t="s">
        <v>931</v>
      </c>
      <c r="T3" s="1179" t="s">
        <v>930</v>
      </c>
    </row>
    <row r="4" spans="1:22" ht="24" customHeight="1" x14ac:dyDescent="0.25">
      <c r="A4" s="1180"/>
      <c r="B4" s="1194" t="s">
        <v>929</v>
      </c>
      <c r="C4" s="1196" t="s">
        <v>928</v>
      </c>
      <c r="D4" s="1198" t="s">
        <v>927</v>
      </c>
      <c r="E4" s="1182" t="s">
        <v>926</v>
      </c>
      <c r="F4" s="1183"/>
      <c r="G4" s="1183"/>
      <c r="H4" s="1183"/>
      <c r="I4" s="1183"/>
      <c r="J4" s="1183"/>
      <c r="K4" s="1183"/>
      <c r="L4" s="1186" t="s">
        <v>925</v>
      </c>
      <c r="M4" s="1183"/>
      <c r="N4" s="1183"/>
      <c r="O4" s="1183"/>
      <c r="P4" s="1187"/>
      <c r="Q4" s="1188" t="s">
        <v>924</v>
      </c>
      <c r="R4" s="1184" t="s">
        <v>923</v>
      </c>
      <c r="S4" s="1190"/>
      <c r="T4" s="1179"/>
    </row>
    <row r="5" spans="1:22" s="663" customFormat="1" ht="66" x14ac:dyDescent="0.25">
      <c r="A5" s="1181"/>
      <c r="B5" s="1195"/>
      <c r="C5" s="1197"/>
      <c r="D5" s="1199"/>
      <c r="E5" s="670" t="s">
        <v>922</v>
      </c>
      <c r="F5" s="669" t="s">
        <v>921</v>
      </c>
      <c r="G5" s="669" t="s">
        <v>920</v>
      </c>
      <c r="H5" s="669" t="s">
        <v>919</v>
      </c>
      <c r="I5" s="669" t="s">
        <v>918</v>
      </c>
      <c r="J5" s="669" t="s">
        <v>917</v>
      </c>
      <c r="K5" s="668" t="s">
        <v>916</v>
      </c>
      <c r="L5" s="667" t="s">
        <v>915</v>
      </c>
      <c r="M5" s="667" t="s">
        <v>914</v>
      </c>
      <c r="N5" s="667" t="s">
        <v>913</v>
      </c>
      <c r="O5" s="667" t="s">
        <v>912</v>
      </c>
      <c r="P5" s="666" t="s">
        <v>911</v>
      </c>
      <c r="Q5" s="1189"/>
      <c r="R5" s="1185"/>
      <c r="S5" s="1190"/>
      <c r="T5" s="1179"/>
      <c r="U5" s="665"/>
      <c r="V5" s="664"/>
    </row>
    <row r="6" spans="1:22" ht="33" x14ac:dyDescent="0.25">
      <c r="A6" s="623" t="s">
        <v>63</v>
      </c>
      <c r="B6" s="662">
        <v>4635507</v>
      </c>
      <c r="C6" s="617"/>
      <c r="D6" s="621">
        <f t="shared" ref="D6:D29" si="0">B6-C6</f>
        <v>4635507</v>
      </c>
      <c r="E6" s="620">
        <v>0</v>
      </c>
      <c r="F6" s="619">
        <v>0</v>
      </c>
      <c r="G6" s="619">
        <v>0</v>
      </c>
      <c r="H6" s="619">
        <v>0</v>
      </c>
      <c r="I6" s="619">
        <v>0</v>
      </c>
      <c r="J6" s="619">
        <v>0</v>
      </c>
      <c r="K6" s="618">
        <f t="shared" ref="K6:K29" si="1">SUM(E6:J6)</f>
        <v>0</v>
      </c>
      <c r="L6" s="617">
        <v>0</v>
      </c>
      <c r="M6" s="617">
        <v>0</v>
      </c>
      <c r="N6" s="617">
        <v>0</v>
      </c>
      <c r="O6" s="617">
        <v>0</v>
      </c>
      <c r="P6" s="616">
        <f t="shared" ref="P6:P29" si="2">SUM(L6:O6)</f>
        <v>0</v>
      </c>
      <c r="Q6" s="615"/>
      <c r="R6" s="614">
        <f t="shared" ref="R6:R29" si="3">K6+P6</f>
        <v>0</v>
      </c>
      <c r="S6" s="658" t="s">
        <v>871</v>
      </c>
      <c r="T6" s="592">
        <f t="shared" ref="T6:T37" si="4">ROUNDDOWN(D6,-3)/1000-R6</f>
        <v>4635</v>
      </c>
    </row>
    <row r="7" spans="1:22" s="624" customFormat="1" ht="66" x14ac:dyDescent="0.25">
      <c r="A7" s="661" t="s">
        <v>39</v>
      </c>
      <c r="B7" s="660">
        <v>611553</v>
      </c>
      <c r="C7" s="617"/>
      <c r="D7" s="621">
        <f t="shared" si="0"/>
        <v>611553</v>
      </c>
      <c r="E7" s="620">
        <v>0</v>
      </c>
      <c r="F7" s="619">
        <v>0</v>
      </c>
      <c r="G7" s="619">
        <v>0</v>
      </c>
      <c r="H7" s="619">
        <v>0</v>
      </c>
      <c r="I7" s="619">
        <v>0</v>
      </c>
      <c r="J7" s="619">
        <v>0</v>
      </c>
      <c r="K7" s="618">
        <f t="shared" si="1"/>
        <v>0</v>
      </c>
      <c r="L7" s="619">
        <v>0</v>
      </c>
      <c r="M7" s="619">
        <v>0</v>
      </c>
      <c r="N7" s="619">
        <v>0</v>
      </c>
      <c r="O7" s="619">
        <v>500</v>
      </c>
      <c r="P7" s="616">
        <f t="shared" si="2"/>
        <v>500</v>
      </c>
      <c r="Q7" s="659" t="s">
        <v>910</v>
      </c>
      <c r="R7" s="614">
        <f t="shared" si="3"/>
        <v>500</v>
      </c>
      <c r="S7" s="658"/>
      <c r="T7" s="592">
        <f t="shared" si="4"/>
        <v>111</v>
      </c>
      <c r="U7" s="626"/>
      <c r="V7" s="625"/>
    </row>
    <row r="8" spans="1:22" ht="66" x14ac:dyDescent="0.25">
      <c r="A8" s="623" t="s">
        <v>40</v>
      </c>
      <c r="B8" s="622">
        <v>3343517</v>
      </c>
      <c r="C8" s="619">
        <v>512737</v>
      </c>
      <c r="D8" s="621">
        <f t="shared" si="0"/>
        <v>2830780</v>
      </c>
      <c r="E8" s="620">
        <v>100</v>
      </c>
      <c r="F8" s="619">
        <v>0</v>
      </c>
      <c r="G8" s="619">
        <v>0</v>
      </c>
      <c r="H8" s="619">
        <v>0</v>
      </c>
      <c r="I8" s="619">
        <v>0</v>
      </c>
      <c r="J8" s="619">
        <v>0</v>
      </c>
      <c r="K8" s="618">
        <f t="shared" si="1"/>
        <v>100</v>
      </c>
      <c r="L8" s="617">
        <v>200</v>
      </c>
      <c r="M8" s="617">
        <v>50</v>
      </c>
      <c r="N8" s="617">
        <v>0</v>
      </c>
      <c r="O8" s="617">
        <v>100</v>
      </c>
      <c r="P8" s="616">
        <f t="shared" si="2"/>
        <v>350</v>
      </c>
      <c r="Q8" s="615" t="s">
        <v>909</v>
      </c>
      <c r="R8" s="614">
        <f t="shared" si="3"/>
        <v>450</v>
      </c>
      <c r="S8" s="613"/>
      <c r="T8" s="592">
        <f t="shared" si="4"/>
        <v>2380</v>
      </c>
    </row>
    <row r="9" spans="1:22" s="624" customFormat="1" ht="33" x14ac:dyDescent="0.25">
      <c r="A9" s="638" t="s">
        <v>41</v>
      </c>
      <c r="B9" s="637">
        <v>1899721</v>
      </c>
      <c r="C9" s="634">
        <v>1055247</v>
      </c>
      <c r="D9" s="621">
        <f t="shared" si="0"/>
        <v>844474</v>
      </c>
      <c r="E9" s="620">
        <v>0</v>
      </c>
      <c r="F9" s="619">
        <v>0</v>
      </c>
      <c r="G9" s="619">
        <v>0</v>
      </c>
      <c r="H9" s="619">
        <v>120</v>
      </c>
      <c r="I9" s="619">
        <v>0</v>
      </c>
      <c r="J9" s="619">
        <v>0</v>
      </c>
      <c r="K9" s="618">
        <f t="shared" si="1"/>
        <v>120</v>
      </c>
      <c r="L9" s="617">
        <v>0</v>
      </c>
      <c r="M9" s="617">
        <v>0</v>
      </c>
      <c r="N9" s="617">
        <v>0</v>
      </c>
      <c r="O9" s="617">
        <v>0</v>
      </c>
      <c r="P9" s="616">
        <f t="shared" si="2"/>
        <v>0</v>
      </c>
      <c r="Q9" s="630" t="s">
        <v>908</v>
      </c>
      <c r="R9" s="614">
        <f t="shared" si="3"/>
        <v>120</v>
      </c>
      <c r="S9" s="628"/>
      <c r="T9" s="592">
        <f t="shared" si="4"/>
        <v>724</v>
      </c>
      <c r="U9" s="626"/>
      <c r="V9" s="625"/>
    </row>
    <row r="10" spans="1:22" s="624" customFormat="1" ht="16.5" x14ac:dyDescent="0.25">
      <c r="A10" s="623" t="s">
        <v>42</v>
      </c>
      <c r="B10" s="622">
        <v>305602</v>
      </c>
      <c r="C10" s="619"/>
      <c r="D10" s="621">
        <f t="shared" si="0"/>
        <v>305602</v>
      </c>
      <c r="E10" s="620">
        <v>300</v>
      </c>
      <c r="F10" s="619">
        <v>0</v>
      </c>
      <c r="G10" s="619">
        <v>0</v>
      </c>
      <c r="H10" s="619">
        <v>0</v>
      </c>
      <c r="I10" s="619">
        <v>0</v>
      </c>
      <c r="J10" s="619">
        <v>0</v>
      </c>
      <c r="K10" s="618">
        <f t="shared" si="1"/>
        <v>300</v>
      </c>
      <c r="L10" s="617">
        <v>0</v>
      </c>
      <c r="M10" s="617">
        <v>0</v>
      </c>
      <c r="N10" s="617">
        <v>0</v>
      </c>
      <c r="O10" s="617">
        <v>0</v>
      </c>
      <c r="P10" s="616">
        <f t="shared" si="2"/>
        <v>0</v>
      </c>
      <c r="Q10" s="615"/>
      <c r="R10" s="614">
        <f t="shared" si="3"/>
        <v>300</v>
      </c>
      <c r="S10" s="613"/>
      <c r="T10" s="592">
        <f t="shared" si="4"/>
        <v>5</v>
      </c>
      <c r="U10" s="626"/>
      <c r="V10" s="625"/>
    </row>
    <row r="11" spans="1:22" s="624" customFormat="1" ht="32.450000000000003" customHeight="1" x14ac:dyDescent="0.25">
      <c r="A11" s="638" t="s">
        <v>43</v>
      </c>
      <c r="B11" s="637">
        <v>951365</v>
      </c>
      <c r="C11" s="634"/>
      <c r="D11" s="636">
        <f t="shared" si="0"/>
        <v>951365</v>
      </c>
      <c r="E11" s="635">
        <v>0</v>
      </c>
      <c r="F11" s="634">
        <v>0</v>
      </c>
      <c r="G11" s="634">
        <v>0</v>
      </c>
      <c r="H11" s="634">
        <v>0</v>
      </c>
      <c r="I11" s="634">
        <v>0</v>
      </c>
      <c r="J11" s="634">
        <v>0</v>
      </c>
      <c r="K11" s="633">
        <f t="shared" si="1"/>
        <v>0</v>
      </c>
      <c r="L11" s="634">
        <v>0</v>
      </c>
      <c r="M11" s="634">
        <v>0</v>
      </c>
      <c r="N11" s="634">
        <v>0</v>
      </c>
      <c r="O11" s="634">
        <v>0</v>
      </c>
      <c r="P11" s="631">
        <f t="shared" si="2"/>
        <v>0</v>
      </c>
      <c r="Q11" s="630"/>
      <c r="R11" s="629">
        <f t="shared" si="3"/>
        <v>0</v>
      </c>
      <c r="S11" s="628" t="s">
        <v>872</v>
      </c>
      <c r="T11" s="627">
        <f t="shared" si="4"/>
        <v>951</v>
      </c>
      <c r="U11" s="626"/>
      <c r="V11" s="625"/>
    </row>
    <row r="12" spans="1:22" s="624" customFormat="1" ht="33" x14ac:dyDescent="0.25">
      <c r="A12" s="638" t="s">
        <v>44</v>
      </c>
      <c r="B12" s="637">
        <v>48814</v>
      </c>
      <c r="C12" s="634"/>
      <c r="D12" s="621">
        <f t="shared" si="0"/>
        <v>48814</v>
      </c>
      <c r="E12" s="620">
        <v>0</v>
      </c>
      <c r="F12" s="619">
        <v>0</v>
      </c>
      <c r="G12" s="619">
        <v>0</v>
      </c>
      <c r="H12" s="619">
        <v>0</v>
      </c>
      <c r="I12" s="619">
        <v>0</v>
      </c>
      <c r="J12" s="619">
        <v>0</v>
      </c>
      <c r="K12" s="618">
        <f t="shared" si="1"/>
        <v>0</v>
      </c>
      <c r="L12" s="617">
        <v>0</v>
      </c>
      <c r="M12" s="617">
        <v>0</v>
      </c>
      <c r="N12" s="617">
        <v>0</v>
      </c>
      <c r="O12" s="617">
        <v>0</v>
      </c>
      <c r="P12" s="616">
        <f t="shared" si="2"/>
        <v>0</v>
      </c>
      <c r="Q12" s="615"/>
      <c r="R12" s="614">
        <f t="shared" si="3"/>
        <v>0</v>
      </c>
      <c r="S12" s="613" t="s">
        <v>871</v>
      </c>
      <c r="T12" s="592">
        <f t="shared" si="4"/>
        <v>48</v>
      </c>
      <c r="U12" s="626"/>
      <c r="V12" s="625"/>
    </row>
    <row r="13" spans="1:22" ht="16.5" x14ac:dyDescent="0.25">
      <c r="A13" s="638" t="s">
        <v>45</v>
      </c>
      <c r="B13" s="637">
        <v>867772</v>
      </c>
      <c r="C13" s="634">
        <v>20000</v>
      </c>
      <c r="D13" s="621">
        <f t="shared" si="0"/>
        <v>847772</v>
      </c>
      <c r="E13" s="620">
        <v>450</v>
      </c>
      <c r="F13" s="619">
        <v>0</v>
      </c>
      <c r="G13" s="619">
        <v>0</v>
      </c>
      <c r="H13" s="619">
        <v>0</v>
      </c>
      <c r="I13" s="619">
        <v>0</v>
      </c>
      <c r="J13" s="619">
        <v>0</v>
      </c>
      <c r="K13" s="618">
        <f t="shared" si="1"/>
        <v>450</v>
      </c>
      <c r="L13" s="617">
        <v>0</v>
      </c>
      <c r="M13" s="617">
        <v>0</v>
      </c>
      <c r="N13" s="617">
        <v>0</v>
      </c>
      <c r="O13" s="617">
        <v>0</v>
      </c>
      <c r="P13" s="616">
        <f t="shared" si="2"/>
        <v>0</v>
      </c>
      <c r="Q13" s="630"/>
      <c r="R13" s="614">
        <f t="shared" si="3"/>
        <v>450</v>
      </c>
      <c r="S13" s="628"/>
      <c r="T13" s="592">
        <f t="shared" si="4"/>
        <v>397</v>
      </c>
    </row>
    <row r="14" spans="1:22" ht="16.5" x14ac:dyDescent="0.25">
      <c r="A14" s="623" t="s">
        <v>46</v>
      </c>
      <c r="B14" s="622">
        <v>1390294</v>
      </c>
      <c r="C14" s="619"/>
      <c r="D14" s="621">
        <f t="shared" si="0"/>
        <v>1390294</v>
      </c>
      <c r="E14" s="620">
        <v>0</v>
      </c>
      <c r="F14" s="619">
        <v>0</v>
      </c>
      <c r="G14" s="619">
        <v>0</v>
      </c>
      <c r="H14" s="619">
        <v>0</v>
      </c>
      <c r="I14" s="619">
        <v>250</v>
      </c>
      <c r="J14" s="619">
        <v>0</v>
      </c>
      <c r="K14" s="618">
        <f t="shared" si="1"/>
        <v>250</v>
      </c>
      <c r="L14" s="619">
        <v>0</v>
      </c>
      <c r="M14" s="619">
        <v>0</v>
      </c>
      <c r="N14" s="619">
        <v>0</v>
      </c>
      <c r="O14" s="619">
        <v>0</v>
      </c>
      <c r="P14" s="616">
        <f t="shared" si="2"/>
        <v>0</v>
      </c>
      <c r="Q14" s="615"/>
      <c r="R14" s="614">
        <f t="shared" si="3"/>
        <v>250</v>
      </c>
      <c r="S14" s="613"/>
      <c r="T14" s="592">
        <f t="shared" si="4"/>
        <v>1140</v>
      </c>
    </row>
    <row r="15" spans="1:22" ht="16.5" x14ac:dyDescent="0.25">
      <c r="A15" s="623" t="s">
        <v>47</v>
      </c>
      <c r="B15" s="622">
        <v>213505</v>
      </c>
      <c r="C15" s="619">
        <v>24600</v>
      </c>
      <c r="D15" s="621">
        <f t="shared" si="0"/>
        <v>188905</v>
      </c>
      <c r="E15" s="620">
        <v>150</v>
      </c>
      <c r="F15" s="619">
        <v>20</v>
      </c>
      <c r="G15" s="619">
        <v>18</v>
      </c>
      <c r="H15" s="619">
        <v>0</v>
      </c>
      <c r="I15" s="619">
        <v>0</v>
      </c>
      <c r="J15" s="619">
        <v>0</v>
      </c>
      <c r="K15" s="618">
        <f t="shared" si="1"/>
        <v>188</v>
      </c>
      <c r="L15" s="619">
        <v>0</v>
      </c>
      <c r="M15" s="619">
        <v>0</v>
      </c>
      <c r="N15" s="619">
        <v>0</v>
      </c>
      <c r="O15" s="619">
        <v>0</v>
      </c>
      <c r="P15" s="616">
        <f t="shared" si="2"/>
        <v>0</v>
      </c>
      <c r="Q15" s="615"/>
      <c r="R15" s="614">
        <f t="shared" si="3"/>
        <v>188</v>
      </c>
      <c r="S15" s="613"/>
      <c r="T15" s="592">
        <f t="shared" si="4"/>
        <v>0</v>
      </c>
    </row>
    <row r="16" spans="1:22" ht="16.5" x14ac:dyDescent="0.25">
      <c r="A16" s="623" t="s">
        <v>48</v>
      </c>
      <c r="B16" s="622">
        <v>181549</v>
      </c>
      <c r="C16" s="619">
        <v>26540</v>
      </c>
      <c r="D16" s="621">
        <f t="shared" si="0"/>
        <v>155009</v>
      </c>
      <c r="E16" s="620">
        <v>30</v>
      </c>
      <c r="F16" s="619">
        <v>0</v>
      </c>
      <c r="G16" s="619">
        <v>0</v>
      </c>
      <c r="H16" s="619">
        <v>0</v>
      </c>
      <c r="I16" s="619">
        <v>0</v>
      </c>
      <c r="J16" s="619">
        <v>0</v>
      </c>
      <c r="K16" s="618">
        <f t="shared" si="1"/>
        <v>30</v>
      </c>
      <c r="L16" s="617">
        <v>0</v>
      </c>
      <c r="M16" s="617">
        <v>0</v>
      </c>
      <c r="N16" s="617">
        <v>0</v>
      </c>
      <c r="O16" s="617">
        <v>0</v>
      </c>
      <c r="P16" s="616">
        <f t="shared" si="2"/>
        <v>0</v>
      </c>
      <c r="Q16" s="615"/>
      <c r="R16" s="614">
        <f t="shared" si="3"/>
        <v>30</v>
      </c>
      <c r="S16" s="613"/>
      <c r="T16" s="592">
        <f t="shared" si="4"/>
        <v>125</v>
      </c>
    </row>
    <row r="17" spans="1:136" ht="33" x14ac:dyDescent="0.25">
      <c r="A17" s="623" t="s">
        <v>49</v>
      </c>
      <c r="B17" s="622">
        <v>313520</v>
      </c>
      <c r="C17" s="619">
        <v>230900</v>
      </c>
      <c r="D17" s="621">
        <f t="shared" si="0"/>
        <v>82620</v>
      </c>
      <c r="E17" s="620">
        <v>0</v>
      </c>
      <c r="F17" s="619">
        <v>0</v>
      </c>
      <c r="G17" s="619">
        <v>0</v>
      </c>
      <c r="H17" s="619">
        <v>0</v>
      </c>
      <c r="I17" s="619">
        <v>0</v>
      </c>
      <c r="J17" s="619">
        <v>0</v>
      </c>
      <c r="K17" s="618">
        <f t="shared" si="1"/>
        <v>0</v>
      </c>
      <c r="L17" s="617">
        <v>0</v>
      </c>
      <c r="M17" s="617">
        <v>0</v>
      </c>
      <c r="N17" s="617">
        <v>0</v>
      </c>
      <c r="O17" s="617">
        <v>0</v>
      </c>
      <c r="P17" s="616">
        <f t="shared" si="2"/>
        <v>0</v>
      </c>
      <c r="Q17" s="615"/>
      <c r="R17" s="614">
        <f t="shared" si="3"/>
        <v>0</v>
      </c>
      <c r="S17" s="613" t="s">
        <v>871</v>
      </c>
      <c r="T17" s="592">
        <f t="shared" si="4"/>
        <v>82</v>
      </c>
    </row>
    <row r="18" spans="1:136" s="624" customFormat="1" ht="16.5" x14ac:dyDescent="0.25">
      <c r="A18" s="623" t="s">
        <v>50</v>
      </c>
      <c r="B18" s="622">
        <v>245565</v>
      </c>
      <c r="C18" s="619"/>
      <c r="D18" s="621">
        <f t="shared" si="0"/>
        <v>245565</v>
      </c>
      <c r="E18" s="620">
        <v>0</v>
      </c>
      <c r="F18" s="619">
        <v>0</v>
      </c>
      <c r="G18" s="619">
        <v>0</v>
      </c>
      <c r="H18" s="619">
        <v>0</v>
      </c>
      <c r="I18" s="619">
        <v>0</v>
      </c>
      <c r="J18" s="619">
        <v>0</v>
      </c>
      <c r="K18" s="618">
        <f t="shared" si="1"/>
        <v>0</v>
      </c>
      <c r="L18" s="617">
        <v>0</v>
      </c>
      <c r="M18" s="617">
        <v>50</v>
      </c>
      <c r="N18" s="617">
        <v>0</v>
      </c>
      <c r="O18" s="617">
        <v>0</v>
      </c>
      <c r="P18" s="616">
        <f t="shared" si="2"/>
        <v>50</v>
      </c>
      <c r="Q18" s="615" t="s">
        <v>907</v>
      </c>
      <c r="R18" s="614">
        <f t="shared" si="3"/>
        <v>50</v>
      </c>
      <c r="S18" s="613"/>
      <c r="T18" s="592">
        <f t="shared" si="4"/>
        <v>195</v>
      </c>
      <c r="U18" s="626"/>
      <c r="V18" s="625"/>
    </row>
    <row r="19" spans="1:136" s="624" customFormat="1" ht="32.450000000000003" customHeight="1" x14ac:dyDescent="0.25">
      <c r="A19" s="638" t="s">
        <v>51</v>
      </c>
      <c r="B19" s="637">
        <v>199179</v>
      </c>
      <c r="C19" s="634"/>
      <c r="D19" s="636">
        <f t="shared" si="0"/>
        <v>199179</v>
      </c>
      <c r="E19" s="635">
        <v>0</v>
      </c>
      <c r="F19" s="634">
        <v>0</v>
      </c>
      <c r="G19" s="634">
        <v>0</v>
      </c>
      <c r="H19" s="634">
        <v>0</v>
      </c>
      <c r="I19" s="634">
        <v>0</v>
      </c>
      <c r="J19" s="634">
        <v>0</v>
      </c>
      <c r="K19" s="633">
        <f t="shared" si="1"/>
        <v>0</v>
      </c>
      <c r="L19" s="634">
        <v>0</v>
      </c>
      <c r="M19" s="634">
        <v>0</v>
      </c>
      <c r="N19" s="634">
        <v>0</v>
      </c>
      <c r="O19" s="634">
        <v>0</v>
      </c>
      <c r="P19" s="631">
        <f t="shared" si="2"/>
        <v>0</v>
      </c>
      <c r="Q19" s="630"/>
      <c r="R19" s="629">
        <f t="shared" si="3"/>
        <v>0</v>
      </c>
      <c r="S19" s="628" t="s">
        <v>872</v>
      </c>
      <c r="T19" s="627">
        <f t="shared" si="4"/>
        <v>199</v>
      </c>
      <c r="U19" s="626"/>
      <c r="V19" s="625"/>
    </row>
    <row r="20" spans="1:136" ht="16.5" x14ac:dyDescent="0.25">
      <c r="A20" s="623" t="s">
        <v>52</v>
      </c>
      <c r="B20" s="622">
        <v>177774</v>
      </c>
      <c r="C20" s="619">
        <v>42970</v>
      </c>
      <c r="D20" s="621">
        <f t="shared" si="0"/>
        <v>134804</v>
      </c>
      <c r="E20" s="620">
        <v>0</v>
      </c>
      <c r="F20" s="619">
        <v>10</v>
      </c>
      <c r="G20" s="619">
        <v>0</v>
      </c>
      <c r="H20" s="619">
        <v>0</v>
      </c>
      <c r="I20" s="619">
        <v>0</v>
      </c>
      <c r="J20" s="619">
        <v>0</v>
      </c>
      <c r="K20" s="618">
        <f t="shared" si="1"/>
        <v>10</v>
      </c>
      <c r="L20" s="617">
        <v>0</v>
      </c>
      <c r="M20" s="617">
        <v>0</v>
      </c>
      <c r="N20" s="617">
        <v>0</v>
      </c>
      <c r="O20" s="617">
        <v>0</v>
      </c>
      <c r="P20" s="616">
        <f t="shared" si="2"/>
        <v>0</v>
      </c>
      <c r="Q20" s="615"/>
      <c r="R20" s="614">
        <f t="shared" si="3"/>
        <v>10</v>
      </c>
      <c r="S20" s="613"/>
      <c r="T20" s="592">
        <f t="shared" si="4"/>
        <v>124</v>
      </c>
    </row>
    <row r="21" spans="1:136" s="586" customFormat="1" ht="16.5" x14ac:dyDescent="0.25">
      <c r="A21" s="623" t="s">
        <v>53</v>
      </c>
      <c r="B21" s="622">
        <v>535000</v>
      </c>
      <c r="C21" s="619"/>
      <c r="D21" s="621">
        <f t="shared" si="0"/>
        <v>535000</v>
      </c>
      <c r="E21" s="620">
        <v>0</v>
      </c>
      <c r="F21" s="619">
        <v>0</v>
      </c>
      <c r="G21" s="619">
        <v>60</v>
      </c>
      <c r="H21" s="619">
        <v>0</v>
      </c>
      <c r="I21" s="619">
        <v>60</v>
      </c>
      <c r="J21" s="619">
        <v>0</v>
      </c>
      <c r="K21" s="618">
        <f t="shared" si="1"/>
        <v>120</v>
      </c>
      <c r="L21" s="617">
        <v>0</v>
      </c>
      <c r="M21" s="617">
        <v>0</v>
      </c>
      <c r="N21" s="617">
        <v>0</v>
      </c>
      <c r="O21" s="617">
        <v>30</v>
      </c>
      <c r="P21" s="616">
        <f t="shared" si="2"/>
        <v>30</v>
      </c>
      <c r="Q21" s="615" t="s">
        <v>906</v>
      </c>
      <c r="R21" s="614">
        <f t="shared" si="3"/>
        <v>150</v>
      </c>
      <c r="S21" s="613"/>
      <c r="T21" s="592">
        <f t="shared" si="4"/>
        <v>385</v>
      </c>
      <c r="U21" s="584" t="s">
        <v>905</v>
      </c>
      <c r="V21" s="583"/>
    </row>
    <row r="22" spans="1:136" ht="33" x14ac:dyDescent="0.25">
      <c r="A22" s="623" t="s">
        <v>54</v>
      </c>
      <c r="B22" s="622">
        <v>68409</v>
      </c>
      <c r="C22" s="619">
        <v>47000</v>
      </c>
      <c r="D22" s="621">
        <f t="shared" si="0"/>
        <v>21409</v>
      </c>
      <c r="E22" s="620">
        <v>0</v>
      </c>
      <c r="F22" s="619">
        <v>0</v>
      </c>
      <c r="G22" s="619">
        <v>0</v>
      </c>
      <c r="H22" s="619">
        <v>0</v>
      </c>
      <c r="I22" s="619">
        <v>0</v>
      </c>
      <c r="J22" s="619">
        <v>0</v>
      </c>
      <c r="K22" s="618">
        <f t="shared" si="1"/>
        <v>0</v>
      </c>
      <c r="L22" s="617">
        <v>0</v>
      </c>
      <c r="M22" s="617">
        <v>0</v>
      </c>
      <c r="N22" s="617">
        <v>0</v>
      </c>
      <c r="O22" s="617">
        <v>0</v>
      </c>
      <c r="P22" s="616">
        <f t="shared" si="2"/>
        <v>0</v>
      </c>
      <c r="Q22" s="615"/>
      <c r="R22" s="614">
        <f t="shared" si="3"/>
        <v>0</v>
      </c>
      <c r="S22" s="613" t="s">
        <v>871</v>
      </c>
      <c r="T22" s="592">
        <f t="shared" si="4"/>
        <v>21</v>
      </c>
    </row>
    <row r="23" spans="1:136" s="624" customFormat="1" ht="32.450000000000003" customHeight="1" x14ac:dyDescent="0.25">
      <c r="A23" s="638" t="s">
        <v>55</v>
      </c>
      <c r="B23" s="637">
        <v>320978</v>
      </c>
      <c r="C23" s="634">
        <v>99750</v>
      </c>
      <c r="D23" s="636">
        <f t="shared" si="0"/>
        <v>221228</v>
      </c>
      <c r="E23" s="635">
        <v>0</v>
      </c>
      <c r="F23" s="634">
        <v>0</v>
      </c>
      <c r="G23" s="634">
        <v>0</v>
      </c>
      <c r="H23" s="634">
        <v>0</v>
      </c>
      <c r="I23" s="634">
        <v>0</v>
      </c>
      <c r="J23" s="634">
        <v>0</v>
      </c>
      <c r="K23" s="633">
        <f t="shared" si="1"/>
        <v>0</v>
      </c>
      <c r="L23" s="634">
        <v>0</v>
      </c>
      <c r="M23" s="634">
        <v>0</v>
      </c>
      <c r="N23" s="634">
        <v>0</v>
      </c>
      <c r="O23" s="634">
        <v>0</v>
      </c>
      <c r="P23" s="631">
        <f t="shared" si="2"/>
        <v>0</v>
      </c>
      <c r="Q23" s="630"/>
      <c r="R23" s="629">
        <f t="shared" si="3"/>
        <v>0</v>
      </c>
      <c r="S23" s="628" t="s">
        <v>872</v>
      </c>
      <c r="T23" s="627">
        <f t="shared" si="4"/>
        <v>221</v>
      </c>
      <c r="U23" s="626"/>
      <c r="V23" s="625"/>
    </row>
    <row r="24" spans="1:136" ht="33" x14ac:dyDescent="0.25">
      <c r="A24" s="623" t="s">
        <v>56</v>
      </c>
      <c r="B24" s="622">
        <v>641027</v>
      </c>
      <c r="C24" s="619"/>
      <c r="D24" s="621">
        <f t="shared" si="0"/>
        <v>641027</v>
      </c>
      <c r="E24" s="620">
        <v>0</v>
      </c>
      <c r="F24" s="619">
        <v>0</v>
      </c>
      <c r="G24" s="619">
        <v>0</v>
      </c>
      <c r="H24" s="619">
        <v>0</v>
      </c>
      <c r="I24" s="619">
        <v>0</v>
      </c>
      <c r="J24" s="619">
        <v>0</v>
      </c>
      <c r="K24" s="618">
        <f t="shared" si="1"/>
        <v>0</v>
      </c>
      <c r="L24" s="617">
        <v>0</v>
      </c>
      <c r="M24" s="617">
        <v>0</v>
      </c>
      <c r="N24" s="617">
        <v>0</v>
      </c>
      <c r="O24" s="617">
        <v>0</v>
      </c>
      <c r="P24" s="616">
        <f t="shared" si="2"/>
        <v>0</v>
      </c>
      <c r="Q24" s="615"/>
      <c r="R24" s="614">
        <f t="shared" si="3"/>
        <v>0</v>
      </c>
      <c r="S24" s="613" t="s">
        <v>871</v>
      </c>
      <c r="T24" s="592">
        <f t="shared" si="4"/>
        <v>641</v>
      </c>
    </row>
    <row r="25" spans="1:136" ht="33" x14ac:dyDescent="0.25">
      <c r="A25" s="623" t="s">
        <v>57</v>
      </c>
      <c r="B25" s="622">
        <v>135656</v>
      </c>
      <c r="C25" s="619"/>
      <c r="D25" s="621">
        <f t="shared" si="0"/>
        <v>135656</v>
      </c>
      <c r="E25" s="620">
        <v>0</v>
      </c>
      <c r="F25" s="619">
        <v>0</v>
      </c>
      <c r="G25" s="619">
        <v>0</v>
      </c>
      <c r="H25" s="619">
        <v>0</v>
      </c>
      <c r="I25" s="619">
        <v>0</v>
      </c>
      <c r="J25" s="619">
        <v>0</v>
      </c>
      <c r="K25" s="618">
        <f t="shared" si="1"/>
        <v>0</v>
      </c>
      <c r="L25" s="617">
        <v>0</v>
      </c>
      <c r="M25" s="617">
        <v>0</v>
      </c>
      <c r="N25" s="617">
        <v>0</v>
      </c>
      <c r="O25" s="617">
        <v>0</v>
      </c>
      <c r="P25" s="616">
        <f t="shared" si="2"/>
        <v>0</v>
      </c>
      <c r="Q25" s="615"/>
      <c r="R25" s="614">
        <f t="shared" si="3"/>
        <v>0</v>
      </c>
      <c r="S25" s="613" t="s">
        <v>871</v>
      </c>
      <c r="T25" s="592">
        <f t="shared" si="4"/>
        <v>135</v>
      </c>
    </row>
    <row r="26" spans="1:136" ht="33" x14ac:dyDescent="0.25">
      <c r="A26" s="623" t="s">
        <v>58</v>
      </c>
      <c r="B26" s="622">
        <v>21962</v>
      </c>
      <c r="C26" s="619"/>
      <c r="D26" s="621">
        <f t="shared" si="0"/>
        <v>21962</v>
      </c>
      <c r="E26" s="620">
        <v>0</v>
      </c>
      <c r="F26" s="619">
        <v>0</v>
      </c>
      <c r="G26" s="619">
        <v>0</v>
      </c>
      <c r="H26" s="619">
        <v>0</v>
      </c>
      <c r="I26" s="619">
        <v>0</v>
      </c>
      <c r="J26" s="619">
        <v>0</v>
      </c>
      <c r="K26" s="618">
        <f t="shared" si="1"/>
        <v>0</v>
      </c>
      <c r="L26" s="617">
        <v>0</v>
      </c>
      <c r="M26" s="617">
        <v>0</v>
      </c>
      <c r="N26" s="617">
        <v>0</v>
      </c>
      <c r="O26" s="617">
        <v>0</v>
      </c>
      <c r="P26" s="616">
        <f t="shared" si="2"/>
        <v>0</v>
      </c>
      <c r="Q26" s="615"/>
      <c r="R26" s="614">
        <f t="shared" si="3"/>
        <v>0</v>
      </c>
      <c r="S26" s="613" t="s">
        <v>871</v>
      </c>
      <c r="T26" s="592">
        <f t="shared" si="4"/>
        <v>21</v>
      </c>
    </row>
    <row r="27" spans="1:136" ht="16.5" x14ac:dyDescent="0.25">
      <c r="A27" s="623" t="s">
        <v>59</v>
      </c>
      <c r="B27" s="622">
        <v>302002</v>
      </c>
      <c r="C27" s="619"/>
      <c r="D27" s="621">
        <f t="shared" si="0"/>
        <v>302002</v>
      </c>
      <c r="E27" s="620">
        <v>30</v>
      </c>
      <c r="F27" s="619">
        <v>20</v>
      </c>
      <c r="G27" s="619">
        <v>10</v>
      </c>
      <c r="H27" s="619">
        <v>0</v>
      </c>
      <c r="I27" s="619">
        <v>20</v>
      </c>
      <c r="J27" s="619">
        <v>0</v>
      </c>
      <c r="K27" s="618">
        <f t="shared" si="1"/>
        <v>80</v>
      </c>
      <c r="L27" s="617">
        <v>0</v>
      </c>
      <c r="M27" s="617">
        <v>0</v>
      </c>
      <c r="N27" s="617">
        <v>0</v>
      </c>
      <c r="O27" s="617">
        <v>0</v>
      </c>
      <c r="P27" s="616">
        <f t="shared" si="2"/>
        <v>0</v>
      </c>
      <c r="Q27" s="615"/>
      <c r="R27" s="614">
        <f t="shared" si="3"/>
        <v>80</v>
      </c>
      <c r="S27" s="613"/>
      <c r="T27" s="592">
        <f t="shared" si="4"/>
        <v>222</v>
      </c>
    </row>
    <row r="28" spans="1:136" ht="33" x14ac:dyDescent="0.25">
      <c r="A28" s="623" t="s">
        <v>60</v>
      </c>
      <c r="B28" s="622">
        <v>233325</v>
      </c>
      <c r="C28" s="619">
        <v>158200</v>
      </c>
      <c r="D28" s="621">
        <f t="shared" si="0"/>
        <v>75125</v>
      </c>
      <c r="E28" s="620">
        <v>0</v>
      </c>
      <c r="F28" s="619">
        <v>0</v>
      </c>
      <c r="G28" s="619">
        <v>0</v>
      </c>
      <c r="H28" s="619">
        <v>0</v>
      </c>
      <c r="I28" s="619">
        <v>0</v>
      </c>
      <c r="J28" s="619">
        <v>0</v>
      </c>
      <c r="K28" s="618">
        <f t="shared" si="1"/>
        <v>0</v>
      </c>
      <c r="L28" s="617">
        <v>0</v>
      </c>
      <c r="M28" s="617">
        <v>0</v>
      </c>
      <c r="N28" s="617">
        <v>0</v>
      </c>
      <c r="O28" s="617">
        <v>0</v>
      </c>
      <c r="P28" s="616">
        <f t="shared" si="2"/>
        <v>0</v>
      </c>
      <c r="Q28" s="615"/>
      <c r="R28" s="614">
        <f t="shared" si="3"/>
        <v>0</v>
      </c>
      <c r="S28" s="613" t="s">
        <v>871</v>
      </c>
      <c r="T28" s="592">
        <f t="shared" si="4"/>
        <v>75</v>
      </c>
    </row>
    <row r="29" spans="1:136" ht="33" x14ac:dyDescent="0.25">
      <c r="A29" s="623" t="s">
        <v>61</v>
      </c>
      <c r="B29" s="622">
        <v>17736</v>
      </c>
      <c r="C29" s="619"/>
      <c r="D29" s="621">
        <f t="shared" si="0"/>
        <v>17736</v>
      </c>
      <c r="E29" s="620">
        <v>0</v>
      </c>
      <c r="F29" s="619">
        <v>0</v>
      </c>
      <c r="G29" s="619">
        <v>0</v>
      </c>
      <c r="H29" s="619">
        <v>0</v>
      </c>
      <c r="I29" s="619">
        <v>0</v>
      </c>
      <c r="J29" s="619">
        <v>0</v>
      </c>
      <c r="K29" s="618">
        <f t="shared" si="1"/>
        <v>0</v>
      </c>
      <c r="L29" s="617">
        <v>0</v>
      </c>
      <c r="M29" s="617">
        <v>0</v>
      </c>
      <c r="N29" s="617">
        <v>0</v>
      </c>
      <c r="O29" s="617">
        <v>0</v>
      </c>
      <c r="P29" s="616">
        <f t="shared" si="2"/>
        <v>0</v>
      </c>
      <c r="Q29" s="615"/>
      <c r="R29" s="614">
        <f t="shared" si="3"/>
        <v>0</v>
      </c>
      <c r="S29" s="613" t="s">
        <v>871</v>
      </c>
      <c r="T29" s="592">
        <f t="shared" si="4"/>
        <v>17</v>
      </c>
    </row>
    <row r="30" spans="1:136" s="653" customFormat="1" ht="24" customHeight="1" x14ac:dyDescent="0.25">
      <c r="A30" s="612" t="s">
        <v>904</v>
      </c>
      <c r="B30" s="611">
        <f t="shared" ref="B30:P30" si="5">SUM(B6:B29)</f>
        <v>17661332</v>
      </c>
      <c r="C30" s="610">
        <f t="shared" si="5"/>
        <v>2217944</v>
      </c>
      <c r="D30" s="657">
        <f t="shared" si="5"/>
        <v>15443388</v>
      </c>
      <c r="E30" s="611">
        <f t="shared" si="5"/>
        <v>1060</v>
      </c>
      <c r="F30" s="605">
        <f t="shared" si="5"/>
        <v>50</v>
      </c>
      <c r="G30" s="605">
        <f t="shared" si="5"/>
        <v>88</v>
      </c>
      <c r="H30" s="605">
        <f t="shared" si="5"/>
        <v>120</v>
      </c>
      <c r="I30" s="605">
        <f t="shared" si="5"/>
        <v>330</v>
      </c>
      <c r="J30" s="605">
        <f t="shared" si="5"/>
        <v>0</v>
      </c>
      <c r="K30" s="605">
        <f t="shared" si="5"/>
        <v>1648</v>
      </c>
      <c r="L30" s="605">
        <f t="shared" si="5"/>
        <v>200</v>
      </c>
      <c r="M30" s="605">
        <f t="shared" si="5"/>
        <v>100</v>
      </c>
      <c r="N30" s="605">
        <f t="shared" si="5"/>
        <v>0</v>
      </c>
      <c r="O30" s="605">
        <f t="shared" si="5"/>
        <v>630</v>
      </c>
      <c r="P30" s="605">
        <f t="shared" si="5"/>
        <v>930</v>
      </c>
      <c r="Q30" s="604"/>
      <c r="R30" s="603">
        <f>SUM(R6:R29)</f>
        <v>2578</v>
      </c>
      <c r="S30" s="602"/>
      <c r="T30" s="592">
        <f t="shared" si="4"/>
        <v>12865</v>
      </c>
      <c r="U30" s="656"/>
      <c r="V30" s="655"/>
      <c r="W30" s="654"/>
      <c r="X30" s="654"/>
      <c r="Y30" s="654"/>
      <c r="Z30" s="654"/>
      <c r="AA30" s="654"/>
      <c r="AB30" s="654"/>
      <c r="AC30" s="654"/>
      <c r="AD30" s="654"/>
      <c r="AE30" s="654"/>
      <c r="AF30" s="654"/>
      <c r="AG30" s="654"/>
      <c r="AH30" s="654"/>
      <c r="AI30" s="654"/>
      <c r="AJ30" s="654"/>
      <c r="AK30" s="654"/>
      <c r="AL30" s="654"/>
      <c r="AM30" s="654"/>
      <c r="AN30" s="654"/>
      <c r="AO30" s="654"/>
      <c r="AP30" s="654"/>
      <c r="AQ30" s="654"/>
      <c r="AR30" s="654"/>
      <c r="AS30" s="654"/>
      <c r="AT30" s="654"/>
      <c r="AU30" s="654"/>
      <c r="AV30" s="654"/>
      <c r="AW30" s="654"/>
      <c r="AX30" s="654"/>
      <c r="AY30" s="654"/>
      <c r="AZ30" s="654"/>
      <c r="BA30" s="654"/>
      <c r="BB30" s="654"/>
      <c r="BC30" s="654"/>
      <c r="BD30" s="654"/>
      <c r="BE30" s="654"/>
      <c r="BF30" s="654"/>
      <c r="BG30" s="654"/>
      <c r="BH30" s="654"/>
      <c r="BI30" s="654"/>
      <c r="BJ30" s="654"/>
      <c r="BK30" s="654"/>
      <c r="BL30" s="654"/>
      <c r="BM30" s="654"/>
      <c r="BN30" s="654"/>
      <c r="BO30" s="654"/>
      <c r="BP30" s="654"/>
      <c r="BQ30" s="654"/>
      <c r="BR30" s="654"/>
      <c r="BS30" s="654"/>
      <c r="BT30" s="654"/>
      <c r="BU30" s="654"/>
      <c r="BV30" s="654"/>
      <c r="BW30" s="654"/>
      <c r="BX30" s="654"/>
      <c r="BY30" s="654"/>
      <c r="BZ30" s="654"/>
      <c r="CA30" s="654"/>
      <c r="CB30" s="654"/>
      <c r="CC30" s="654"/>
      <c r="CD30" s="654"/>
      <c r="CE30" s="654"/>
      <c r="CF30" s="654"/>
      <c r="CG30" s="654"/>
      <c r="CH30" s="654"/>
      <c r="CI30" s="654"/>
      <c r="CJ30" s="654"/>
      <c r="CK30" s="654"/>
      <c r="CL30" s="654"/>
      <c r="CM30" s="654"/>
      <c r="CN30" s="654"/>
      <c r="CO30" s="654"/>
      <c r="CP30" s="654"/>
      <c r="CQ30" s="654"/>
      <c r="CR30" s="654"/>
      <c r="CS30" s="654"/>
      <c r="CT30" s="654"/>
      <c r="CU30" s="654"/>
      <c r="CV30" s="654"/>
      <c r="CW30" s="654"/>
      <c r="CX30" s="654"/>
      <c r="CY30" s="654"/>
      <c r="CZ30" s="654"/>
      <c r="DA30" s="654"/>
      <c r="DB30" s="654"/>
      <c r="DC30" s="654"/>
      <c r="DD30" s="654"/>
      <c r="DE30" s="654"/>
      <c r="DF30" s="654"/>
      <c r="DG30" s="654"/>
      <c r="DH30" s="654"/>
      <c r="DI30" s="654"/>
      <c r="DJ30" s="654"/>
      <c r="DK30" s="654"/>
      <c r="DL30" s="654"/>
      <c r="DM30" s="654"/>
      <c r="DN30" s="654"/>
      <c r="DO30" s="654"/>
      <c r="DP30" s="654"/>
      <c r="DQ30" s="654"/>
      <c r="DR30" s="654"/>
      <c r="DS30" s="654"/>
      <c r="DT30" s="654"/>
      <c r="DU30" s="654"/>
      <c r="DV30" s="654"/>
      <c r="DW30" s="654"/>
      <c r="DX30" s="654"/>
      <c r="DY30" s="654"/>
      <c r="DZ30" s="654"/>
      <c r="EA30" s="654"/>
      <c r="EB30" s="654"/>
      <c r="EC30" s="654"/>
      <c r="ED30" s="654"/>
      <c r="EE30" s="654"/>
      <c r="EF30" s="654"/>
    </row>
    <row r="31" spans="1:136" ht="49.5" hidden="1" x14ac:dyDescent="0.25">
      <c r="A31" s="623" t="s">
        <v>438</v>
      </c>
      <c r="B31" s="622">
        <v>273475</v>
      </c>
      <c r="C31" s="619"/>
      <c r="D31" s="621">
        <f t="shared" ref="D31:D62" si="6">B31-C31</f>
        <v>273475</v>
      </c>
      <c r="E31" s="620">
        <v>0</v>
      </c>
      <c r="F31" s="619">
        <v>0</v>
      </c>
      <c r="G31" s="619">
        <v>0</v>
      </c>
      <c r="H31" s="619">
        <v>0</v>
      </c>
      <c r="I31" s="619">
        <v>0</v>
      </c>
      <c r="J31" s="619">
        <v>0</v>
      </c>
      <c r="K31" s="618">
        <f t="shared" ref="K31:K62" si="7">SUM(E31:J31)</f>
        <v>0</v>
      </c>
      <c r="L31" s="617">
        <v>0</v>
      </c>
      <c r="M31" s="617">
        <v>213</v>
      </c>
      <c r="N31" s="617">
        <v>0</v>
      </c>
      <c r="O31" s="617">
        <v>0</v>
      </c>
      <c r="P31" s="616">
        <f t="shared" ref="P31:P62" si="8">SUM(L31:O31)</f>
        <v>213</v>
      </c>
      <c r="Q31" s="615" t="s">
        <v>903</v>
      </c>
      <c r="R31" s="614">
        <f t="shared" ref="R31:R62" si="9">K31+P31</f>
        <v>213</v>
      </c>
      <c r="S31" s="613"/>
      <c r="T31" s="592">
        <f t="shared" si="4"/>
        <v>60</v>
      </c>
    </row>
    <row r="32" spans="1:136" s="624" customFormat="1" ht="32.450000000000003" hidden="1" customHeight="1" x14ac:dyDescent="0.25">
      <c r="A32" s="638" t="s">
        <v>73</v>
      </c>
      <c r="B32" s="637">
        <v>578681</v>
      </c>
      <c r="C32" s="634"/>
      <c r="D32" s="636">
        <f t="shared" si="6"/>
        <v>578681</v>
      </c>
      <c r="E32" s="635">
        <v>0</v>
      </c>
      <c r="F32" s="634">
        <v>0</v>
      </c>
      <c r="G32" s="634">
        <v>0</v>
      </c>
      <c r="H32" s="634">
        <v>0</v>
      </c>
      <c r="I32" s="634">
        <v>0</v>
      </c>
      <c r="J32" s="634">
        <v>0</v>
      </c>
      <c r="K32" s="633">
        <f t="shared" si="7"/>
        <v>0</v>
      </c>
      <c r="L32" s="634">
        <v>0</v>
      </c>
      <c r="M32" s="634">
        <v>0</v>
      </c>
      <c r="N32" s="634">
        <v>0</v>
      </c>
      <c r="O32" s="634">
        <v>0</v>
      </c>
      <c r="P32" s="631">
        <f t="shared" si="8"/>
        <v>0</v>
      </c>
      <c r="Q32" s="630"/>
      <c r="R32" s="629">
        <f t="shared" si="9"/>
        <v>0</v>
      </c>
      <c r="S32" s="628" t="s">
        <v>872</v>
      </c>
      <c r="T32" s="627">
        <f t="shared" si="4"/>
        <v>578</v>
      </c>
      <c r="U32" s="626"/>
      <c r="V32" s="625"/>
    </row>
    <row r="33" spans="1:22" s="624" customFormat="1" ht="16.5" hidden="1" x14ac:dyDescent="0.25">
      <c r="A33" s="638" t="s">
        <v>72</v>
      </c>
      <c r="B33" s="637">
        <v>235010</v>
      </c>
      <c r="C33" s="634">
        <v>116310</v>
      </c>
      <c r="D33" s="636">
        <f t="shared" si="6"/>
        <v>118700</v>
      </c>
      <c r="E33" s="635">
        <v>0</v>
      </c>
      <c r="F33" s="634">
        <v>20</v>
      </c>
      <c r="G33" s="634">
        <v>10</v>
      </c>
      <c r="H33" s="634">
        <v>0</v>
      </c>
      <c r="I33" s="634">
        <v>0</v>
      </c>
      <c r="J33" s="634">
        <v>0</v>
      </c>
      <c r="K33" s="633">
        <f t="shared" si="7"/>
        <v>30</v>
      </c>
      <c r="L33" s="632">
        <v>0</v>
      </c>
      <c r="M33" s="632">
        <v>0</v>
      </c>
      <c r="N33" s="632">
        <v>0</v>
      </c>
      <c r="O33" s="632">
        <v>0</v>
      </c>
      <c r="P33" s="631">
        <f t="shared" si="8"/>
        <v>0</v>
      </c>
      <c r="Q33" s="630"/>
      <c r="R33" s="629">
        <f t="shared" si="9"/>
        <v>30</v>
      </c>
      <c r="S33" s="628"/>
      <c r="T33" s="627">
        <f t="shared" si="4"/>
        <v>88</v>
      </c>
      <c r="U33" s="626"/>
      <c r="V33" s="625"/>
    </row>
    <row r="34" spans="1:22" s="624" customFormat="1" ht="33" hidden="1" x14ac:dyDescent="0.25">
      <c r="A34" s="638" t="s">
        <v>349</v>
      </c>
      <c r="B34" s="637">
        <v>22273</v>
      </c>
      <c r="C34" s="634"/>
      <c r="D34" s="636">
        <f t="shared" si="6"/>
        <v>22273</v>
      </c>
      <c r="E34" s="635">
        <v>0</v>
      </c>
      <c r="F34" s="634">
        <v>0</v>
      </c>
      <c r="G34" s="634">
        <v>0</v>
      </c>
      <c r="H34" s="634">
        <v>0</v>
      </c>
      <c r="I34" s="634">
        <v>0</v>
      </c>
      <c r="J34" s="634">
        <v>0</v>
      </c>
      <c r="K34" s="633">
        <f t="shared" si="7"/>
        <v>0</v>
      </c>
      <c r="L34" s="632">
        <v>0</v>
      </c>
      <c r="M34" s="632">
        <v>0</v>
      </c>
      <c r="N34" s="632">
        <v>0</v>
      </c>
      <c r="O34" s="632">
        <v>0</v>
      </c>
      <c r="P34" s="631">
        <f t="shared" si="8"/>
        <v>0</v>
      </c>
      <c r="Q34" s="630"/>
      <c r="R34" s="629">
        <f t="shared" si="9"/>
        <v>0</v>
      </c>
      <c r="S34" s="628" t="s">
        <v>871</v>
      </c>
      <c r="T34" s="627">
        <f t="shared" si="4"/>
        <v>22</v>
      </c>
      <c r="U34" s="626"/>
      <c r="V34" s="625"/>
    </row>
    <row r="35" spans="1:22" s="624" customFormat="1" ht="32.450000000000003" hidden="1" customHeight="1" x14ac:dyDescent="0.25">
      <c r="A35" s="638" t="s">
        <v>71</v>
      </c>
      <c r="B35" s="637">
        <v>236826</v>
      </c>
      <c r="C35" s="634"/>
      <c r="D35" s="636">
        <f t="shared" si="6"/>
        <v>236826</v>
      </c>
      <c r="E35" s="635">
        <v>0</v>
      </c>
      <c r="F35" s="634">
        <v>200</v>
      </c>
      <c r="G35" s="634">
        <v>0</v>
      </c>
      <c r="H35" s="634">
        <v>0</v>
      </c>
      <c r="I35" s="634">
        <v>30</v>
      </c>
      <c r="J35" s="634">
        <v>0</v>
      </c>
      <c r="K35" s="633">
        <f t="shared" si="7"/>
        <v>230</v>
      </c>
      <c r="L35" s="632">
        <v>0</v>
      </c>
      <c r="M35" s="632">
        <v>0</v>
      </c>
      <c r="N35" s="632">
        <v>0</v>
      </c>
      <c r="O35" s="632">
        <v>0</v>
      </c>
      <c r="P35" s="631">
        <f t="shared" si="8"/>
        <v>0</v>
      </c>
      <c r="Q35" s="630"/>
      <c r="R35" s="629">
        <f t="shared" si="9"/>
        <v>230</v>
      </c>
      <c r="S35" s="628"/>
      <c r="T35" s="627">
        <f t="shared" si="4"/>
        <v>6</v>
      </c>
      <c r="U35" s="626"/>
      <c r="V35" s="625"/>
    </row>
    <row r="36" spans="1:22" s="624" customFormat="1" ht="49.5" hidden="1" x14ac:dyDescent="0.25">
      <c r="A36" s="638" t="s">
        <v>348</v>
      </c>
      <c r="B36" s="637">
        <v>50641</v>
      </c>
      <c r="C36" s="634"/>
      <c r="D36" s="636">
        <f t="shared" si="6"/>
        <v>50641</v>
      </c>
      <c r="E36" s="635">
        <v>50</v>
      </c>
      <c r="F36" s="634">
        <v>0</v>
      </c>
      <c r="G36" s="634">
        <v>0</v>
      </c>
      <c r="H36" s="634">
        <v>0</v>
      </c>
      <c r="I36" s="634">
        <v>0</v>
      </c>
      <c r="J36" s="634">
        <v>0</v>
      </c>
      <c r="K36" s="633">
        <f t="shared" si="7"/>
        <v>50</v>
      </c>
      <c r="L36" s="632">
        <v>0</v>
      </c>
      <c r="M36" s="632">
        <v>0</v>
      </c>
      <c r="N36" s="632">
        <v>0</v>
      </c>
      <c r="O36" s="632">
        <v>0</v>
      </c>
      <c r="P36" s="631">
        <f t="shared" si="8"/>
        <v>0</v>
      </c>
      <c r="Q36" s="630" t="s">
        <v>902</v>
      </c>
      <c r="R36" s="629">
        <f t="shared" si="9"/>
        <v>50</v>
      </c>
      <c r="S36" s="628"/>
      <c r="T36" s="627">
        <f t="shared" si="4"/>
        <v>0</v>
      </c>
      <c r="U36" s="626"/>
      <c r="V36" s="625"/>
    </row>
    <row r="37" spans="1:22" s="624" customFormat="1" ht="32.450000000000003" hidden="1" customHeight="1" x14ac:dyDescent="0.25">
      <c r="A37" s="638" t="s">
        <v>347</v>
      </c>
      <c r="B37" s="637">
        <v>181401</v>
      </c>
      <c r="C37" s="634"/>
      <c r="D37" s="636">
        <f t="shared" si="6"/>
        <v>181401</v>
      </c>
      <c r="E37" s="635">
        <v>0</v>
      </c>
      <c r="F37" s="634">
        <v>0</v>
      </c>
      <c r="G37" s="634">
        <v>0</v>
      </c>
      <c r="H37" s="634">
        <v>0</v>
      </c>
      <c r="I37" s="634">
        <v>0</v>
      </c>
      <c r="J37" s="634">
        <v>0</v>
      </c>
      <c r="K37" s="633">
        <f t="shared" si="7"/>
        <v>0</v>
      </c>
      <c r="L37" s="634">
        <v>0</v>
      </c>
      <c r="M37" s="634">
        <v>0</v>
      </c>
      <c r="N37" s="634">
        <v>0</v>
      </c>
      <c r="O37" s="634">
        <v>0</v>
      </c>
      <c r="P37" s="631">
        <f t="shared" si="8"/>
        <v>0</v>
      </c>
      <c r="Q37" s="630"/>
      <c r="R37" s="629">
        <f t="shared" si="9"/>
        <v>0</v>
      </c>
      <c r="S37" s="628" t="s">
        <v>872</v>
      </c>
      <c r="T37" s="627">
        <f t="shared" si="4"/>
        <v>181</v>
      </c>
      <c r="U37" s="626"/>
      <c r="V37" s="625"/>
    </row>
    <row r="38" spans="1:22" s="624" customFormat="1" ht="32.450000000000003" hidden="1" customHeight="1" x14ac:dyDescent="0.25">
      <c r="A38" s="638" t="s">
        <v>346</v>
      </c>
      <c r="B38" s="637">
        <v>273850</v>
      </c>
      <c r="C38" s="634"/>
      <c r="D38" s="636">
        <f t="shared" si="6"/>
        <v>273850</v>
      </c>
      <c r="E38" s="635">
        <v>0</v>
      </c>
      <c r="F38" s="634">
        <v>0</v>
      </c>
      <c r="G38" s="634">
        <v>0</v>
      </c>
      <c r="H38" s="634">
        <v>0</v>
      </c>
      <c r="I38" s="634">
        <v>0</v>
      </c>
      <c r="J38" s="634">
        <v>0</v>
      </c>
      <c r="K38" s="633">
        <f t="shared" si="7"/>
        <v>0</v>
      </c>
      <c r="L38" s="634">
        <v>0</v>
      </c>
      <c r="M38" s="634">
        <v>0</v>
      </c>
      <c r="N38" s="634">
        <v>0</v>
      </c>
      <c r="O38" s="634">
        <v>0</v>
      </c>
      <c r="P38" s="631">
        <f t="shared" si="8"/>
        <v>0</v>
      </c>
      <c r="Q38" s="630"/>
      <c r="R38" s="629">
        <f t="shared" si="9"/>
        <v>0</v>
      </c>
      <c r="S38" s="628" t="s">
        <v>872</v>
      </c>
      <c r="T38" s="627">
        <f t="shared" ref="T38:T69" si="10">ROUNDDOWN(D38,-3)/1000-R38</f>
        <v>273</v>
      </c>
      <c r="U38" s="626"/>
      <c r="V38" s="625"/>
    </row>
    <row r="39" spans="1:22" ht="33" hidden="1" x14ac:dyDescent="0.25">
      <c r="A39" s="623" t="s">
        <v>70</v>
      </c>
      <c r="B39" s="622">
        <v>306168</v>
      </c>
      <c r="C39" s="619">
        <v>137500</v>
      </c>
      <c r="D39" s="621">
        <f t="shared" si="6"/>
        <v>168668</v>
      </c>
      <c r="E39" s="620">
        <v>0</v>
      </c>
      <c r="F39" s="619">
        <v>0</v>
      </c>
      <c r="G39" s="619">
        <v>0</v>
      </c>
      <c r="H39" s="619">
        <v>0</v>
      </c>
      <c r="I39" s="619">
        <v>0</v>
      </c>
      <c r="J39" s="619">
        <v>0</v>
      </c>
      <c r="K39" s="618">
        <f t="shared" si="7"/>
        <v>0</v>
      </c>
      <c r="L39" s="617">
        <v>0</v>
      </c>
      <c r="M39" s="617">
        <v>0</v>
      </c>
      <c r="N39" s="617">
        <v>0</v>
      </c>
      <c r="O39" s="617">
        <v>0</v>
      </c>
      <c r="P39" s="616">
        <f t="shared" si="8"/>
        <v>0</v>
      </c>
      <c r="Q39" s="615"/>
      <c r="R39" s="614">
        <f t="shared" si="9"/>
        <v>0</v>
      </c>
      <c r="S39" s="613" t="s">
        <v>871</v>
      </c>
      <c r="T39" s="592">
        <f t="shared" si="10"/>
        <v>168</v>
      </c>
    </row>
    <row r="40" spans="1:22" ht="33" hidden="1" x14ac:dyDescent="0.25">
      <c r="A40" s="623" t="s">
        <v>345</v>
      </c>
      <c r="B40" s="622">
        <v>212851</v>
      </c>
      <c r="C40" s="619"/>
      <c r="D40" s="621">
        <f t="shared" si="6"/>
        <v>212851</v>
      </c>
      <c r="E40" s="620">
        <v>0</v>
      </c>
      <c r="F40" s="619">
        <v>0</v>
      </c>
      <c r="G40" s="619">
        <v>0</v>
      </c>
      <c r="H40" s="619">
        <v>0</v>
      </c>
      <c r="I40" s="619">
        <v>0</v>
      </c>
      <c r="J40" s="619">
        <v>0</v>
      </c>
      <c r="K40" s="618">
        <f t="shared" si="7"/>
        <v>0</v>
      </c>
      <c r="L40" s="617">
        <v>0</v>
      </c>
      <c r="M40" s="617">
        <v>0</v>
      </c>
      <c r="N40" s="617">
        <v>0</v>
      </c>
      <c r="O40" s="617">
        <v>0</v>
      </c>
      <c r="P40" s="616">
        <f t="shared" si="8"/>
        <v>0</v>
      </c>
      <c r="Q40" s="615"/>
      <c r="R40" s="614">
        <f t="shared" si="9"/>
        <v>0</v>
      </c>
      <c r="S40" s="613" t="s">
        <v>871</v>
      </c>
      <c r="T40" s="592">
        <f t="shared" si="10"/>
        <v>212</v>
      </c>
    </row>
    <row r="41" spans="1:22" ht="33" hidden="1" x14ac:dyDescent="0.25">
      <c r="A41" s="623" t="s">
        <v>69</v>
      </c>
      <c r="B41" s="622">
        <v>227071</v>
      </c>
      <c r="C41" s="619"/>
      <c r="D41" s="621">
        <f t="shared" si="6"/>
        <v>227071</v>
      </c>
      <c r="E41" s="620">
        <v>0</v>
      </c>
      <c r="F41" s="619">
        <v>0</v>
      </c>
      <c r="G41" s="619">
        <v>0</v>
      </c>
      <c r="H41" s="619">
        <v>0</v>
      </c>
      <c r="I41" s="619">
        <v>0</v>
      </c>
      <c r="J41" s="619">
        <v>0</v>
      </c>
      <c r="K41" s="618">
        <f t="shared" si="7"/>
        <v>0</v>
      </c>
      <c r="L41" s="617">
        <v>0</v>
      </c>
      <c r="M41" s="617">
        <v>0</v>
      </c>
      <c r="N41" s="617">
        <v>0</v>
      </c>
      <c r="O41" s="617">
        <v>0</v>
      </c>
      <c r="P41" s="616">
        <f t="shared" si="8"/>
        <v>0</v>
      </c>
      <c r="Q41" s="615"/>
      <c r="R41" s="614">
        <f t="shared" si="9"/>
        <v>0</v>
      </c>
      <c r="S41" s="613" t="s">
        <v>871</v>
      </c>
      <c r="T41" s="592">
        <f t="shared" si="10"/>
        <v>227</v>
      </c>
    </row>
    <row r="42" spans="1:22" ht="33" hidden="1" x14ac:dyDescent="0.25">
      <c r="A42" s="623" t="s">
        <v>344</v>
      </c>
      <c r="B42" s="622">
        <v>214685</v>
      </c>
      <c r="C42" s="619"/>
      <c r="D42" s="621">
        <f t="shared" si="6"/>
        <v>214685</v>
      </c>
      <c r="E42" s="620">
        <v>0</v>
      </c>
      <c r="F42" s="619">
        <v>0</v>
      </c>
      <c r="G42" s="619">
        <v>0</v>
      </c>
      <c r="H42" s="619">
        <v>0</v>
      </c>
      <c r="I42" s="619">
        <v>0</v>
      </c>
      <c r="J42" s="619">
        <v>0</v>
      </c>
      <c r="K42" s="618">
        <f t="shared" si="7"/>
        <v>0</v>
      </c>
      <c r="L42" s="617">
        <v>0</v>
      </c>
      <c r="M42" s="617">
        <v>0</v>
      </c>
      <c r="N42" s="617">
        <v>0</v>
      </c>
      <c r="O42" s="617">
        <v>0</v>
      </c>
      <c r="P42" s="616">
        <f t="shared" si="8"/>
        <v>0</v>
      </c>
      <c r="Q42" s="615"/>
      <c r="R42" s="614">
        <f t="shared" si="9"/>
        <v>0</v>
      </c>
      <c r="S42" s="613" t="s">
        <v>871</v>
      </c>
      <c r="T42" s="592">
        <f t="shared" si="10"/>
        <v>214</v>
      </c>
    </row>
    <row r="43" spans="1:22" ht="33" hidden="1" x14ac:dyDescent="0.25">
      <c r="A43" s="623" t="s">
        <v>343</v>
      </c>
      <c r="B43" s="622">
        <v>586912</v>
      </c>
      <c r="C43" s="619">
        <v>22258</v>
      </c>
      <c r="D43" s="621">
        <f t="shared" si="6"/>
        <v>564654</v>
      </c>
      <c r="E43" s="620">
        <v>0</v>
      </c>
      <c r="F43" s="619">
        <v>0</v>
      </c>
      <c r="G43" s="619">
        <v>0</v>
      </c>
      <c r="H43" s="619">
        <v>187</v>
      </c>
      <c r="I43" s="619">
        <v>0</v>
      </c>
      <c r="J43" s="619">
        <v>0</v>
      </c>
      <c r="K43" s="618">
        <f t="shared" si="7"/>
        <v>187</v>
      </c>
      <c r="L43" s="617">
        <v>0</v>
      </c>
      <c r="M43" s="617">
        <v>0</v>
      </c>
      <c r="N43" s="617">
        <v>0</v>
      </c>
      <c r="O43" s="617">
        <v>0</v>
      </c>
      <c r="P43" s="616">
        <f t="shared" si="8"/>
        <v>0</v>
      </c>
      <c r="Q43" s="615" t="s">
        <v>901</v>
      </c>
      <c r="R43" s="614">
        <f t="shared" si="9"/>
        <v>187</v>
      </c>
      <c r="S43" s="613"/>
      <c r="T43" s="592">
        <f t="shared" si="10"/>
        <v>377</v>
      </c>
    </row>
    <row r="44" spans="1:22" ht="16.5" hidden="1" x14ac:dyDescent="0.25">
      <c r="A44" s="623" t="s">
        <v>68</v>
      </c>
      <c r="B44" s="622">
        <v>174395</v>
      </c>
      <c r="C44" s="619"/>
      <c r="D44" s="621">
        <f t="shared" si="6"/>
        <v>174395</v>
      </c>
      <c r="E44" s="620">
        <v>98</v>
      </c>
      <c r="F44" s="619">
        <v>0</v>
      </c>
      <c r="G44" s="619">
        <v>0</v>
      </c>
      <c r="H44" s="619">
        <v>0</v>
      </c>
      <c r="I44" s="619">
        <v>0</v>
      </c>
      <c r="J44" s="619">
        <v>0</v>
      </c>
      <c r="K44" s="618">
        <f t="shared" si="7"/>
        <v>98</v>
      </c>
      <c r="L44" s="617">
        <v>0</v>
      </c>
      <c r="M44" s="617">
        <v>0</v>
      </c>
      <c r="N44" s="617">
        <v>0</v>
      </c>
      <c r="O44" s="617">
        <v>0</v>
      </c>
      <c r="P44" s="616">
        <f t="shared" si="8"/>
        <v>0</v>
      </c>
      <c r="Q44" s="615"/>
      <c r="R44" s="614">
        <f t="shared" si="9"/>
        <v>98</v>
      </c>
      <c r="S44" s="613"/>
      <c r="T44" s="592">
        <f t="shared" si="10"/>
        <v>76</v>
      </c>
    </row>
    <row r="45" spans="1:22" s="639" customFormat="1" ht="16.5" hidden="1" x14ac:dyDescent="0.25">
      <c r="A45" s="638" t="s">
        <v>342</v>
      </c>
      <c r="B45" s="637">
        <v>17188</v>
      </c>
      <c r="C45" s="634"/>
      <c r="D45" s="636">
        <f t="shared" si="6"/>
        <v>17188</v>
      </c>
      <c r="E45" s="635">
        <v>0</v>
      </c>
      <c r="F45" s="634">
        <v>0</v>
      </c>
      <c r="G45" s="634">
        <v>0</v>
      </c>
      <c r="H45" s="634">
        <v>0</v>
      </c>
      <c r="I45" s="634">
        <v>0</v>
      </c>
      <c r="J45" s="634">
        <v>0</v>
      </c>
      <c r="K45" s="633">
        <f t="shared" si="7"/>
        <v>0</v>
      </c>
      <c r="L45" s="632">
        <v>0</v>
      </c>
      <c r="M45" s="632">
        <v>17</v>
      </c>
      <c r="N45" s="632">
        <v>0</v>
      </c>
      <c r="O45" s="632">
        <v>0</v>
      </c>
      <c r="P45" s="631">
        <f t="shared" si="8"/>
        <v>17</v>
      </c>
      <c r="Q45" s="630" t="s">
        <v>900</v>
      </c>
      <c r="R45" s="629">
        <f t="shared" si="9"/>
        <v>17</v>
      </c>
      <c r="S45" s="628"/>
      <c r="T45" s="627">
        <f t="shared" si="10"/>
        <v>0</v>
      </c>
      <c r="U45" s="626" t="s">
        <v>899</v>
      </c>
      <c r="V45" s="625"/>
    </row>
    <row r="46" spans="1:22" s="624" customFormat="1" ht="32.450000000000003" hidden="1" customHeight="1" x14ac:dyDescent="0.25">
      <c r="A46" s="638" t="s">
        <v>340</v>
      </c>
      <c r="B46" s="637">
        <v>9214</v>
      </c>
      <c r="C46" s="634"/>
      <c r="D46" s="636">
        <f t="shared" si="6"/>
        <v>9214</v>
      </c>
      <c r="E46" s="635">
        <v>0</v>
      </c>
      <c r="F46" s="634">
        <v>0</v>
      </c>
      <c r="G46" s="634">
        <v>5</v>
      </c>
      <c r="H46" s="634">
        <v>0</v>
      </c>
      <c r="I46" s="634">
        <v>0</v>
      </c>
      <c r="J46" s="634">
        <v>0</v>
      </c>
      <c r="K46" s="633">
        <f t="shared" si="7"/>
        <v>5</v>
      </c>
      <c r="L46" s="632">
        <v>0</v>
      </c>
      <c r="M46" s="632">
        <v>0</v>
      </c>
      <c r="N46" s="632">
        <v>0</v>
      </c>
      <c r="O46" s="632">
        <v>0</v>
      </c>
      <c r="P46" s="631">
        <f t="shared" si="8"/>
        <v>0</v>
      </c>
      <c r="Q46" s="630"/>
      <c r="R46" s="629">
        <f t="shared" si="9"/>
        <v>5</v>
      </c>
      <c r="S46" s="628"/>
      <c r="T46" s="627">
        <f t="shared" si="10"/>
        <v>4</v>
      </c>
      <c r="U46" s="626"/>
      <c r="V46" s="625"/>
    </row>
    <row r="47" spans="1:22" s="624" customFormat="1" ht="32.450000000000003" hidden="1" customHeight="1" x14ac:dyDescent="0.25">
      <c r="A47" s="638" t="s">
        <v>339</v>
      </c>
      <c r="B47" s="637">
        <v>124795</v>
      </c>
      <c r="C47" s="634"/>
      <c r="D47" s="636">
        <f t="shared" si="6"/>
        <v>124795</v>
      </c>
      <c r="E47" s="635">
        <v>0</v>
      </c>
      <c r="F47" s="634">
        <v>0</v>
      </c>
      <c r="G47" s="634">
        <v>0</v>
      </c>
      <c r="H47" s="634">
        <v>0</v>
      </c>
      <c r="I47" s="634">
        <v>0</v>
      </c>
      <c r="J47" s="634">
        <v>0</v>
      </c>
      <c r="K47" s="633">
        <f t="shared" si="7"/>
        <v>0</v>
      </c>
      <c r="L47" s="634">
        <v>0</v>
      </c>
      <c r="M47" s="634">
        <v>0</v>
      </c>
      <c r="N47" s="634">
        <v>0</v>
      </c>
      <c r="O47" s="634">
        <v>0</v>
      </c>
      <c r="P47" s="631">
        <f t="shared" si="8"/>
        <v>0</v>
      </c>
      <c r="Q47" s="630"/>
      <c r="R47" s="629">
        <f t="shared" si="9"/>
        <v>0</v>
      </c>
      <c r="S47" s="628" t="s">
        <v>872</v>
      </c>
      <c r="T47" s="627">
        <f t="shared" si="10"/>
        <v>124</v>
      </c>
      <c r="U47" s="626"/>
      <c r="V47" s="625"/>
    </row>
    <row r="48" spans="1:22" s="624" customFormat="1" ht="16.5" hidden="1" x14ac:dyDescent="0.25">
      <c r="A48" s="638" t="s">
        <v>67</v>
      </c>
      <c r="B48" s="637">
        <v>91612</v>
      </c>
      <c r="C48" s="634"/>
      <c r="D48" s="636">
        <f t="shared" si="6"/>
        <v>91612</v>
      </c>
      <c r="E48" s="635">
        <v>0</v>
      </c>
      <c r="F48" s="634">
        <v>0</v>
      </c>
      <c r="G48" s="634">
        <v>0</v>
      </c>
      <c r="H48" s="634">
        <v>0</v>
      </c>
      <c r="I48" s="634">
        <v>0</v>
      </c>
      <c r="J48" s="634">
        <v>0</v>
      </c>
      <c r="K48" s="633">
        <f t="shared" si="7"/>
        <v>0</v>
      </c>
      <c r="L48" s="634">
        <v>0</v>
      </c>
      <c r="M48" s="634">
        <v>0</v>
      </c>
      <c r="N48" s="634">
        <v>0</v>
      </c>
      <c r="O48" s="632">
        <v>91</v>
      </c>
      <c r="P48" s="631">
        <f t="shared" si="8"/>
        <v>91</v>
      </c>
      <c r="Q48" s="630" t="s">
        <v>878</v>
      </c>
      <c r="R48" s="629">
        <f t="shared" si="9"/>
        <v>91</v>
      </c>
      <c r="S48" s="628"/>
      <c r="T48" s="627">
        <f t="shared" si="10"/>
        <v>0</v>
      </c>
      <c r="U48" s="626"/>
      <c r="V48" s="625"/>
    </row>
    <row r="49" spans="1:22" s="624" customFormat="1" ht="33" hidden="1" x14ac:dyDescent="0.25">
      <c r="A49" s="638" t="s">
        <v>66</v>
      </c>
      <c r="B49" s="637">
        <v>291931</v>
      </c>
      <c r="C49" s="634"/>
      <c r="D49" s="636">
        <f t="shared" si="6"/>
        <v>291931</v>
      </c>
      <c r="E49" s="635">
        <v>0</v>
      </c>
      <c r="F49" s="634">
        <v>0</v>
      </c>
      <c r="G49" s="634">
        <v>0</v>
      </c>
      <c r="H49" s="634">
        <v>0</v>
      </c>
      <c r="I49" s="634">
        <v>0</v>
      </c>
      <c r="J49" s="634">
        <v>0</v>
      </c>
      <c r="K49" s="633">
        <f t="shared" si="7"/>
        <v>0</v>
      </c>
      <c r="L49" s="632">
        <v>0</v>
      </c>
      <c r="M49" s="632">
        <v>0</v>
      </c>
      <c r="N49" s="632">
        <v>0</v>
      </c>
      <c r="O49" s="632">
        <v>0</v>
      </c>
      <c r="P49" s="631">
        <f t="shared" si="8"/>
        <v>0</v>
      </c>
      <c r="Q49" s="630"/>
      <c r="R49" s="629">
        <f t="shared" si="9"/>
        <v>0</v>
      </c>
      <c r="S49" s="628" t="s">
        <v>871</v>
      </c>
      <c r="T49" s="627">
        <f t="shared" si="10"/>
        <v>291</v>
      </c>
      <c r="U49" s="626"/>
      <c r="V49" s="625"/>
    </row>
    <row r="50" spans="1:22" s="624" customFormat="1" ht="33" hidden="1" x14ac:dyDescent="0.25">
      <c r="A50" s="638" t="s">
        <v>338</v>
      </c>
      <c r="B50" s="637">
        <v>22501</v>
      </c>
      <c r="C50" s="634"/>
      <c r="D50" s="636">
        <f t="shared" si="6"/>
        <v>22501</v>
      </c>
      <c r="E50" s="635">
        <v>0</v>
      </c>
      <c r="F50" s="634">
        <v>0</v>
      </c>
      <c r="G50" s="634">
        <v>0</v>
      </c>
      <c r="H50" s="634">
        <v>0</v>
      </c>
      <c r="I50" s="634">
        <v>0</v>
      </c>
      <c r="J50" s="634">
        <v>0</v>
      </c>
      <c r="K50" s="633">
        <f t="shared" si="7"/>
        <v>0</v>
      </c>
      <c r="L50" s="632">
        <v>0</v>
      </c>
      <c r="M50" s="632">
        <v>0</v>
      </c>
      <c r="N50" s="632">
        <v>0</v>
      </c>
      <c r="O50" s="632">
        <v>0</v>
      </c>
      <c r="P50" s="631">
        <f t="shared" si="8"/>
        <v>0</v>
      </c>
      <c r="Q50" s="630"/>
      <c r="R50" s="629">
        <f t="shared" si="9"/>
        <v>0</v>
      </c>
      <c r="S50" s="628" t="s">
        <v>871</v>
      </c>
      <c r="T50" s="627">
        <f t="shared" si="10"/>
        <v>22</v>
      </c>
      <c r="U50" s="626"/>
      <c r="V50" s="625"/>
    </row>
    <row r="51" spans="1:22" s="624" customFormat="1" ht="16.5" hidden="1" x14ac:dyDescent="0.25">
      <c r="A51" s="638" t="s">
        <v>337</v>
      </c>
      <c r="B51" s="637">
        <v>207969</v>
      </c>
      <c r="C51" s="634"/>
      <c r="D51" s="636">
        <f t="shared" si="6"/>
        <v>207969</v>
      </c>
      <c r="E51" s="635">
        <v>0</v>
      </c>
      <c r="F51" s="634">
        <v>0</v>
      </c>
      <c r="G51" s="634">
        <v>0</v>
      </c>
      <c r="H51" s="634">
        <v>0</v>
      </c>
      <c r="I51" s="634">
        <v>15</v>
      </c>
      <c r="J51" s="634">
        <v>20</v>
      </c>
      <c r="K51" s="633">
        <f t="shared" si="7"/>
        <v>35</v>
      </c>
      <c r="L51" s="632">
        <v>0</v>
      </c>
      <c r="M51" s="632">
        <v>0</v>
      </c>
      <c r="N51" s="632">
        <v>0</v>
      </c>
      <c r="O51" s="632">
        <v>28</v>
      </c>
      <c r="P51" s="631">
        <f t="shared" si="8"/>
        <v>28</v>
      </c>
      <c r="Q51" s="630" t="s">
        <v>898</v>
      </c>
      <c r="R51" s="629">
        <f t="shared" si="9"/>
        <v>63</v>
      </c>
      <c r="S51" s="628"/>
      <c r="T51" s="627">
        <f t="shared" si="10"/>
        <v>144</v>
      </c>
      <c r="U51" s="626"/>
      <c r="V51" s="625"/>
    </row>
    <row r="52" spans="1:22" s="624" customFormat="1" ht="66" hidden="1" x14ac:dyDescent="0.25">
      <c r="A52" s="638" t="s">
        <v>336</v>
      </c>
      <c r="B52" s="637">
        <v>152307</v>
      </c>
      <c r="C52" s="634"/>
      <c r="D52" s="636">
        <f t="shared" si="6"/>
        <v>152307</v>
      </c>
      <c r="E52" s="635">
        <v>0</v>
      </c>
      <c r="F52" s="634">
        <v>0</v>
      </c>
      <c r="G52" s="634">
        <v>0</v>
      </c>
      <c r="H52" s="634">
        <v>0</v>
      </c>
      <c r="I52" s="634">
        <v>7</v>
      </c>
      <c r="J52" s="634">
        <v>0</v>
      </c>
      <c r="K52" s="633">
        <f t="shared" si="7"/>
        <v>7</v>
      </c>
      <c r="L52" s="632">
        <v>0</v>
      </c>
      <c r="M52" s="632">
        <v>0</v>
      </c>
      <c r="N52" s="632">
        <v>0</v>
      </c>
      <c r="O52" s="632">
        <v>131</v>
      </c>
      <c r="P52" s="631">
        <f t="shared" si="8"/>
        <v>131</v>
      </c>
      <c r="Q52" s="630" t="s">
        <v>897</v>
      </c>
      <c r="R52" s="629">
        <f t="shared" si="9"/>
        <v>138</v>
      </c>
      <c r="S52" s="628"/>
      <c r="T52" s="627">
        <f t="shared" si="10"/>
        <v>14</v>
      </c>
      <c r="U52" s="626"/>
      <c r="V52" s="625"/>
    </row>
    <row r="53" spans="1:22" s="624" customFormat="1" ht="33" hidden="1" x14ac:dyDescent="0.25">
      <c r="A53" s="638" t="s">
        <v>335</v>
      </c>
      <c r="B53" s="637">
        <v>109154</v>
      </c>
      <c r="C53" s="634"/>
      <c r="D53" s="636">
        <f t="shared" si="6"/>
        <v>109154</v>
      </c>
      <c r="E53" s="635">
        <v>0</v>
      </c>
      <c r="F53" s="634">
        <v>0</v>
      </c>
      <c r="G53" s="634">
        <v>0</v>
      </c>
      <c r="H53" s="634">
        <v>0</v>
      </c>
      <c r="I53" s="634">
        <v>0</v>
      </c>
      <c r="J53" s="634">
        <v>0</v>
      </c>
      <c r="K53" s="633">
        <f t="shared" si="7"/>
        <v>0</v>
      </c>
      <c r="L53" s="632">
        <v>0</v>
      </c>
      <c r="M53" s="632">
        <v>0</v>
      </c>
      <c r="N53" s="632">
        <v>0</v>
      </c>
      <c r="O53" s="632">
        <v>0</v>
      </c>
      <c r="P53" s="631">
        <f t="shared" si="8"/>
        <v>0</v>
      </c>
      <c r="Q53" s="630"/>
      <c r="R53" s="629">
        <f t="shared" si="9"/>
        <v>0</v>
      </c>
      <c r="S53" s="628" t="s">
        <v>871</v>
      </c>
      <c r="T53" s="627">
        <f t="shared" si="10"/>
        <v>109</v>
      </c>
      <c r="U53" s="626"/>
      <c r="V53" s="625"/>
    </row>
    <row r="54" spans="1:22" s="639" customFormat="1" ht="16.5" hidden="1" x14ac:dyDescent="0.25">
      <c r="A54" s="638" t="s">
        <v>65</v>
      </c>
      <c r="B54" s="637">
        <v>243474</v>
      </c>
      <c r="C54" s="634"/>
      <c r="D54" s="636">
        <f t="shared" si="6"/>
        <v>243474</v>
      </c>
      <c r="E54" s="635">
        <v>0</v>
      </c>
      <c r="F54" s="634">
        <v>25</v>
      </c>
      <c r="G54" s="634">
        <v>0</v>
      </c>
      <c r="H54" s="634">
        <v>0</v>
      </c>
      <c r="I54" s="634">
        <v>25</v>
      </c>
      <c r="J54" s="634">
        <v>0</v>
      </c>
      <c r="K54" s="633">
        <f t="shared" si="7"/>
        <v>50</v>
      </c>
      <c r="L54" s="632">
        <v>0</v>
      </c>
      <c r="M54" s="632">
        <v>70</v>
      </c>
      <c r="N54" s="632">
        <v>0</v>
      </c>
      <c r="O54" s="632">
        <v>0</v>
      </c>
      <c r="P54" s="631">
        <f t="shared" si="8"/>
        <v>70</v>
      </c>
      <c r="Q54" s="630" t="s">
        <v>896</v>
      </c>
      <c r="R54" s="629">
        <f t="shared" si="9"/>
        <v>120</v>
      </c>
      <c r="S54" s="628"/>
      <c r="T54" s="627">
        <f t="shared" si="10"/>
        <v>123</v>
      </c>
      <c r="U54" s="626" t="s">
        <v>895</v>
      </c>
      <c r="V54" s="625"/>
    </row>
    <row r="55" spans="1:22" s="624" customFormat="1" ht="33" hidden="1" x14ac:dyDescent="0.25">
      <c r="A55" s="638" t="s">
        <v>333</v>
      </c>
      <c r="B55" s="637">
        <v>27907</v>
      </c>
      <c r="C55" s="634"/>
      <c r="D55" s="636">
        <f t="shared" si="6"/>
        <v>27907</v>
      </c>
      <c r="E55" s="635">
        <v>0</v>
      </c>
      <c r="F55" s="634">
        <v>0</v>
      </c>
      <c r="G55" s="634">
        <v>0</v>
      </c>
      <c r="H55" s="634">
        <v>0</v>
      </c>
      <c r="I55" s="634">
        <v>0</v>
      </c>
      <c r="J55" s="634">
        <v>0</v>
      </c>
      <c r="K55" s="633">
        <f t="shared" si="7"/>
        <v>0</v>
      </c>
      <c r="L55" s="632">
        <v>0</v>
      </c>
      <c r="M55" s="632">
        <v>0</v>
      </c>
      <c r="N55" s="632">
        <v>0</v>
      </c>
      <c r="O55" s="632">
        <v>0</v>
      </c>
      <c r="P55" s="631">
        <f t="shared" si="8"/>
        <v>0</v>
      </c>
      <c r="Q55" s="630"/>
      <c r="R55" s="629">
        <f t="shared" si="9"/>
        <v>0</v>
      </c>
      <c r="S55" s="628" t="s">
        <v>871</v>
      </c>
      <c r="T55" s="627">
        <f t="shared" si="10"/>
        <v>27</v>
      </c>
      <c r="U55" s="626"/>
      <c r="V55" s="625"/>
    </row>
    <row r="56" spans="1:22" s="624" customFormat="1" ht="33" hidden="1" x14ac:dyDescent="0.25">
      <c r="A56" s="638" t="s">
        <v>332</v>
      </c>
      <c r="B56" s="637">
        <v>205578</v>
      </c>
      <c r="C56" s="634">
        <v>38234</v>
      </c>
      <c r="D56" s="636">
        <f t="shared" si="6"/>
        <v>167344</v>
      </c>
      <c r="E56" s="635">
        <v>0</v>
      </c>
      <c r="F56" s="634">
        <v>0</v>
      </c>
      <c r="G56" s="634">
        <v>0</v>
      </c>
      <c r="H56" s="634">
        <v>0</v>
      </c>
      <c r="I56" s="634">
        <v>0</v>
      </c>
      <c r="J56" s="634">
        <v>0</v>
      </c>
      <c r="K56" s="633">
        <f t="shared" si="7"/>
        <v>0</v>
      </c>
      <c r="L56" s="632">
        <v>0</v>
      </c>
      <c r="M56" s="632">
        <v>0</v>
      </c>
      <c r="N56" s="632">
        <v>0</v>
      </c>
      <c r="O56" s="632">
        <v>0</v>
      </c>
      <c r="P56" s="631">
        <f t="shared" si="8"/>
        <v>0</v>
      </c>
      <c r="Q56" s="630"/>
      <c r="R56" s="629">
        <f t="shared" si="9"/>
        <v>0</v>
      </c>
      <c r="S56" s="628" t="s">
        <v>871</v>
      </c>
      <c r="T56" s="627">
        <f t="shared" si="10"/>
        <v>167</v>
      </c>
      <c r="U56" s="626"/>
      <c r="V56" s="625"/>
    </row>
    <row r="57" spans="1:22" s="624" customFormat="1" ht="33" hidden="1" x14ac:dyDescent="0.25">
      <c r="A57" s="638" t="s">
        <v>331</v>
      </c>
      <c r="B57" s="637">
        <v>64929</v>
      </c>
      <c r="C57" s="634"/>
      <c r="D57" s="636">
        <f t="shared" si="6"/>
        <v>64929</v>
      </c>
      <c r="E57" s="635">
        <v>0</v>
      </c>
      <c r="F57" s="634">
        <v>0</v>
      </c>
      <c r="G57" s="634">
        <v>0</v>
      </c>
      <c r="H57" s="634">
        <v>0</v>
      </c>
      <c r="I57" s="634">
        <v>0</v>
      </c>
      <c r="J57" s="634">
        <v>0</v>
      </c>
      <c r="K57" s="633">
        <f t="shared" si="7"/>
        <v>0</v>
      </c>
      <c r="L57" s="632">
        <v>0</v>
      </c>
      <c r="M57" s="632">
        <v>0</v>
      </c>
      <c r="N57" s="632">
        <v>0</v>
      </c>
      <c r="O57" s="632">
        <v>0</v>
      </c>
      <c r="P57" s="631">
        <f t="shared" si="8"/>
        <v>0</v>
      </c>
      <c r="Q57" s="630"/>
      <c r="R57" s="629">
        <f t="shared" si="9"/>
        <v>0</v>
      </c>
      <c r="S57" s="628" t="s">
        <v>871</v>
      </c>
      <c r="T57" s="627">
        <f t="shared" si="10"/>
        <v>64</v>
      </c>
      <c r="U57" s="626"/>
      <c r="V57" s="625"/>
    </row>
    <row r="58" spans="1:22" s="624" customFormat="1" ht="32.450000000000003" hidden="1" customHeight="1" x14ac:dyDescent="0.25">
      <c r="A58" s="638" t="s">
        <v>330</v>
      </c>
      <c r="B58" s="637">
        <v>210175</v>
      </c>
      <c r="C58" s="634"/>
      <c r="D58" s="636">
        <f t="shared" si="6"/>
        <v>210175</v>
      </c>
      <c r="E58" s="635">
        <v>0</v>
      </c>
      <c r="F58" s="634">
        <v>0</v>
      </c>
      <c r="G58" s="634">
        <v>0</v>
      </c>
      <c r="H58" s="634">
        <v>0</v>
      </c>
      <c r="I58" s="634">
        <v>0</v>
      </c>
      <c r="J58" s="634">
        <v>0</v>
      </c>
      <c r="K58" s="633">
        <f t="shared" si="7"/>
        <v>0</v>
      </c>
      <c r="L58" s="634">
        <v>0</v>
      </c>
      <c r="M58" s="634">
        <v>0</v>
      </c>
      <c r="N58" s="634">
        <v>0</v>
      </c>
      <c r="O58" s="634">
        <v>0</v>
      </c>
      <c r="P58" s="631">
        <f t="shared" si="8"/>
        <v>0</v>
      </c>
      <c r="Q58" s="630"/>
      <c r="R58" s="629">
        <f t="shared" si="9"/>
        <v>0</v>
      </c>
      <c r="S58" s="628" t="s">
        <v>872</v>
      </c>
      <c r="T58" s="627">
        <f t="shared" si="10"/>
        <v>210</v>
      </c>
      <c r="U58" s="626"/>
      <c r="V58" s="625"/>
    </row>
    <row r="59" spans="1:22" ht="16.5" hidden="1" x14ac:dyDescent="0.25">
      <c r="A59" s="623" t="s">
        <v>329</v>
      </c>
      <c r="B59" s="622">
        <v>221322</v>
      </c>
      <c r="C59" s="619"/>
      <c r="D59" s="621">
        <f t="shared" si="6"/>
        <v>221322</v>
      </c>
      <c r="E59" s="620">
        <v>0</v>
      </c>
      <c r="F59" s="619">
        <v>0</v>
      </c>
      <c r="G59" s="619">
        <v>20</v>
      </c>
      <c r="H59" s="619">
        <v>0</v>
      </c>
      <c r="I59" s="619">
        <v>0</v>
      </c>
      <c r="J59" s="619">
        <v>0</v>
      </c>
      <c r="K59" s="618">
        <f t="shared" si="7"/>
        <v>20</v>
      </c>
      <c r="L59" s="617">
        <v>0</v>
      </c>
      <c r="M59" s="617">
        <v>0</v>
      </c>
      <c r="N59" s="617">
        <v>0</v>
      </c>
      <c r="O59" s="617">
        <v>0</v>
      </c>
      <c r="P59" s="616">
        <f t="shared" si="8"/>
        <v>0</v>
      </c>
      <c r="Q59" s="615"/>
      <c r="R59" s="614">
        <f t="shared" si="9"/>
        <v>20</v>
      </c>
      <c r="S59" s="613"/>
      <c r="T59" s="592">
        <f t="shared" si="10"/>
        <v>201</v>
      </c>
    </row>
    <row r="60" spans="1:22" ht="33" hidden="1" x14ac:dyDescent="0.25">
      <c r="A60" s="623" t="s">
        <v>328</v>
      </c>
      <c r="B60" s="622">
        <v>138544</v>
      </c>
      <c r="C60" s="619"/>
      <c r="D60" s="621">
        <f t="shared" si="6"/>
        <v>138544</v>
      </c>
      <c r="E60" s="620">
        <v>0</v>
      </c>
      <c r="F60" s="619">
        <v>0</v>
      </c>
      <c r="G60" s="619">
        <v>0</v>
      </c>
      <c r="H60" s="619">
        <v>0</v>
      </c>
      <c r="I60" s="619">
        <v>0</v>
      </c>
      <c r="J60" s="619">
        <v>0</v>
      </c>
      <c r="K60" s="618">
        <f t="shared" si="7"/>
        <v>0</v>
      </c>
      <c r="L60" s="617">
        <v>0</v>
      </c>
      <c r="M60" s="617">
        <v>0</v>
      </c>
      <c r="N60" s="617">
        <v>0</v>
      </c>
      <c r="O60" s="617">
        <v>0</v>
      </c>
      <c r="P60" s="616">
        <f t="shared" si="8"/>
        <v>0</v>
      </c>
      <c r="Q60" s="630"/>
      <c r="R60" s="614">
        <f t="shared" si="9"/>
        <v>0</v>
      </c>
      <c r="S60" s="613" t="s">
        <v>871</v>
      </c>
      <c r="T60" s="592">
        <f t="shared" si="10"/>
        <v>138</v>
      </c>
    </row>
    <row r="61" spans="1:22" s="624" customFormat="1" ht="33" hidden="1" x14ac:dyDescent="0.25">
      <c r="A61" s="638" t="s">
        <v>327</v>
      </c>
      <c r="B61" s="637">
        <v>184585</v>
      </c>
      <c r="C61" s="634"/>
      <c r="D61" s="621">
        <f t="shared" si="6"/>
        <v>184585</v>
      </c>
      <c r="E61" s="620">
        <v>0</v>
      </c>
      <c r="F61" s="619">
        <v>0</v>
      </c>
      <c r="G61" s="619">
        <v>0</v>
      </c>
      <c r="H61" s="619">
        <v>0</v>
      </c>
      <c r="I61" s="619">
        <v>0</v>
      </c>
      <c r="J61" s="619">
        <v>0</v>
      </c>
      <c r="K61" s="618">
        <f t="shared" si="7"/>
        <v>0</v>
      </c>
      <c r="L61" s="617">
        <v>0</v>
      </c>
      <c r="M61" s="617">
        <v>0</v>
      </c>
      <c r="N61" s="617">
        <v>0</v>
      </c>
      <c r="O61" s="617">
        <v>0</v>
      </c>
      <c r="P61" s="616">
        <f t="shared" si="8"/>
        <v>0</v>
      </c>
      <c r="Q61" s="630"/>
      <c r="R61" s="614">
        <f t="shared" si="9"/>
        <v>0</v>
      </c>
      <c r="S61" s="613" t="s">
        <v>871</v>
      </c>
      <c r="T61" s="592">
        <f t="shared" si="10"/>
        <v>184</v>
      </c>
      <c r="U61" s="626"/>
      <c r="V61" s="625"/>
    </row>
    <row r="62" spans="1:22" ht="33" hidden="1" x14ac:dyDescent="0.25">
      <c r="A62" s="638" t="s">
        <v>325</v>
      </c>
      <c r="B62" s="637">
        <v>397117</v>
      </c>
      <c r="C62" s="634">
        <v>184995</v>
      </c>
      <c r="D62" s="621">
        <f t="shared" si="6"/>
        <v>212122</v>
      </c>
      <c r="E62" s="620">
        <v>0</v>
      </c>
      <c r="F62" s="619">
        <v>0</v>
      </c>
      <c r="G62" s="619">
        <v>0</v>
      </c>
      <c r="H62" s="619">
        <v>0</v>
      </c>
      <c r="I62" s="619">
        <v>0</v>
      </c>
      <c r="J62" s="619">
        <v>0</v>
      </c>
      <c r="K62" s="618">
        <f t="shared" si="7"/>
        <v>0</v>
      </c>
      <c r="L62" s="617">
        <v>0</v>
      </c>
      <c r="M62" s="617">
        <v>0</v>
      </c>
      <c r="N62" s="617">
        <v>0</v>
      </c>
      <c r="O62" s="617">
        <v>0</v>
      </c>
      <c r="P62" s="616">
        <f t="shared" si="8"/>
        <v>0</v>
      </c>
      <c r="Q62" s="630"/>
      <c r="R62" s="614">
        <f t="shared" si="9"/>
        <v>0</v>
      </c>
      <c r="S62" s="613" t="s">
        <v>871</v>
      </c>
      <c r="T62" s="592">
        <f t="shared" si="10"/>
        <v>212</v>
      </c>
    </row>
    <row r="63" spans="1:22" ht="33" hidden="1" x14ac:dyDescent="0.25">
      <c r="A63" s="623" t="s">
        <v>324</v>
      </c>
      <c r="B63" s="622">
        <v>732028</v>
      </c>
      <c r="C63" s="619">
        <v>224587</v>
      </c>
      <c r="D63" s="621">
        <f t="shared" ref="D63:D94" si="11">B63-C63</f>
        <v>507441</v>
      </c>
      <c r="E63" s="620">
        <v>0</v>
      </c>
      <c r="F63" s="619">
        <v>0</v>
      </c>
      <c r="G63" s="619">
        <v>0</v>
      </c>
      <c r="H63" s="619">
        <v>0</v>
      </c>
      <c r="I63" s="619">
        <v>0</v>
      </c>
      <c r="J63" s="619">
        <v>0</v>
      </c>
      <c r="K63" s="618">
        <f t="shared" ref="K63:K94" si="12">SUM(E63:J63)</f>
        <v>0</v>
      </c>
      <c r="L63" s="617">
        <v>0</v>
      </c>
      <c r="M63" s="617">
        <v>0</v>
      </c>
      <c r="N63" s="617">
        <v>0</v>
      </c>
      <c r="O63" s="617">
        <v>0</v>
      </c>
      <c r="P63" s="616">
        <f t="shared" ref="P63:P94" si="13">SUM(L63:O63)</f>
        <v>0</v>
      </c>
      <c r="Q63" s="615"/>
      <c r="R63" s="614">
        <f t="shared" ref="R63:R94" si="14">K63+P63</f>
        <v>0</v>
      </c>
      <c r="S63" s="613" t="s">
        <v>871</v>
      </c>
      <c r="T63" s="592">
        <f t="shared" si="10"/>
        <v>507</v>
      </c>
    </row>
    <row r="64" spans="1:22" s="624" customFormat="1" ht="33" hidden="1" x14ac:dyDescent="0.25">
      <c r="A64" s="638" t="s">
        <v>323</v>
      </c>
      <c r="B64" s="637">
        <v>239744</v>
      </c>
      <c r="C64" s="634"/>
      <c r="D64" s="636">
        <f t="shared" si="11"/>
        <v>239744</v>
      </c>
      <c r="E64" s="620">
        <v>0</v>
      </c>
      <c r="F64" s="619">
        <v>0</v>
      </c>
      <c r="G64" s="619">
        <v>0</v>
      </c>
      <c r="H64" s="619">
        <v>0</v>
      </c>
      <c r="I64" s="619">
        <v>0</v>
      </c>
      <c r="J64" s="619">
        <v>0</v>
      </c>
      <c r="K64" s="633">
        <f t="shared" si="12"/>
        <v>0</v>
      </c>
      <c r="L64" s="617">
        <v>0</v>
      </c>
      <c r="M64" s="617">
        <v>0</v>
      </c>
      <c r="N64" s="617">
        <v>0</v>
      </c>
      <c r="O64" s="617">
        <v>0</v>
      </c>
      <c r="P64" s="631">
        <f t="shared" si="13"/>
        <v>0</v>
      </c>
      <c r="Q64" s="630"/>
      <c r="R64" s="629">
        <f t="shared" si="14"/>
        <v>0</v>
      </c>
      <c r="S64" s="613" t="s">
        <v>871</v>
      </c>
      <c r="T64" s="627">
        <f t="shared" si="10"/>
        <v>239</v>
      </c>
      <c r="U64" s="626"/>
      <c r="V64" s="625"/>
    </row>
    <row r="65" spans="1:22" ht="33" hidden="1" x14ac:dyDescent="0.25">
      <c r="A65" s="623" t="s">
        <v>322</v>
      </c>
      <c r="B65" s="622">
        <v>249999</v>
      </c>
      <c r="C65" s="619">
        <v>39220</v>
      </c>
      <c r="D65" s="621">
        <f t="shared" si="11"/>
        <v>210779</v>
      </c>
      <c r="E65" s="620">
        <v>0</v>
      </c>
      <c r="F65" s="619">
        <v>0</v>
      </c>
      <c r="G65" s="619">
        <v>0</v>
      </c>
      <c r="H65" s="619">
        <v>0</v>
      </c>
      <c r="I65" s="619">
        <v>0</v>
      </c>
      <c r="J65" s="619">
        <v>0</v>
      </c>
      <c r="K65" s="618">
        <f t="shared" si="12"/>
        <v>0</v>
      </c>
      <c r="L65" s="617">
        <v>0</v>
      </c>
      <c r="M65" s="617">
        <v>0</v>
      </c>
      <c r="N65" s="617">
        <v>0</v>
      </c>
      <c r="O65" s="617">
        <v>0</v>
      </c>
      <c r="P65" s="616">
        <f t="shared" si="13"/>
        <v>0</v>
      </c>
      <c r="Q65" s="615"/>
      <c r="R65" s="614">
        <f t="shared" si="14"/>
        <v>0</v>
      </c>
      <c r="S65" s="613" t="s">
        <v>871</v>
      </c>
      <c r="T65" s="592">
        <f t="shared" si="10"/>
        <v>210</v>
      </c>
    </row>
    <row r="66" spans="1:22" ht="33" hidden="1" x14ac:dyDescent="0.25">
      <c r="A66" s="623" t="s">
        <v>321</v>
      </c>
      <c r="B66" s="622">
        <v>58615</v>
      </c>
      <c r="C66" s="619"/>
      <c r="D66" s="621">
        <f t="shared" si="11"/>
        <v>58615</v>
      </c>
      <c r="E66" s="620">
        <v>0</v>
      </c>
      <c r="F66" s="619">
        <v>0</v>
      </c>
      <c r="G66" s="619">
        <v>0</v>
      </c>
      <c r="H66" s="619">
        <v>0</v>
      </c>
      <c r="I66" s="619">
        <v>0</v>
      </c>
      <c r="J66" s="619">
        <v>0</v>
      </c>
      <c r="K66" s="618">
        <f t="shared" si="12"/>
        <v>0</v>
      </c>
      <c r="L66" s="617">
        <v>0</v>
      </c>
      <c r="M66" s="617">
        <v>0</v>
      </c>
      <c r="N66" s="617">
        <v>0</v>
      </c>
      <c r="O66" s="617">
        <v>0</v>
      </c>
      <c r="P66" s="616">
        <f t="shared" si="13"/>
        <v>0</v>
      </c>
      <c r="Q66" s="615"/>
      <c r="R66" s="614">
        <f t="shared" si="14"/>
        <v>0</v>
      </c>
      <c r="S66" s="613" t="s">
        <v>871</v>
      </c>
      <c r="T66" s="592">
        <f t="shared" si="10"/>
        <v>58</v>
      </c>
    </row>
    <row r="67" spans="1:22" ht="66" hidden="1" x14ac:dyDescent="0.25">
      <c r="A67" s="623" t="s">
        <v>320</v>
      </c>
      <c r="B67" s="622">
        <v>106231</v>
      </c>
      <c r="C67" s="619"/>
      <c r="D67" s="621">
        <f t="shared" si="11"/>
        <v>106231</v>
      </c>
      <c r="E67" s="620">
        <v>0</v>
      </c>
      <c r="F67" s="619">
        <v>0</v>
      </c>
      <c r="G67" s="619">
        <v>0</v>
      </c>
      <c r="H67" s="619">
        <v>0</v>
      </c>
      <c r="I67" s="619">
        <v>0</v>
      </c>
      <c r="J67" s="619">
        <v>0</v>
      </c>
      <c r="K67" s="618">
        <f t="shared" si="12"/>
        <v>0</v>
      </c>
      <c r="L67" s="617">
        <v>12</v>
      </c>
      <c r="M67" s="617">
        <v>21</v>
      </c>
      <c r="N67" s="617">
        <v>0</v>
      </c>
      <c r="O67" s="617">
        <v>10</v>
      </c>
      <c r="P67" s="616">
        <f t="shared" si="13"/>
        <v>43</v>
      </c>
      <c r="Q67" s="615" t="s">
        <v>894</v>
      </c>
      <c r="R67" s="614">
        <f t="shared" si="14"/>
        <v>43</v>
      </c>
      <c r="S67" s="613"/>
      <c r="T67" s="592">
        <f t="shared" si="10"/>
        <v>63</v>
      </c>
      <c r="U67" s="584" t="s">
        <v>893</v>
      </c>
    </row>
    <row r="68" spans="1:22" ht="33" hidden="1" x14ac:dyDescent="0.25">
      <c r="A68" s="623" t="s">
        <v>318</v>
      </c>
      <c r="B68" s="622">
        <v>66823</v>
      </c>
      <c r="C68" s="619"/>
      <c r="D68" s="621">
        <f t="shared" si="11"/>
        <v>66823</v>
      </c>
      <c r="E68" s="620">
        <v>0</v>
      </c>
      <c r="F68" s="619">
        <v>0</v>
      </c>
      <c r="G68" s="619">
        <v>0</v>
      </c>
      <c r="H68" s="619">
        <v>0</v>
      </c>
      <c r="I68" s="619">
        <v>0</v>
      </c>
      <c r="J68" s="619">
        <v>0</v>
      </c>
      <c r="K68" s="618">
        <f t="shared" si="12"/>
        <v>0</v>
      </c>
      <c r="L68" s="617">
        <v>0</v>
      </c>
      <c r="M68" s="617">
        <v>0</v>
      </c>
      <c r="N68" s="617">
        <v>0</v>
      </c>
      <c r="O68" s="617">
        <v>0</v>
      </c>
      <c r="P68" s="616">
        <f t="shared" si="13"/>
        <v>0</v>
      </c>
      <c r="Q68" s="615"/>
      <c r="R68" s="614">
        <f t="shared" si="14"/>
        <v>0</v>
      </c>
      <c r="S68" s="613" t="s">
        <v>871</v>
      </c>
      <c r="T68" s="592">
        <f t="shared" si="10"/>
        <v>66</v>
      </c>
    </row>
    <row r="69" spans="1:22" ht="16.5" hidden="1" x14ac:dyDescent="0.25">
      <c r="A69" s="623" t="s">
        <v>317</v>
      </c>
      <c r="B69" s="622">
        <v>176526</v>
      </c>
      <c r="C69" s="619"/>
      <c r="D69" s="621">
        <f t="shared" si="11"/>
        <v>176526</v>
      </c>
      <c r="E69" s="620">
        <v>52</v>
      </c>
      <c r="F69" s="619">
        <v>0</v>
      </c>
      <c r="G69" s="619">
        <v>0</v>
      </c>
      <c r="H69" s="619">
        <v>8</v>
      </c>
      <c r="I69" s="619">
        <v>0</v>
      </c>
      <c r="J69" s="619">
        <v>0</v>
      </c>
      <c r="K69" s="618">
        <f t="shared" si="12"/>
        <v>60</v>
      </c>
      <c r="L69" s="617">
        <v>0</v>
      </c>
      <c r="M69" s="617">
        <v>0</v>
      </c>
      <c r="N69" s="617">
        <v>0</v>
      </c>
      <c r="O69" s="617">
        <v>0</v>
      </c>
      <c r="P69" s="616">
        <f t="shared" si="13"/>
        <v>0</v>
      </c>
      <c r="Q69" s="615"/>
      <c r="R69" s="614">
        <f t="shared" si="14"/>
        <v>60</v>
      </c>
      <c r="S69" s="613"/>
      <c r="T69" s="592">
        <f t="shared" si="10"/>
        <v>116</v>
      </c>
    </row>
    <row r="70" spans="1:22" ht="82.5" hidden="1" x14ac:dyDescent="0.25">
      <c r="A70" s="623" t="s">
        <v>316</v>
      </c>
      <c r="B70" s="622">
        <v>551251</v>
      </c>
      <c r="C70" s="619"/>
      <c r="D70" s="621">
        <f t="shared" si="11"/>
        <v>551251</v>
      </c>
      <c r="E70" s="620">
        <v>175</v>
      </c>
      <c r="F70" s="619">
        <v>0</v>
      </c>
      <c r="G70" s="619">
        <v>0</v>
      </c>
      <c r="H70" s="619">
        <v>0</v>
      </c>
      <c r="I70" s="619">
        <v>0</v>
      </c>
      <c r="J70" s="619">
        <v>0</v>
      </c>
      <c r="K70" s="618">
        <f t="shared" si="12"/>
        <v>175</v>
      </c>
      <c r="L70" s="617">
        <v>0</v>
      </c>
      <c r="M70" s="617">
        <v>80</v>
      </c>
      <c r="N70" s="617">
        <v>22</v>
      </c>
      <c r="O70" s="617">
        <v>30</v>
      </c>
      <c r="P70" s="616">
        <f t="shared" si="13"/>
        <v>132</v>
      </c>
      <c r="Q70" s="615" t="s">
        <v>892</v>
      </c>
      <c r="R70" s="614">
        <f t="shared" si="14"/>
        <v>307</v>
      </c>
      <c r="S70" s="613"/>
      <c r="T70" s="592">
        <f t="shared" ref="T70:T101" si="15">ROUNDDOWN(D70,-3)/1000-R70</f>
        <v>244</v>
      </c>
    </row>
    <row r="71" spans="1:22" ht="33" hidden="1" x14ac:dyDescent="0.25">
      <c r="A71" s="623" t="s">
        <v>315</v>
      </c>
      <c r="B71" s="622">
        <v>96970</v>
      </c>
      <c r="C71" s="619"/>
      <c r="D71" s="621">
        <f t="shared" si="11"/>
        <v>96970</v>
      </c>
      <c r="E71" s="620">
        <v>0</v>
      </c>
      <c r="F71" s="619">
        <v>0</v>
      </c>
      <c r="G71" s="619">
        <v>0</v>
      </c>
      <c r="H71" s="619">
        <v>0</v>
      </c>
      <c r="I71" s="619">
        <v>0</v>
      </c>
      <c r="J71" s="619">
        <v>0</v>
      </c>
      <c r="K71" s="618">
        <f t="shared" si="12"/>
        <v>0</v>
      </c>
      <c r="L71" s="617">
        <v>0</v>
      </c>
      <c r="M71" s="617">
        <v>0</v>
      </c>
      <c r="N71" s="617">
        <v>0</v>
      </c>
      <c r="O71" s="617">
        <v>0</v>
      </c>
      <c r="P71" s="616">
        <f t="shared" si="13"/>
        <v>0</v>
      </c>
      <c r="Q71" s="615"/>
      <c r="R71" s="614">
        <f t="shared" si="14"/>
        <v>0</v>
      </c>
      <c r="S71" s="613" t="s">
        <v>871</v>
      </c>
      <c r="T71" s="592">
        <f t="shared" si="15"/>
        <v>96</v>
      </c>
    </row>
    <row r="72" spans="1:22" s="624" customFormat="1" ht="32.450000000000003" hidden="1" customHeight="1" x14ac:dyDescent="0.25">
      <c r="A72" s="638" t="s">
        <v>314</v>
      </c>
      <c r="B72" s="637">
        <v>284400</v>
      </c>
      <c r="C72" s="634"/>
      <c r="D72" s="636">
        <f t="shared" si="11"/>
        <v>284400</v>
      </c>
      <c r="E72" s="635">
        <v>0</v>
      </c>
      <c r="F72" s="634">
        <v>0</v>
      </c>
      <c r="G72" s="634">
        <v>0</v>
      </c>
      <c r="H72" s="634">
        <v>0</v>
      </c>
      <c r="I72" s="634">
        <v>0</v>
      </c>
      <c r="J72" s="634">
        <v>0</v>
      </c>
      <c r="K72" s="633">
        <f t="shared" si="12"/>
        <v>0</v>
      </c>
      <c r="L72" s="634">
        <v>0</v>
      </c>
      <c r="M72" s="634">
        <v>0</v>
      </c>
      <c r="N72" s="634">
        <v>0</v>
      </c>
      <c r="O72" s="634">
        <v>0</v>
      </c>
      <c r="P72" s="631">
        <f t="shared" si="13"/>
        <v>0</v>
      </c>
      <c r="Q72" s="630"/>
      <c r="R72" s="629">
        <f t="shared" si="14"/>
        <v>0</v>
      </c>
      <c r="S72" s="628" t="s">
        <v>872</v>
      </c>
      <c r="T72" s="627">
        <f t="shared" si="15"/>
        <v>284</v>
      </c>
      <c r="U72" s="626"/>
      <c r="V72" s="625"/>
    </row>
    <row r="73" spans="1:22" ht="33" hidden="1" x14ac:dyDescent="0.25">
      <c r="A73" s="623" t="s">
        <v>313</v>
      </c>
      <c r="B73" s="622">
        <v>189213</v>
      </c>
      <c r="C73" s="619"/>
      <c r="D73" s="621">
        <f t="shared" si="11"/>
        <v>189213</v>
      </c>
      <c r="E73" s="620">
        <v>0</v>
      </c>
      <c r="F73" s="619">
        <v>0</v>
      </c>
      <c r="G73" s="619">
        <v>0</v>
      </c>
      <c r="H73" s="619">
        <v>0</v>
      </c>
      <c r="I73" s="619">
        <v>0</v>
      </c>
      <c r="J73" s="619">
        <v>0</v>
      </c>
      <c r="K73" s="618">
        <f t="shared" si="12"/>
        <v>0</v>
      </c>
      <c r="L73" s="617">
        <v>0</v>
      </c>
      <c r="M73" s="617">
        <v>0</v>
      </c>
      <c r="N73" s="617">
        <v>0</v>
      </c>
      <c r="O73" s="617">
        <v>0</v>
      </c>
      <c r="P73" s="616">
        <f t="shared" si="13"/>
        <v>0</v>
      </c>
      <c r="Q73" s="615"/>
      <c r="R73" s="614">
        <f t="shared" si="14"/>
        <v>0</v>
      </c>
      <c r="S73" s="613" t="s">
        <v>871</v>
      </c>
      <c r="T73" s="592">
        <f t="shared" si="15"/>
        <v>189</v>
      </c>
    </row>
    <row r="74" spans="1:22" ht="33" hidden="1" x14ac:dyDescent="0.25">
      <c r="A74" s="623" t="s">
        <v>312</v>
      </c>
      <c r="B74" s="622">
        <v>271195</v>
      </c>
      <c r="C74" s="619"/>
      <c r="D74" s="621">
        <f t="shared" si="11"/>
        <v>271195</v>
      </c>
      <c r="E74" s="620">
        <v>0</v>
      </c>
      <c r="F74" s="619">
        <v>0</v>
      </c>
      <c r="G74" s="619">
        <v>0</v>
      </c>
      <c r="H74" s="619">
        <v>0</v>
      </c>
      <c r="I74" s="619">
        <v>0</v>
      </c>
      <c r="J74" s="619">
        <v>0</v>
      </c>
      <c r="K74" s="618">
        <f t="shared" si="12"/>
        <v>0</v>
      </c>
      <c r="L74" s="617">
        <v>0</v>
      </c>
      <c r="M74" s="617">
        <v>0</v>
      </c>
      <c r="N74" s="617">
        <v>0</v>
      </c>
      <c r="O74" s="617">
        <v>0</v>
      </c>
      <c r="P74" s="616">
        <f t="shared" si="13"/>
        <v>0</v>
      </c>
      <c r="Q74" s="615"/>
      <c r="R74" s="614">
        <f t="shared" si="14"/>
        <v>0</v>
      </c>
      <c r="S74" s="613" t="s">
        <v>871</v>
      </c>
      <c r="T74" s="592">
        <f t="shared" si="15"/>
        <v>271</v>
      </c>
    </row>
    <row r="75" spans="1:22" ht="33" hidden="1" x14ac:dyDescent="0.25">
      <c r="A75" s="623" t="s">
        <v>311</v>
      </c>
      <c r="B75" s="622">
        <v>71201</v>
      </c>
      <c r="C75" s="619"/>
      <c r="D75" s="621">
        <f t="shared" si="11"/>
        <v>71201</v>
      </c>
      <c r="E75" s="620">
        <v>0</v>
      </c>
      <c r="F75" s="619">
        <v>0</v>
      </c>
      <c r="G75" s="619">
        <v>0</v>
      </c>
      <c r="H75" s="619">
        <v>0</v>
      </c>
      <c r="I75" s="619">
        <v>0</v>
      </c>
      <c r="J75" s="619">
        <v>0</v>
      </c>
      <c r="K75" s="618">
        <f t="shared" si="12"/>
        <v>0</v>
      </c>
      <c r="L75" s="617">
        <v>0</v>
      </c>
      <c r="M75" s="617">
        <v>0</v>
      </c>
      <c r="N75" s="617">
        <v>0</v>
      </c>
      <c r="O75" s="617">
        <v>0</v>
      </c>
      <c r="P75" s="616">
        <f t="shared" si="13"/>
        <v>0</v>
      </c>
      <c r="Q75" s="615"/>
      <c r="R75" s="614">
        <f t="shared" si="14"/>
        <v>0</v>
      </c>
      <c r="S75" s="613" t="s">
        <v>871</v>
      </c>
      <c r="T75" s="592">
        <f t="shared" si="15"/>
        <v>71</v>
      </c>
    </row>
    <row r="76" spans="1:22" ht="16.5" hidden="1" x14ac:dyDescent="0.25">
      <c r="A76" s="638" t="s">
        <v>310</v>
      </c>
      <c r="B76" s="637">
        <v>59676</v>
      </c>
      <c r="C76" s="634"/>
      <c r="D76" s="621">
        <f t="shared" si="11"/>
        <v>59676</v>
      </c>
      <c r="E76" s="620">
        <v>59</v>
      </c>
      <c r="F76" s="619">
        <v>0</v>
      </c>
      <c r="G76" s="619">
        <v>0</v>
      </c>
      <c r="H76" s="619">
        <v>0</v>
      </c>
      <c r="I76" s="619">
        <v>0</v>
      </c>
      <c r="J76" s="619">
        <v>0</v>
      </c>
      <c r="K76" s="618">
        <f t="shared" si="12"/>
        <v>59</v>
      </c>
      <c r="L76" s="617">
        <v>0</v>
      </c>
      <c r="M76" s="617">
        <v>0</v>
      </c>
      <c r="N76" s="617">
        <v>0</v>
      </c>
      <c r="O76" s="617">
        <v>0</v>
      </c>
      <c r="P76" s="616">
        <f t="shared" si="13"/>
        <v>0</v>
      </c>
      <c r="Q76" s="630"/>
      <c r="R76" s="614">
        <f t="shared" si="14"/>
        <v>59</v>
      </c>
      <c r="S76" s="628"/>
      <c r="T76" s="592">
        <f t="shared" si="15"/>
        <v>0</v>
      </c>
    </row>
    <row r="77" spans="1:22" s="624" customFormat="1" ht="33" hidden="1" x14ac:dyDescent="0.25">
      <c r="A77" s="638" t="s">
        <v>309</v>
      </c>
      <c r="B77" s="637">
        <v>272237</v>
      </c>
      <c r="C77" s="634"/>
      <c r="D77" s="621">
        <f t="shared" si="11"/>
        <v>272237</v>
      </c>
      <c r="E77" s="620">
        <v>0</v>
      </c>
      <c r="F77" s="619">
        <v>0</v>
      </c>
      <c r="G77" s="619">
        <v>0</v>
      </c>
      <c r="H77" s="619">
        <v>0</v>
      </c>
      <c r="I77" s="619">
        <v>0</v>
      </c>
      <c r="J77" s="619">
        <v>0</v>
      </c>
      <c r="K77" s="618">
        <f t="shared" si="12"/>
        <v>0</v>
      </c>
      <c r="L77" s="617">
        <v>0</v>
      </c>
      <c r="M77" s="617">
        <v>0</v>
      </c>
      <c r="N77" s="617">
        <v>0</v>
      </c>
      <c r="O77" s="617">
        <v>0</v>
      </c>
      <c r="P77" s="616">
        <f t="shared" si="13"/>
        <v>0</v>
      </c>
      <c r="Q77" s="630"/>
      <c r="R77" s="614">
        <f t="shared" si="14"/>
        <v>0</v>
      </c>
      <c r="S77" s="613" t="s">
        <v>871</v>
      </c>
      <c r="T77" s="592">
        <f t="shared" si="15"/>
        <v>272</v>
      </c>
      <c r="U77" s="626"/>
      <c r="V77" s="625"/>
    </row>
    <row r="78" spans="1:22" s="624" customFormat="1" ht="33" hidden="1" x14ac:dyDescent="0.25">
      <c r="A78" s="638" t="s">
        <v>307</v>
      </c>
      <c r="B78" s="637">
        <v>444406</v>
      </c>
      <c r="C78" s="634">
        <v>99750</v>
      </c>
      <c r="D78" s="636">
        <f t="shared" si="11"/>
        <v>344656</v>
      </c>
      <c r="E78" s="620">
        <v>0</v>
      </c>
      <c r="F78" s="619">
        <v>0</v>
      </c>
      <c r="G78" s="619">
        <v>0</v>
      </c>
      <c r="H78" s="619">
        <v>0</v>
      </c>
      <c r="I78" s="619">
        <v>0</v>
      </c>
      <c r="J78" s="619">
        <v>0</v>
      </c>
      <c r="K78" s="633">
        <f t="shared" si="12"/>
        <v>0</v>
      </c>
      <c r="L78" s="617">
        <v>0</v>
      </c>
      <c r="M78" s="617">
        <v>0</v>
      </c>
      <c r="N78" s="617">
        <v>0</v>
      </c>
      <c r="O78" s="617">
        <v>0</v>
      </c>
      <c r="P78" s="631">
        <f t="shared" si="13"/>
        <v>0</v>
      </c>
      <c r="Q78" s="630"/>
      <c r="R78" s="629">
        <f t="shared" si="14"/>
        <v>0</v>
      </c>
      <c r="S78" s="613" t="s">
        <v>871</v>
      </c>
      <c r="T78" s="627">
        <f t="shared" si="15"/>
        <v>344</v>
      </c>
      <c r="U78" s="626"/>
      <c r="V78" s="625"/>
    </row>
    <row r="79" spans="1:22" ht="33" hidden="1" x14ac:dyDescent="0.25">
      <c r="A79" s="623" t="s">
        <v>306</v>
      </c>
      <c r="B79" s="622">
        <v>96276</v>
      </c>
      <c r="C79" s="619"/>
      <c r="D79" s="621">
        <f t="shared" si="11"/>
        <v>96276</v>
      </c>
      <c r="E79" s="620">
        <v>0</v>
      </c>
      <c r="F79" s="619">
        <v>0</v>
      </c>
      <c r="G79" s="619">
        <v>0</v>
      </c>
      <c r="H79" s="619">
        <v>0</v>
      </c>
      <c r="I79" s="619">
        <v>0</v>
      </c>
      <c r="J79" s="619">
        <v>0</v>
      </c>
      <c r="K79" s="618">
        <f t="shared" si="12"/>
        <v>0</v>
      </c>
      <c r="L79" s="617">
        <v>0</v>
      </c>
      <c r="M79" s="617">
        <v>0</v>
      </c>
      <c r="N79" s="617">
        <v>0</v>
      </c>
      <c r="O79" s="617">
        <v>0</v>
      </c>
      <c r="P79" s="616">
        <f t="shared" si="13"/>
        <v>0</v>
      </c>
      <c r="Q79" s="615"/>
      <c r="R79" s="614">
        <f t="shared" si="14"/>
        <v>0</v>
      </c>
      <c r="S79" s="613" t="s">
        <v>871</v>
      </c>
      <c r="T79" s="592">
        <f t="shared" si="15"/>
        <v>96</v>
      </c>
    </row>
    <row r="80" spans="1:22" s="624" customFormat="1" ht="33" hidden="1" x14ac:dyDescent="0.25">
      <c r="A80" s="652" t="s">
        <v>305</v>
      </c>
      <c r="B80" s="651">
        <v>254108</v>
      </c>
      <c r="C80" s="648"/>
      <c r="D80" s="650">
        <f t="shared" si="11"/>
        <v>254108</v>
      </c>
      <c r="E80" s="649">
        <v>0</v>
      </c>
      <c r="F80" s="648">
        <v>0</v>
      </c>
      <c r="G80" s="648">
        <v>0</v>
      </c>
      <c r="H80" s="648">
        <v>0</v>
      </c>
      <c r="I80" s="648">
        <v>0</v>
      </c>
      <c r="J80" s="648">
        <v>0</v>
      </c>
      <c r="K80" s="647">
        <f t="shared" si="12"/>
        <v>0</v>
      </c>
      <c r="L80" s="646">
        <v>227</v>
      </c>
      <c r="M80" s="646">
        <v>27</v>
      </c>
      <c r="N80" s="646">
        <v>0</v>
      </c>
      <c r="O80" s="646">
        <v>0</v>
      </c>
      <c r="P80" s="645">
        <f t="shared" si="13"/>
        <v>254</v>
      </c>
      <c r="Q80" s="644" t="s">
        <v>891</v>
      </c>
      <c r="R80" s="643">
        <f t="shared" si="14"/>
        <v>254</v>
      </c>
      <c r="S80" s="642" t="s">
        <v>890</v>
      </c>
      <c r="T80" s="641">
        <f t="shared" si="15"/>
        <v>0</v>
      </c>
      <c r="U80" s="640" t="s">
        <v>889</v>
      </c>
      <c r="V80" s="625"/>
    </row>
    <row r="81" spans="1:22" ht="33" hidden="1" x14ac:dyDescent="0.25">
      <c r="A81" s="623" t="s">
        <v>304</v>
      </c>
      <c r="B81" s="622">
        <v>321857</v>
      </c>
      <c r="C81" s="619"/>
      <c r="D81" s="621">
        <f t="shared" si="11"/>
        <v>321857</v>
      </c>
      <c r="E81" s="620">
        <v>0</v>
      </c>
      <c r="F81" s="619">
        <v>0</v>
      </c>
      <c r="G81" s="619">
        <v>0</v>
      </c>
      <c r="H81" s="619">
        <v>0</v>
      </c>
      <c r="I81" s="619">
        <v>0</v>
      </c>
      <c r="J81" s="619">
        <v>0</v>
      </c>
      <c r="K81" s="618">
        <f t="shared" si="12"/>
        <v>0</v>
      </c>
      <c r="L81" s="617">
        <v>0</v>
      </c>
      <c r="M81" s="617">
        <v>0</v>
      </c>
      <c r="N81" s="617">
        <v>0</v>
      </c>
      <c r="O81" s="617">
        <v>0</v>
      </c>
      <c r="P81" s="616">
        <f t="shared" si="13"/>
        <v>0</v>
      </c>
      <c r="Q81" s="615"/>
      <c r="R81" s="614">
        <f t="shared" si="14"/>
        <v>0</v>
      </c>
      <c r="S81" s="613" t="s">
        <v>871</v>
      </c>
      <c r="T81" s="592">
        <f t="shared" si="15"/>
        <v>321</v>
      </c>
    </row>
    <row r="82" spans="1:22" ht="33" hidden="1" x14ac:dyDescent="0.25">
      <c r="A82" s="623" t="s">
        <v>302</v>
      </c>
      <c r="B82" s="622">
        <v>242139</v>
      </c>
      <c r="C82" s="619"/>
      <c r="D82" s="621">
        <f t="shared" si="11"/>
        <v>242139</v>
      </c>
      <c r="E82" s="620">
        <v>0</v>
      </c>
      <c r="F82" s="619">
        <v>0</v>
      </c>
      <c r="G82" s="619">
        <v>0</v>
      </c>
      <c r="H82" s="619">
        <v>0</v>
      </c>
      <c r="I82" s="619">
        <v>0</v>
      </c>
      <c r="J82" s="619">
        <v>0</v>
      </c>
      <c r="K82" s="618">
        <f t="shared" si="12"/>
        <v>0</v>
      </c>
      <c r="L82" s="617">
        <v>0</v>
      </c>
      <c r="M82" s="617">
        <v>0</v>
      </c>
      <c r="N82" s="617">
        <v>0</v>
      </c>
      <c r="O82" s="617">
        <v>0</v>
      </c>
      <c r="P82" s="616">
        <f t="shared" si="13"/>
        <v>0</v>
      </c>
      <c r="Q82" s="615"/>
      <c r="R82" s="614">
        <f t="shared" si="14"/>
        <v>0</v>
      </c>
      <c r="S82" s="613" t="s">
        <v>871</v>
      </c>
      <c r="T82" s="592">
        <f t="shared" si="15"/>
        <v>242</v>
      </c>
    </row>
    <row r="83" spans="1:22" s="624" customFormat="1" ht="16.5" hidden="1" x14ac:dyDescent="0.25">
      <c r="A83" s="638" t="s">
        <v>491</v>
      </c>
      <c r="B83" s="637">
        <v>295122</v>
      </c>
      <c r="C83" s="634">
        <v>61800</v>
      </c>
      <c r="D83" s="621">
        <f t="shared" si="11"/>
        <v>233322</v>
      </c>
      <c r="E83" s="620">
        <v>0</v>
      </c>
      <c r="F83" s="619">
        <v>54</v>
      </c>
      <c r="G83" s="619">
        <v>0</v>
      </c>
      <c r="H83" s="619">
        <v>0</v>
      </c>
      <c r="I83" s="619">
        <v>80</v>
      </c>
      <c r="J83" s="619">
        <v>0</v>
      </c>
      <c r="K83" s="618">
        <f t="shared" si="12"/>
        <v>134</v>
      </c>
      <c r="L83" s="617">
        <v>0</v>
      </c>
      <c r="M83" s="617">
        <v>0</v>
      </c>
      <c r="N83" s="617">
        <v>0</v>
      </c>
      <c r="O83" s="617">
        <v>0</v>
      </c>
      <c r="P83" s="616">
        <f t="shared" si="13"/>
        <v>0</v>
      </c>
      <c r="Q83" s="630"/>
      <c r="R83" s="614">
        <f t="shared" si="14"/>
        <v>134</v>
      </c>
      <c r="S83" s="628"/>
      <c r="T83" s="592">
        <f t="shared" si="15"/>
        <v>99</v>
      </c>
      <c r="U83" s="626"/>
      <c r="V83" s="625"/>
    </row>
    <row r="84" spans="1:22" ht="16.5" hidden="1" x14ac:dyDescent="0.25">
      <c r="A84" s="623" t="s">
        <v>301</v>
      </c>
      <c r="B84" s="622">
        <v>129788</v>
      </c>
      <c r="C84" s="619">
        <v>25547</v>
      </c>
      <c r="D84" s="621">
        <f t="shared" si="11"/>
        <v>104241</v>
      </c>
      <c r="E84" s="620">
        <v>0</v>
      </c>
      <c r="F84" s="619">
        <v>0</v>
      </c>
      <c r="G84" s="619">
        <v>0</v>
      </c>
      <c r="H84" s="619">
        <v>0</v>
      </c>
      <c r="I84" s="619">
        <v>104</v>
      </c>
      <c r="J84" s="619">
        <v>0</v>
      </c>
      <c r="K84" s="618">
        <f t="shared" si="12"/>
        <v>104</v>
      </c>
      <c r="L84" s="617">
        <v>0</v>
      </c>
      <c r="M84" s="617">
        <v>0</v>
      </c>
      <c r="N84" s="617">
        <v>0</v>
      </c>
      <c r="O84" s="617">
        <v>0</v>
      </c>
      <c r="P84" s="616">
        <f t="shared" si="13"/>
        <v>0</v>
      </c>
      <c r="Q84" s="615"/>
      <c r="R84" s="614">
        <f t="shared" si="14"/>
        <v>104</v>
      </c>
      <c r="S84" s="613"/>
      <c r="T84" s="592">
        <f t="shared" si="15"/>
        <v>0</v>
      </c>
    </row>
    <row r="85" spans="1:22" ht="33" hidden="1" x14ac:dyDescent="0.25">
      <c r="A85" s="623" t="s">
        <v>300</v>
      </c>
      <c r="B85" s="622">
        <v>587163</v>
      </c>
      <c r="C85" s="619"/>
      <c r="D85" s="621">
        <f t="shared" si="11"/>
        <v>587163</v>
      </c>
      <c r="E85" s="620">
        <v>0</v>
      </c>
      <c r="F85" s="619">
        <v>0</v>
      </c>
      <c r="G85" s="619">
        <v>0</v>
      </c>
      <c r="H85" s="619">
        <v>0</v>
      </c>
      <c r="I85" s="619">
        <v>0</v>
      </c>
      <c r="J85" s="619">
        <v>0</v>
      </c>
      <c r="K85" s="618">
        <f t="shared" si="12"/>
        <v>0</v>
      </c>
      <c r="L85" s="617">
        <v>0</v>
      </c>
      <c r="M85" s="617">
        <v>0</v>
      </c>
      <c r="N85" s="617">
        <v>0</v>
      </c>
      <c r="O85" s="617">
        <v>0</v>
      </c>
      <c r="P85" s="616">
        <f t="shared" si="13"/>
        <v>0</v>
      </c>
      <c r="Q85" s="615"/>
      <c r="R85" s="614">
        <f t="shared" si="14"/>
        <v>0</v>
      </c>
      <c r="S85" s="613" t="s">
        <v>871</v>
      </c>
      <c r="T85" s="592">
        <f t="shared" si="15"/>
        <v>587</v>
      </c>
    </row>
    <row r="86" spans="1:22" ht="16.5" hidden="1" x14ac:dyDescent="0.25">
      <c r="A86" s="623" t="s">
        <v>299</v>
      </c>
      <c r="B86" s="622">
        <v>247457</v>
      </c>
      <c r="C86" s="619"/>
      <c r="D86" s="621">
        <f t="shared" si="11"/>
        <v>247457</v>
      </c>
      <c r="E86" s="620">
        <v>0</v>
      </c>
      <c r="F86" s="619">
        <v>50</v>
      </c>
      <c r="G86" s="619">
        <v>196</v>
      </c>
      <c r="H86" s="619">
        <v>0</v>
      </c>
      <c r="I86" s="619">
        <v>0</v>
      </c>
      <c r="J86" s="619">
        <v>0</v>
      </c>
      <c r="K86" s="618">
        <f t="shared" si="12"/>
        <v>246</v>
      </c>
      <c r="L86" s="617">
        <v>0</v>
      </c>
      <c r="M86" s="617">
        <v>0</v>
      </c>
      <c r="N86" s="617">
        <v>0</v>
      </c>
      <c r="O86" s="617">
        <v>0</v>
      </c>
      <c r="P86" s="616">
        <f t="shared" si="13"/>
        <v>0</v>
      </c>
      <c r="Q86" s="615"/>
      <c r="R86" s="614">
        <f t="shared" si="14"/>
        <v>246</v>
      </c>
      <c r="S86" s="613"/>
      <c r="T86" s="592">
        <f t="shared" si="15"/>
        <v>1</v>
      </c>
    </row>
    <row r="87" spans="1:22" ht="33" hidden="1" x14ac:dyDescent="0.25">
      <c r="A87" s="623" t="s">
        <v>298</v>
      </c>
      <c r="B87" s="622">
        <v>37489</v>
      </c>
      <c r="C87" s="619"/>
      <c r="D87" s="621">
        <f t="shared" si="11"/>
        <v>37489</v>
      </c>
      <c r="E87" s="620">
        <v>0</v>
      </c>
      <c r="F87" s="619">
        <v>0</v>
      </c>
      <c r="G87" s="619">
        <v>0</v>
      </c>
      <c r="H87" s="619">
        <v>0</v>
      </c>
      <c r="I87" s="619">
        <v>0</v>
      </c>
      <c r="J87" s="619">
        <v>0</v>
      </c>
      <c r="K87" s="618">
        <f t="shared" si="12"/>
        <v>0</v>
      </c>
      <c r="L87" s="617">
        <v>0</v>
      </c>
      <c r="M87" s="617">
        <v>0</v>
      </c>
      <c r="N87" s="617">
        <v>0</v>
      </c>
      <c r="O87" s="617">
        <v>0</v>
      </c>
      <c r="P87" s="616">
        <f t="shared" si="13"/>
        <v>0</v>
      </c>
      <c r="Q87" s="615"/>
      <c r="R87" s="614">
        <f t="shared" si="14"/>
        <v>0</v>
      </c>
      <c r="S87" s="613" t="s">
        <v>871</v>
      </c>
      <c r="T87" s="592">
        <f t="shared" si="15"/>
        <v>37</v>
      </c>
    </row>
    <row r="88" spans="1:22" ht="99" hidden="1" x14ac:dyDescent="0.25">
      <c r="A88" s="623" t="s">
        <v>297</v>
      </c>
      <c r="B88" s="622">
        <v>331057</v>
      </c>
      <c r="C88" s="619"/>
      <c r="D88" s="621">
        <f t="shared" si="11"/>
        <v>331057</v>
      </c>
      <c r="E88" s="620">
        <v>0</v>
      </c>
      <c r="F88" s="619">
        <v>0</v>
      </c>
      <c r="G88" s="619">
        <v>0</v>
      </c>
      <c r="H88" s="619">
        <v>0</v>
      </c>
      <c r="I88" s="619">
        <v>0</v>
      </c>
      <c r="J88" s="619">
        <v>0</v>
      </c>
      <c r="K88" s="618">
        <f t="shared" si="12"/>
        <v>0</v>
      </c>
      <c r="L88" s="617">
        <v>0</v>
      </c>
      <c r="M88" s="617">
        <v>66</v>
      </c>
      <c r="N88" s="617">
        <v>0</v>
      </c>
      <c r="O88" s="617">
        <v>30</v>
      </c>
      <c r="P88" s="616">
        <f t="shared" si="13"/>
        <v>96</v>
      </c>
      <c r="Q88" s="615" t="s">
        <v>888</v>
      </c>
      <c r="R88" s="614">
        <f t="shared" si="14"/>
        <v>96</v>
      </c>
      <c r="S88" s="613"/>
      <c r="T88" s="592">
        <f t="shared" si="15"/>
        <v>235</v>
      </c>
    </row>
    <row r="89" spans="1:22" ht="33" hidden="1" x14ac:dyDescent="0.25">
      <c r="A89" s="623" t="s">
        <v>296</v>
      </c>
      <c r="B89" s="622">
        <v>246125</v>
      </c>
      <c r="C89" s="619"/>
      <c r="D89" s="621">
        <f t="shared" si="11"/>
        <v>246125</v>
      </c>
      <c r="E89" s="620">
        <v>0</v>
      </c>
      <c r="F89" s="619">
        <v>0</v>
      </c>
      <c r="G89" s="619">
        <v>0</v>
      </c>
      <c r="H89" s="619">
        <v>0</v>
      </c>
      <c r="I89" s="619">
        <v>0</v>
      </c>
      <c r="J89" s="619">
        <v>0</v>
      </c>
      <c r="K89" s="618">
        <f t="shared" si="12"/>
        <v>0</v>
      </c>
      <c r="L89" s="617">
        <v>0</v>
      </c>
      <c r="M89" s="617">
        <v>0</v>
      </c>
      <c r="N89" s="617">
        <v>0</v>
      </c>
      <c r="O89" s="617">
        <v>0</v>
      </c>
      <c r="P89" s="616">
        <f t="shared" si="13"/>
        <v>0</v>
      </c>
      <c r="Q89" s="615"/>
      <c r="R89" s="614">
        <f t="shared" si="14"/>
        <v>0</v>
      </c>
      <c r="S89" s="613" t="s">
        <v>871</v>
      </c>
      <c r="T89" s="592">
        <f t="shared" si="15"/>
        <v>246</v>
      </c>
    </row>
    <row r="90" spans="1:22" ht="16.5" hidden="1" x14ac:dyDescent="0.25">
      <c r="A90" s="623" t="s">
        <v>295</v>
      </c>
      <c r="B90" s="622">
        <v>130652</v>
      </c>
      <c r="C90" s="619">
        <v>22000</v>
      </c>
      <c r="D90" s="621">
        <f t="shared" si="11"/>
        <v>108652</v>
      </c>
      <c r="E90" s="620">
        <v>0</v>
      </c>
      <c r="F90" s="619">
        <v>30</v>
      </c>
      <c r="G90" s="619">
        <v>0</v>
      </c>
      <c r="H90" s="619">
        <v>0</v>
      </c>
      <c r="I90" s="619">
        <v>70</v>
      </c>
      <c r="J90" s="619">
        <v>0</v>
      </c>
      <c r="K90" s="618">
        <f t="shared" si="12"/>
        <v>100</v>
      </c>
      <c r="L90" s="617">
        <v>0</v>
      </c>
      <c r="M90" s="617">
        <v>0</v>
      </c>
      <c r="N90" s="617">
        <v>0</v>
      </c>
      <c r="O90" s="617">
        <v>0</v>
      </c>
      <c r="P90" s="616">
        <f t="shared" si="13"/>
        <v>0</v>
      </c>
      <c r="Q90" s="615"/>
      <c r="R90" s="614">
        <f t="shared" si="14"/>
        <v>100</v>
      </c>
      <c r="S90" s="613"/>
      <c r="T90" s="592">
        <f t="shared" si="15"/>
        <v>8</v>
      </c>
    </row>
    <row r="91" spans="1:22" ht="33" hidden="1" x14ac:dyDescent="0.25">
      <c r="A91" s="623" t="s">
        <v>294</v>
      </c>
      <c r="B91" s="622">
        <v>226543</v>
      </c>
      <c r="C91" s="619"/>
      <c r="D91" s="621">
        <f t="shared" si="11"/>
        <v>226543</v>
      </c>
      <c r="E91" s="620">
        <v>0</v>
      </c>
      <c r="F91" s="619">
        <v>0</v>
      </c>
      <c r="G91" s="619">
        <v>0</v>
      </c>
      <c r="H91" s="619">
        <v>0</v>
      </c>
      <c r="I91" s="619">
        <v>0</v>
      </c>
      <c r="J91" s="619">
        <v>0</v>
      </c>
      <c r="K91" s="618">
        <f t="shared" si="12"/>
        <v>0</v>
      </c>
      <c r="L91" s="617">
        <v>0</v>
      </c>
      <c r="M91" s="617">
        <v>0</v>
      </c>
      <c r="N91" s="617">
        <v>0</v>
      </c>
      <c r="O91" s="617">
        <v>0</v>
      </c>
      <c r="P91" s="616">
        <f t="shared" si="13"/>
        <v>0</v>
      </c>
      <c r="Q91" s="615"/>
      <c r="R91" s="614">
        <f t="shared" si="14"/>
        <v>0</v>
      </c>
      <c r="S91" s="613" t="s">
        <v>871</v>
      </c>
      <c r="T91" s="592">
        <f t="shared" si="15"/>
        <v>226</v>
      </c>
    </row>
    <row r="92" spans="1:22" ht="33" hidden="1" x14ac:dyDescent="0.25">
      <c r="A92" s="623" t="s">
        <v>293</v>
      </c>
      <c r="B92" s="622">
        <v>142635</v>
      </c>
      <c r="C92" s="619"/>
      <c r="D92" s="621">
        <f t="shared" si="11"/>
        <v>142635</v>
      </c>
      <c r="E92" s="620">
        <v>0</v>
      </c>
      <c r="F92" s="619">
        <v>0</v>
      </c>
      <c r="G92" s="619">
        <v>0</v>
      </c>
      <c r="H92" s="619">
        <v>0</v>
      </c>
      <c r="I92" s="619">
        <v>0</v>
      </c>
      <c r="J92" s="619">
        <v>0</v>
      </c>
      <c r="K92" s="618">
        <f t="shared" si="12"/>
        <v>0</v>
      </c>
      <c r="L92" s="617">
        <v>0</v>
      </c>
      <c r="M92" s="617">
        <v>0</v>
      </c>
      <c r="N92" s="617">
        <v>0</v>
      </c>
      <c r="O92" s="617">
        <v>0</v>
      </c>
      <c r="P92" s="616">
        <f t="shared" si="13"/>
        <v>0</v>
      </c>
      <c r="Q92" s="615"/>
      <c r="R92" s="614">
        <f t="shared" si="14"/>
        <v>0</v>
      </c>
      <c r="S92" s="613" t="s">
        <v>871</v>
      </c>
      <c r="T92" s="592">
        <f t="shared" si="15"/>
        <v>142</v>
      </c>
    </row>
    <row r="93" spans="1:22" ht="33" hidden="1" x14ac:dyDescent="0.25">
      <c r="A93" s="623" t="s">
        <v>292</v>
      </c>
      <c r="B93" s="622">
        <v>145505</v>
      </c>
      <c r="C93" s="619"/>
      <c r="D93" s="621">
        <f t="shared" si="11"/>
        <v>145505</v>
      </c>
      <c r="E93" s="620">
        <v>0</v>
      </c>
      <c r="F93" s="619">
        <v>0</v>
      </c>
      <c r="G93" s="619">
        <v>0</v>
      </c>
      <c r="H93" s="619">
        <v>0</v>
      </c>
      <c r="I93" s="619">
        <v>0</v>
      </c>
      <c r="J93" s="619">
        <v>0</v>
      </c>
      <c r="K93" s="618">
        <f t="shared" si="12"/>
        <v>0</v>
      </c>
      <c r="L93" s="617">
        <v>0</v>
      </c>
      <c r="M93" s="617">
        <v>0</v>
      </c>
      <c r="N93" s="617">
        <v>0</v>
      </c>
      <c r="O93" s="617">
        <v>0</v>
      </c>
      <c r="P93" s="616">
        <f t="shared" si="13"/>
        <v>0</v>
      </c>
      <c r="Q93" s="615"/>
      <c r="R93" s="614">
        <f t="shared" si="14"/>
        <v>0</v>
      </c>
      <c r="S93" s="613" t="s">
        <v>871</v>
      </c>
      <c r="T93" s="592">
        <f t="shared" si="15"/>
        <v>145</v>
      </c>
    </row>
    <row r="94" spans="1:22" s="624" customFormat="1" ht="32.450000000000003" hidden="1" customHeight="1" x14ac:dyDescent="0.25">
      <c r="A94" s="638" t="s">
        <v>290</v>
      </c>
      <c r="B94" s="637">
        <v>367536</v>
      </c>
      <c r="C94" s="634">
        <v>95518</v>
      </c>
      <c r="D94" s="636">
        <f t="shared" si="11"/>
        <v>272018</v>
      </c>
      <c r="E94" s="635">
        <v>0</v>
      </c>
      <c r="F94" s="634">
        <v>0</v>
      </c>
      <c r="G94" s="634">
        <v>0</v>
      </c>
      <c r="H94" s="634">
        <v>0</v>
      </c>
      <c r="I94" s="634">
        <v>0</v>
      </c>
      <c r="J94" s="634">
        <v>0</v>
      </c>
      <c r="K94" s="633">
        <f t="shared" si="12"/>
        <v>0</v>
      </c>
      <c r="L94" s="634">
        <v>0</v>
      </c>
      <c r="M94" s="634">
        <v>0</v>
      </c>
      <c r="N94" s="634">
        <v>0</v>
      </c>
      <c r="O94" s="634">
        <v>0</v>
      </c>
      <c r="P94" s="631">
        <f t="shared" si="13"/>
        <v>0</v>
      </c>
      <c r="Q94" s="630"/>
      <c r="R94" s="629">
        <f t="shared" si="14"/>
        <v>0</v>
      </c>
      <c r="S94" s="628" t="s">
        <v>872</v>
      </c>
      <c r="T94" s="627">
        <f t="shared" si="15"/>
        <v>272</v>
      </c>
      <c r="U94" s="626"/>
      <c r="V94" s="625"/>
    </row>
    <row r="95" spans="1:22" ht="33" hidden="1" x14ac:dyDescent="0.25">
      <c r="A95" s="623" t="s">
        <v>289</v>
      </c>
      <c r="B95" s="622">
        <v>119994</v>
      </c>
      <c r="C95" s="619"/>
      <c r="D95" s="621">
        <f t="shared" ref="D95:D126" si="16">B95-C95</f>
        <v>119994</v>
      </c>
      <c r="E95" s="620">
        <v>0</v>
      </c>
      <c r="F95" s="619">
        <v>0</v>
      </c>
      <c r="G95" s="619">
        <v>0</v>
      </c>
      <c r="H95" s="619">
        <v>0</v>
      </c>
      <c r="I95" s="619">
        <v>0</v>
      </c>
      <c r="J95" s="619">
        <v>0</v>
      </c>
      <c r="K95" s="618">
        <f t="shared" ref="K95:K126" si="17">SUM(E95:J95)</f>
        <v>0</v>
      </c>
      <c r="L95" s="617">
        <v>0</v>
      </c>
      <c r="M95" s="617">
        <v>0</v>
      </c>
      <c r="N95" s="617">
        <v>0</v>
      </c>
      <c r="O95" s="617">
        <v>0</v>
      </c>
      <c r="P95" s="616">
        <f t="shared" ref="P95:P126" si="18">SUM(L95:O95)</f>
        <v>0</v>
      </c>
      <c r="Q95" s="615"/>
      <c r="R95" s="614">
        <f t="shared" ref="R95:R131" si="19">K95+P95</f>
        <v>0</v>
      </c>
      <c r="S95" s="613" t="s">
        <v>871</v>
      </c>
      <c r="T95" s="592">
        <f t="shared" si="15"/>
        <v>119</v>
      </c>
    </row>
    <row r="96" spans="1:22" ht="33" hidden="1" x14ac:dyDescent="0.25">
      <c r="A96" s="623" t="s">
        <v>288</v>
      </c>
      <c r="B96" s="622">
        <v>48128</v>
      </c>
      <c r="C96" s="619"/>
      <c r="D96" s="621">
        <f t="shared" si="16"/>
        <v>48128</v>
      </c>
      <c r="E96" s="620">
        <v>0</v>
      </c>
      <c r="F96" s="619">
        <v>0</v>
      </c>
      <c r="G96" s="619">
        <v>0</v>
      </c>
      <c r="H96" s="619">
        <v>0</v>
      </c>
      <c r="I96" s="619">
        <v>0</v>
      </c>
      <c r="J96" s="619">
        <v>0</v>
      </c>
      <c r="K96" s="618">
        <f t="shared" si="17"/>
        <v>0</v>
      </c>
      <c r="L96" s="617">
        <v>0</v>
      </c>
      <c r="M96" s="617">
        <v>0</v>
      </c>
      <c r="N96" s="617">
        <v>0</v>
      </c>
      <c r="O96" s="617">
        <v>0</v>
      </c>
      <c r="P96" s="616">
        <f t="shared" si="18"/>
        <v>0</v>
      </c>
      <c r="Q96" s="615"/>
      <c r="R96" s="614">
        <f t="shared" si="19"/>
        <v>0</v>
      </c>
      <c r="S96" s="613" t="s">
        <v>871</v>
      </c>
      <c r="T96" s="592">
        <f t="shared" si="15"/>
        <v>48</v>
      </c>
    </row>
    <row r="97" spans="1:22" s="586" customFormat="1" ht="16.5" hidden="1" x14ac:dyDescent="0.25">
      <c r="A97" s="623" t="s">
        <v>287</v>
      </c>
      <c r="B97" s="622">
        <v>266976</v>
      </c>
      <c r="C97" s="619"/>
      <c r="D97" s="621">
        <f t="shared" si="16"/>
        <v>266976</v>
      </c>
      <c r="E97" s="620">
        <v>0</v>
      </c>
      <c r="F97" s="619">
        <v>64</v>
      </c>
      <c r="G97" s="619">
        <v>0</v>
      </c>
      <c r="H97" s="619">
        <v>0</v>
      </c>
      <c r="I97" s="619">
        <v>202</v>
      </c>
      <c r="J97" s="619">
        <v>0</v>
      </c>
      <c r="K97" s="618">
        <f t="shared" si="17"/>
        <v>266</v>
      </c>
      <c r="L97" s="617">
        <v>0</v>
      </c>
      <c r="M97" s="617">
        <v>0</v>
      </c>
      <c r="N97" s="617">
        <v>0</v>
      </c>
      <c r="O97" s="617">
        <v>0</v>
      </c>
      <c r="P97" s="616">
        <f t="shared" si="18"/>
        <v>0</v>
      </c>
      <c r="Q97" s="615"/>
      <c r="R97" s="614">
        <f t="shared" si="19"/>
        <v>266</v>
      </c>
      <c r="S97" s="613"/>
      <c r="T97" s="592">
        <f t="shared" si="15"/>
        <v>0</v>
      </c>
      <c r="U97" s="584" t="s">
        <v>887</v>
      </c>
      <c r="V97" s="583"/>
    </row>
    <row r="98" spans="1:22" ht="49.5" hidden="1" x14ac:dyDescent="0.25">
      <c r="A98" s="623" t="s">
        <v>286</v>
      </c>
      <c r="B98" s="622">
        <v>451588</v>
      </c>
      <c r="C98" s="619"/>
      <c r="D98" s="621">
        <f t="shared" si="16"/>
        <v>451588</v>
      </c>
      <c r="E98" s="620">
        <v>0</v>
      </c>
      <c r="F98" s="619">
        <v>0</v>
      </c>
      <c r="G98" s="619">
        <v>0</v>
      </c>
      <c r="H98" s="619">
        <v>0</v>
      </c>
      <c r="I98" s="619">
        <v>0</v>
      </c>
      <c r="J98" s="619">
        <v>0</v>
      </c>
      <c r="K98" s="618">
        <f t="shared" si="17"/>
        <v>0</v>
      </c>
      <c r="L98" s="617">
        <v>0</v>
      </c>
      <c r="M98" s="617">
        <v>32</v>
      </c>
      <c r="N98" s="617">
        <v>0</v>
      </c>
      <c r="O98" s="617">
        <v>0</v>
      </c>
      <c r="P98" s="616">
        <f t="shared" si="18"/>
        <v>32</v>
      </c>
      <c r="Q98" s="615" t="s">
        <v>886</v>
      </c>
      <c r="R98" s="614">
        <f t="shared" si="19"/>
        <v>32</v>
      </c>
      <c r="S98" s="613"/>
      <c r="T98" s="592">
        <f t="shared" si="15"/>
        <v>419</v>
      </c>
    </row>
    <row r="99" spans="1:22" ht="33" hidden="1" x14ac:dyDescent="0.25">
      <c r="A99" s="623" t="s">
        <v>285</v>
      </c>
      <c r="B99" s="622">
        <v>267206</v>
      </c>
      <c r="C99" s="619"/>
      <c r="D99" s="621">
        <f t="shared" si="16"/>
        <v>267206</v>
      </c>
      <c r="E99" s="620">
        <v>0</v>
      </c>
      <c r="F99" s="619">
        <v>0</v>
      </c>
      <c r="G99" s="619">
        <v>0</v>
      </c>
      <c r="H99" s="619">
        <v>0</v>
      </c>
      <c r="I99" s="619">
        <v>0</v>
      </c>
      <c r="J99" s="619">
        <v>0</v>
      </c>
      <c r="K99" s="618">
        <f t="shared" si="17"/>
        <v>0</v>
      </c>
      <c r="L99" s="617">
        <v>0</v>
      </c>
      <c r="M99" s="617">
        <v>0</v>
      </c>
      <c r="N99" s="617">
        <v>0</v>
      </c>
      <c r="O99" s="617">
        <v>0</v>
      </c>
      <c r="P99" s="616">
        <f t="shared" si="18"/>
        <v>0</v>
      </c>
      <c r="Q99" s="615"/>
      <c r="R99" s="614">
        <f t="shared" si="19"/>
        <v>0</v>
      </c>
      <c r="S99" s="613" t="s">
        <v>871</v>
      </c>
      <c r="T99" s="592">
        <f t="shared" si="15"/>
        <v>267</v>
      </c>
    </row>
    <row r="100" spans="1:22" s="624" customFormat="1" ht="32.450000000000003" hidden="1" customHeight="1" x14ac:dyDescent="0.25">
      <c r="A100" s="638" t="s">
        <v>284</v>
      </c>
      <c r="B100" s="637">
        <v>175973</v>
      </c>
      <c r="C100" s="634"/>
      <c r="D100" s="636">
        <f t="shared" si="16"/>
        <v>175973</v>
      </c>
      <c r="E100" s="635">
        <v>0</v>
      </c>
      <c r="F100" s="634">
        <v>0</v>
      </c>
      <c r="G100" s="634">
        <v>0</v>
      </c>
      <c r="H100" s="634">
        <v>0</v>
      </c>
      <c r="I100" s="634">
        <v>0</v>
      </c>
      <c r="J100" s="634">
        <v>0</v>
      </c>
      <c r="K100" s="633">
        <f t="shared" si="17"/>
        <v>0</v>
      </c>
      <c r="L100" s="634">
        <v>0</v>
      </c>
      <c r="M100" s="634">
        <v>0</v>
      </c>
      <c r="N100" s="634">
        <v>0</v>
      </c>
      <c r="O100" s="634">
        <v>0</v>
      </c>
      <c r="P100" s="631">
        <f t="shared" si="18"/>
        <v>0</v>
      </c>
      <c r="Q100" s="630"/>
      <c r="R100" s="629">
        <f t="shared" si="19"/>
        <v>0</v>
      </c>
      <c r="S100" s="628" t="s">
        <v>872</v>
      </c>
      <c r="T100" s="627">
        <f t="shared" si="15"/>
        <v>175</v>
      </c>
      <c r="U100" s="626"/>
      <c r="V100" s="625"/>
    </row>
    <row r="101" spans="1:22" ht="33" hidden="1" x14ac:dyDescent="0.25">
      <c r="A101" s="623" t="s">
        <v>283</v>
      </c>
      <c r="B101" s="622">
        <v>81158</v>
      </c>
      <c r="C101" s="619">
        <v>29700</v>
      </c>
      <c r="D101" s="621">
        <f t="shared" si="16"/>
        <v>51458</v>
      </c>
      <c r="E101" s="620">
        <v>0</v>
      </c>
      <c r="F101" s="619">
        <v>0</v>
      </c>
      <c r="G101" s="619">
        <v>0</v>
      </c>
      <c r="H101" s="619">
        <v>0</v>
      </c>
      <c r="I101" s="619">
        <v>0</v>
      </c>
      <c r="J101" s="619">
        <v>0</v>
      </c>
      <c r="K101" s="618">
        <f t="shared" si="17"/>
        <v>0</v>
      </c>
      <c r="L101" s="617">
        <v>0</v>
      </c>
      <c r="M101" s="617">
        <v>0</v>
      </c>
      <c r="N101" s="617">
        <v>0</v>
      </c>
      <c r="O101" s="617">
        <v>0</v>
      </c>
      <c r="P101" s="616">
        <f t="shared" si="18"/>
        <v>0</v>
      </c>
      <c r="Q101" s="615"/>
      <c r="R101" s="614">
        <f t="shared" si="19"/>
        <v>0</v>
      </c>
      <c r="S101" s="613" t="s">
        <v>871</v>
      </c>
      <c r="T101" s="592">
        <f t="shared" si="15"/>
        <v>51</v>
      </c>
    </row>
    <row r="102" spans="1:22" ht="33" hidden="1" x14ac:dyDescent="0.25">
      <c r="A102" s="623" t="s">
        <v>281</v>
      </c>
      <c r="B102" s="622">
        <v>373486</v>
      </c>
      <c r="C102" s="619"/>
      <c r="D102" s="621">
        <f t="shared" si="16"/>
        <v>373486</v>
      </c>
      <c r="E102" s="620">
        <v>0</v>
      </c>
      <c r="F102" s="619">
        <v>0</v>
      </c>
      <c r="G102" s="619">
        <v>0</v>
      </c>
      <c r="H102" s="619">
        <v>0</v>
      </c>
      <c r="I102" s="619">
        <v>0</v>
      </c>
      <c r="J102" s="619">
        <v>0</v>
      </c>
      <c r="K102" s="618">
        <f t="shared" si="17"/>
        <v>0</v>
      </c>
      <c r="L102" s="617">
        <v>0</v>
      </c>
      <c r="M102" s="617">
        <v>50</v>
      </c>
      <c r="N102" s="617">
        <v>0</v>
      </c>
      <c r="O102" s="617">
        <v>0</v>
      </c>
      <c r="P102" s="616">
        <f t="shared" si="18"/>
        <v>50</v>
      </c>
      <c r="Q102" s="615" t="s">
        <v>885</v>
      </c>
      <c r="R102" s="614">
        <f t="shared" si="19"/>
        <v>50</v>
      </c>
      <c r="S102" s="613"/>
      <c r="T102" s="592">
        <f t="shared" ref="T102:T133" si="20">ROUNDDOWN(D102,-3)/1000-R102</f>
        <v>323</v>
      </c>
    </row>
    <row r="103" spans="1:22" ht="33" hidden="1" x14ac:dyDescent="0.25">
      <c r="A103" s="623" t="s">
        <v>280</v>
      </c>
      <c r="B103" s="622">
        <v>61682</v>
      </c>
      <c r="C103" s="619"/>
      <c r="D103" s="621">
        <f t="shared" si="16"/>
        <v>61682</v>
      </c>
      <c r="E103" s="620">
        <v>0</v>
      </c>
      <c r="F103" s="619">
        <v>0</v>
      </c>
      <c r="G103" s="619">
        <v>0</v>
      </c>
      <c r="H103" s="619">
        <v>0</v>
      </c>
      <c r="I103" s="619">
        <v>0</v>
      </c>
      <c r="J103" s="619">
        <v>0</v>
      </c>
      <c r="K103" s="618">
        <f t="shared" si="17"/>
        <v>0</v>
      </c>
      <c r="L103" s="617">
        <v>0</v>
      </c>
      <c r="M103" s="617">
        <v>0</v>
      </c>
      <c r="N103" s="617">
        <v>0</v>
      </c>
      <c r="O103" s="617">
        <v>0</v>
      </c>
      <c r="P103" s="616">
        <f t="shared" si="18"/>
        <v>0</v>
      </c>
      <c r="Q103" s="615"/>
      <c r="R103" s="614">
        <f t="shared" si="19"/>
        <v>0</v>
      </c>
      <c r="S103" s="613" t="s">
        <v>871</v>
      </c>
      <c r="T103" s="592">
        <f t="shared" si="20"/>
        <v>61</v>
      </c>
    </row>
    <row r="104" spans="1:22" ht="16.5" hidden="1" x14ac:dyDescent="0.25">
      <c r="A104" s="623" t="s">
        <v>279</v>
      </c>
      <c r="B104" s="622">
        <v>97584</v>
      </c>
      <c r="C104" s="619"/>
      <c r="D104" s="621">
        <f t="shared" si="16"/>
        <v>97584</v>
      </c>
      <c r="E104" s="620">
        <v>0</v>
      </c>
      <c r="F104" s="619">
        <v>0</v>
      </c>
      <c r="G104" s="619">
        <v>0</v>
      </c>
      <c r="H104" s="619">
        <v>0</v>
      </c>
      <c r="I104" s="619">
        <v>45</v>
      </c>
      <c r="J104" s="619">
        <v>0</v>
      </c>
      <c r="K104" s="618">
        <f t="shared" si="17"/>
        <v>45</v>
      </c>
      <c r="L104" s="617">
        <v>0</v>
      </c>
      <c r="M104" s="617">
        <v>0</v>
      </c>
      <c r="N104" s="617">
        <v>0</v>
      </c>
      <c r="O104" s="617">
        <v>0</v>
      </c>
      <c r="P104" s="616">
        <f t="shared" si="18"/>
        <v>0</v>
      </c>
      <c r="Q104" s="615"/>
      <c r="R104" s="614">
        <f t="shared" si="19"/>
        <v>45</v>
      </c>
      <c r="S104" s="613"/>
      <c r="T104" s="592">
        <f t="shared" si="20"/>
        <v>52</v>
      </c>
    </row>
    <row r="105" spans="1:22" ht="16.5" hidden="1" x14ac:dyDescent="0.25">
      <c r="A105" s="623" t="s">
        <v>278</v>
      </c>
      <c r="B105" s="622">
        <v>81679</v>
      </c>
      <c r="C105" s="619"/>
      <c r="D105" s="621">
        <f t="shared" si="16"/>
        <v>81679</v>
      </c>
      <c r="E105" s="620">
        <v>0</v>
      </c>
      <c r="F105" s="619">
        <v>50</v>
      </c>
      <c r="G105" s="619">
        <v>0</v>
      </c>
      <c r="H105" s="619">
        <v>0</v>
      </c>
      <c r="I105" s="619">
        <v>10</v>
      </c>
      <c r="J105" s="619">
        <v>0</v>
      </c>
      <c r="K105" s="618">
        <f t="shared" si="17"/>
        <v>60</v>
      </c>
      <c r="L105" s="617">
        <v>0</v>
      </c>
      <c r="M105" s="617">
        <v>0</v>
      </c>
      <c r="N105" s="617">
        <v>0</v>
      </c>
      <c r="O105" s="617">
        <v>0</v>
      </c>
      <c r="P105" s="616">
        <f t="shared" si="18"/>
        <v>0</v>
      </c>
      <c r="Q105" s="615"/>
      <c r="R105" s="614">
        <f t="shared" si="19"/>
        <v>60</v>
      </c>
      <c r="S105" s="613"/>
      <c r="T105" s="592">
        <f t="shared" si="20"/>
        <v>21</v>
      </c>
    </row>
    <row r="106" spans="1:22" ht="16.5" hidden="1" x14ac:dyDescent="0.25">
      <c r="A106" s="623" t="s">
        <v>277</v>
      </c>
      <c r="B106" s="622">
        <v>106058</v>
      </c>
      <c r="C106" s="619"/>
      <c r="D106" s="621">
        <f t="shared" si="16"/>
        <v>106058</v>
      </c>
      <c r="E106" s="620">
        <v>0</v>
      </c>
      <c r="F106" s="619">
        <v>5</v>
      </c>
      <c r="G106" s="619">
        <v>0</v>
      </c>
      <c r="H106" s="619">
        <v>10</v>
      </c>
      <c r="I106" s="619">
        <v>10</v>
      </c>
      <c r="J106" s="619">
        <v>67</v>
      </c>
      <c r="K106" s="618">
        <f t="shared" si="17"/>
        <v>92</v>
      </c>
      <c r="L106" s="617">
        <v>0</v>
      </c>
      <c r="M106" s="617">
        <v>0</v>
      </c>
      <c r="N106" s="617">
        <v>0</v>
      </c>
      <c r="O106" s="617">
        <v>0</v>
      </c>
      <c r="P106" s="616">
        <f t="shared" si="18"/>
        <v>0</v>
      </c>
      <c r="Q106" s="615"/>
      <c r="R106" s="614">
        <f t="shared" si="19"/>
        <v>92</v>
      </c>
      <c r="S106" s="613"/>
      <c r="T106" s="592">
        <f t="shared" si="20"/>
        <v>14</v>
      </c>
    </row>
    <row r="107" spans="1:22" ht="33" hidden="1" x14ac:dyDescent="0.25">
      <c r="A107" s="623" t="s">
        <v>276</v>
      </c>
      <c r="B107" s="622">
        <v>75346</v>
      </c>
      <c r="C107" s="619"/>
      <c r="D107" s="621">
        <f t="shared" si="16"/>
        <v>75346</v>
      </c>
      <c r="E107" s="620">
        <v>0</v>
      </c>
      <c r="F107" s="619">
        <v>0</v>
      </c>
      <c r="G107" s="619">
        <v>0</v>
      </c>
      <c r="H107" s="619">
        <v>0</v>
      </c>
      <c r="I107" s="619">
        <v>0</v>
      </c>
      <c r="J107" s="619">
        <v>0</v>
      </c>
      <c r="K107" s="618">
        <f t="shared" si="17"/>
        <v>0</v>
      </c>
      <c r="L107" s="617">
        <v>0</v>
      </c>
      <c r="M107" s="617">
        <v>0</v>
      </c>
      <c r="N107" s="617">
        <v>0</v>
      </c>
      <c r="O107" s="617">
        <v>0</v>
      </c>
      <c r="P107" s="616">
        <f t="shared" si="18"/>
        <v>0</v>
      </c>
      <c r="Q107" s="615"/>
      <c r="R107" s="614">
        <f t="shared" si="19"/>
        <v>0</v>
      </c>
      <c r="S107" s="613" t="s">
        <v>871</v>
      </c>
      <c r="T107" s="592">
        <f t="shared" si="20"/>
        <v>75</v>
      </c>
    </row>
    <row r="108" spans="1:22" ht="33" hidden="1" x14ac:dyDescent="0.25">
      <c r="A108" s="623" t="s">
        <v>275</v>
      </c>
      <c r="B108" s="622">
        <v>25912</v>
      </c>
      <c r="C108" s="619"/>
      <c r="D108" s="621">
        <f t="shared" si="16"/>
        <v>25912</v>
      </c>
      <c r="E108" s="620">
        <v>0</v>
      </c>
      <c r="F108" s="619">
        <v>0</v>
      </c>
      <c r="G108" s="619">
        <v>0</v>
      </c>
      <c r="H108" s="619">
        <v>0</v>
      </c>
      <c r="I108" s="619">
        <v>0</v>
      </c>
      <c r="J108" s="619">
        <v>0</v>
      </c>
      <c r="K108" s="618">
        <f t="shared" si="17"/>
        <v>0</v>
      </c>
      <c r="L108" s="617">
        <v>0</v>
      </c>
      <c r="M108" s="617">
        <v>0</v>
      </c>
      <c r="N108" s="617">
        <v>0</v>
      </c>
      <c r="O108" s="617">
        <v>0</v>
      </c>
      <c r="P108" s="616">
        <f t="shared" si="18"/>
        <v>0</v>
      </c>
      <c r="Q108" s="615"/>
      <c r="R108" s="614">
        <f t="shared" si="19"/>
        <v>0</v>
      </c>
      <c r="S108" s="613" t="s">
        <v>871</v>
      </c>
      <c r="T108" s="592">
        <f t="shared" si="20"/>
        <v>25</v>
      </c>
    </row>
    <row r="109" spans="1:22" ht="33" hidden="1" x14ac:dyDescent="0.25">
      <c r="A109" s="623" t="s">
        <v>274</v>
      </c>
      <c r="B109" s="622">
        <v>34271</v>
      </c>
      <c r="C109" s="619"/>
      <c r="D109" s="621">
        <f t="shared" si="16"/>
        <v>34271</v>
      </c>
      <c r="E109" s="620">
        <v>0</v>
      </c>
      <c r="F109" s="619">
        <v>0</v>
      </c>
      <c r="G109" s="619">
        <v>0</v>
      </c>
      <c r="H109" s="619">
        <v>0</v>
      </c>
      <c r="I109" s="619">
        <v>0</v>
      </c>
      <c r="J109" s="619">
        <v>0</v>
      </c>
      <c r="K109" s="618">
        <f t="shared" si="17"/>
        <v>0</v>
      </c>
      <c r="L109" s="617">
        <v>0</v>
      </c>
      <c r="M109" s="617">
        <v>0</v>
      </c>
      <c r="N109" s="617">
        <v>0</v>
      </c>
      <c r="O109" s="617">
        <v>0</v>
      </c>
      <c r="P109" s="616">
        <f t="shared" si="18"/>
        <v>0</v>
      </c>
      <c r="Q109" s="615"/>
      <c r="R109" s="614">
        <f t="shared" si="19"/>
        <v>0</v>
      </c>
      <c r="S109" s="613" t="s">
        <v>871</v>
      </c>
      <c r="T109" s="592">
        <f t="shared" si="20"/>
        <v>34</v>
      </c>
    </row>
    <row r="110" spans="1:22" s="624" customFormat="1" ht="49.5" hidden="1" x14ac:dyDescent="0.25">
      <c r="A110" s="652" t="s">
        <v>519</v>
      </c>
      <c r="B110" s="651">
        <v>73270</v>
      </c>
      <c r="C110" s="648"/>
      <c r="D110" s="650">
        <f t="shared" si="16"/>
        <v>73270</v>
      </c>
      <c r="E110" s="649">
        <v>0</v>
      </c>
      <c r="F110" s="648">
        <v>0</v>
      </c>
      <c r="G110" s="648">
        <v>0</v>
      </c>
      <c r="H110" s="648">
        <v>0</v>
      </c>
      <c r="I110" s="648">
        <v>0</v>
      </c>
      <c r="J110" s="648">
        <v>0</v>
      </c>
      <c r="K110" s="647">
        <f t="shared" si="17"/>
        <v>0</v>
      </c>
      <c r="L110" s="646">
        <v>0</v>
      </c>
      <c r="M110" s="646">
        <v>0</v>
      </c>
      <c r="N110" s="646">
        <v>0</v>
      </c>
      <c r="O110" s="646">
        <v>0</v>
      </c>
      <c r="P110" s="645">
        <f t="shared" si="18"/>
        <v>0</v>
      </c>
      <c r="Q110" s="644"/>
      <c r="R110" s="643">
        <f t="shared" si="19"/>
        <v>0</v>
      </c>
      <c r="S110" s="642" t="s">
        <v>884</v>
      </c>
      <c r="T110" s="641">
        <f t="shared" si="20"/>
        <v>73</v>
      </c>
      <c r="U110" s="640" t="s">
        <v>883</v>
      </c>
      <c r="V110" s="625"/>
    </row>
    <row r="111" spans="1:22" ht="32.450000000000003" hidden="1" customHeight="1" x14ac:dyDescent="0.25">
      <c r="A111" s="623" t="s">
        <v>273</v>
      </c>
      <c r="B111" s="622">
        <v>168985</v>
      </c>
      <c r="C111" s="619"/>
      <c r="D111" s="621">
        <f t="shared" si="16"/>
        <v>168985</v>
      </c>
      <c r="E111" s="620">
        <v>60</v>
      </c>
      <c r="F111" s="619">
        <v>0</v>
      </c>
      <c r="G111" s="619">
        <v>0</v>
      </c>
      <c r="H111" s="619">
        <v>50</v>
      </c>
      <c r="I111" s="619">
        <v>0</v>
      </c>
      <c r="J111" s="619">
        <v>0</v>
      </c>
      <c r="K111" s="618">
        <f t="shared" si="17"/>
        <v>110</v>
      </c>
      <c r="L111" s="617">
        <v>0</v>
      </c>
      <c r="M111" s="617">
        <v>0</v>
      </c>
      <c r="N111" s="617">
        <v>0</v>
      </c>
      <c r="O111" s="617">
        <v>0</v>
      </c>
      <c r="P111" s="616">
        <f t="shared" si="18"/>
        <v>0</v>
      </c>
      <c r="Q111" s="615"/>
      <c r="R111" s="614">
        <f t="shared" si="19"/>
        <v>110</v>
      </c>
      <c r="S111" s="613"/>
      <c r="T111" s="592">
        <f t="shared" si="20"/>
        <v>58</v>
      </c>
    </row>
    <row r="112" spans="1:22" ht="49.5" hidden="1" x14ac:dyDescent="0.25">
      <c r="A112" s="623" t="s">
        <v>272</v>
      </c>
      <c r="B112" s="622">
        <v>347729</v>
      </c>
      <c r="C112" s="619"/>
      <c r="D112" s="621">
        <f t="shared" si="16"/>
        <v>347729</v>
      </c>
      <c r="E112" s="620">
        <v>0</v>
      </c>
      <c r="F112" s="619">
        <v>0</v>
      </c>
      <c r="G112" s="619">
        <v>0</v>
      </c>
      <c r="H112" s="619">
        <v>0</v>
      </c>
      <c r="I112" s="619">
        <v>0</v>
      </c>
      <c r="J112" s="619">
        <v>0</v>
      </c>
      <c r="K112" s="618">
        <f t="shared" si="17"/>
        <v>0</v>
      </c>
      <c r="L112" s="617">
        <v>0</v>
      </c>
      <c r="M112" s="617">
        <v>0</v>
      </c>
      <c r="N112" s="617">
        <v>0</v>
      </c>
      <c r="O112" s="617">
        <v>75</v>
      </c>
      <c r="P112" s="616">
        <f t="shared" si="18"/>
        <v>75</v>
      </c>
      <c r="Q112" s="615" t="s">
        <v>882</v>
      </c>
      <c r="R112" s="614">
        <f t="shared" si="19"/>
        <v>75</v>
      </c>
      <c r="S112" s="613"/>
      <c r="T112" s="592">
        <f t="shared" si="20"/>
        <v>272</v>
      </c>
    </row>
    <row r="113" spans="1:22" s="586" customFormat="1" ht="32.450000000000003" hidden="1" customHeight="1" x14ac:dyDescent="0.25">
      <c r="A113" s="623" t="s">
        <v>271</v>
      </c>
      <c r="B113" s="622">
        <v>22409</v>
      </c>
      <c r="C113" s="619"/>
      <c r="D113" s="621">
        <f t="shared" si="16"/>
        <v>22409</v>
      </c>
      <c r="E113" s="620">
        <v>22</v>
      </c>
      <c r="F113" s="619">
        <v>0</v>
      </c>
      <c r="G113" s="619">
        <v>0</v>
      </c>
      <c r="H113" s="619">
        <v>0</v>
      </c>
      <c r="I113" s="619">
        <v>0.40899999999999997</v>
      </c>
      <c r="J113" s="619">
        <v>0</v>
      </c>
      <c r="K113" s="618">
        <f t="shared" si="17"/>
        <v>22.408999999999999</v>
      </c>
      <c r="L113" s="617">
        <v>0</v>
      </c>
      <c r="M113" s="617">
        <v>0</v>
      </c>
      <c r="N113" s="617">
        <v>0</v>
      </c>
      <c r="O113" s="617">
        <v>0</v>
      </c>
      <c r="P113" s="616">
        <f t="shared" si="18"/>
        <v>0</v>
      </c>
      <c r="Q113" s="615"/>
      <c r="R113" s="614">
        <f t="shared" si="19"/>
        <v>22.408999999999999</v>
      </c>
      <c r="S113" s="613"/>
      <c r="T113" s="592">
        <f t="shared" si="20"/>
        <v>-0.40899999999999892</v>
      </c>
      <c r="U113" s="584"/>
      <c r="V113" s="583"/>
    </row>
    <row r="114" spans="1:22" ht="49.5" hidden="1" x14ac:dyDescent="0.25">
      <c r="A114" s="623" t="s">
        <v>270</v>
      </c>
      <c r="B114" s="622">
        <v>531093</v>
      </c>
      <c r="C114" s="619"/>
      <c r="D114" s="621">
        <f t="shared" si="16"/>
        <v>531093</v>
      </c>
      <c r="E114" s="620">
        <v>0</v>
      </c>
      <c r="F114" s="619">
        <v>0</v>
      </c>
      <c r="G114" s="619">
        <v>0</v>
      </c>
      <c r="H114" s="619">
        <v>0</v>
      </c>
      <c r="I114" s="619">
        <v>0</v>
      </c>
      <c r="J114" s="619">
        <v>0</v>
      </c>
      <c r="K114" s="618">
        <f t="shared" si="17"/>
        <v>0</v>
      </c>
      <c r="L114" s="617">
        <v>0</v>
      </c>
      <c r="M114" s="617">
        <v>220</v>
      </c>
      <c r="N114" s="617">
        <v>0</v>
      </c>
      <c r="O114" s="617">
        <v>0</v>
      </c>
      <c r="P114" s="616">
        <f t="shared" si="18"/>
        <v>220</v>
      </c>
      <c r="Q114" s="615" t="s">
        <v>881</v>
      </c>
      <c r="R114" s="614">
        <f t="shared" si="19"/>
        <v>220</v>
      </c>
      <c r="S114" s="613"/>
      <c r="T114" s="592">
        <f t="shared" si="20"/>
        <v>311</v>
      </c>
    </row>
    <row r="115" spans="1:22" ht="33" hidden="1" x14ac:dyDescent="0.25">
      <c r="A115" s="623" t="s">
        <v>269</v>
      </c>
      <c r="B115" s="622">
        <v>224019</v>
      </c>
      <c r="C115" s="619"/>
      <c r="D115" s="621">
        <f t="shared" si="16"/>
        <v>224019</v>
      </c>
      <c r="E115" s="620">
        <v>0</v>
      </c>
      <c r="F115" s="619">
        <v>0</v>
      </c>
      <c r="G115" s="619">
        <v>0</v>
      </c>
      <c r="H115" s="619">
        <v>0</v>
      </c>
      <c r="I115" s="619">
        <v>0</v>
      </c>
      <c r="J115" s="619">
        <v>0</v>
      </c>
      <c r="K115" s="618">
        <f t="shared" si="17"/>
        <v>0</v>
      </c>
      <c r="L115" s="617">
        <v>0</v>
      </c>
      <c r="M115" s="617">
        <v>0</v>
      </c>
      <c r="N115" s="617">
        <v>0</v>
      </c>
      <c r="O115" s="617">
        <v>0</v>
      </c>
      <c r="P115" s="616">
        <f t="shared" si="18"/>
        <v>0</v>
      </c>
      <c r="Q115" s="615"/>
      <c r="R115" s="614">
        <f t="shared" si="19"/>
        <v>0</v>
      </c>
      <c r="S115" s="613" t="s">
        <v>871</v>
      </c>
      <c r="T115" s="592">
        <f t="shared" si="20"/>
        <v>224</v>
      </c>
    </row>
    <row r="116" spans="1:22" s="624" customFormat="1" ht="16.5" hidden="1" x14ac:dyDescent="0.25">
      <c r="A116" s="638" t="s">
        <v>268</v>
      </c>
      <c r="B116" s="637">
        <v>226255</v>
      </c>
      <c r="C116" s="634"/>
      <c r="D116" s="621">
        <f t="shared" si="16"/>
        <v>226255</v>
      </c>
      <c r="E116" s="620">
        <v>0</v>
      </c>
      <c r="F116" s="619">
        <v>0</v>
      </c>
      <c r="G116" s="619">
        <v>0</v>
      </c>
      <c r="H116" s="619">
        <v>0</v>
      </c>
      <c r="I116" s="619">
        <v>30</v>
      </c>
      <c r="J116" s="619">
        <v>0</v>
      </c>
      <c r="K116" s="618">
        <f t="shared" si="17"/>
        <v>30</v>
      </c>
      <c r="L116" s="617">
        <v>0</v>
      </c>
      <c r="M116" s="617">
        <v>0</v>
      </c>
      <c r="N116" s="617">
        <v>0</v>
      </c>
      <c r="O116" s="617">
        <v>0</v>
      </c>
      <c r="P116" s="616">
        <f t="shared" si="18"/>
        <v>0</v>
      </c>
      <c r="Q116" s="630"/>
      <c r="R116" s="614">
        <f t="shared" si="19"/>
        <v>30</v>
      </c>
      <c r="S116" s="628"/>
      <c r="T116" s="592">
        <f t="shared" si="20"/>
        <v>196</v>
      </c>
      <c r="U116" s="626"/>
      <c r="V116" s="625"/>
    </row>
    <row r="117" spans="1:22" s="624" customFormat="1" ht="49.5" hidden="1" x14ac:dyDescent="0.25">
      <c r="A117" s="623" t="s">
        <v>267</v>
      </c>
      <c r="B117" s="622">
        <v>767072</v>
      </c>
      <c r="C117" s="619"/>
      <c r="D117" s="621">
        <f t="shared" si="16"/>
        <v>767072</v>
      </c>
      <c r="E117" s="620">
        <v>0</v>
      </c>
      <c r="F117" s="619">
        <v>0</v>
      </c>
      <c r="G117" s="619">
        <v>0</v>
      </c>
      <c r="H117" s="619">
        <v>0</v>
      </c>
      <c r="I117" s="619">
        <v>0</v>
      </c>
      <c r="J117" s="619">
        <v>0</v>
      </c>
      <c r="K117" s="618">
        <f t="shared" si="17"/>
        <v>0</v>
      </c>
      <c r="L117" s="617">
        <v>0</v>
      </c>
      <c r="M117" s="617">
        <v>0</v>
      </c>
      <c r="N117" s="617">
        <v>0</v>
      </c>
      <c r="O117" s="617">
        <v>42</v>
      </c>
      <c r="P117" s="616">
        <f t="shared" si="18"/>
        <v>42</v>
      </c>
      <c r="Q117" s="615" t="s">
        <v>880</v>
      </c>
      <c r="R117" s="614">
        <f t="shared" si="19"/>
        <v>42</v>
      </c>
      <c r="S117" s="613"/>
      <c r="T117" s="592">
        <f t="shared" si="20"/>
        <v>725</v>
      </c>
      <c r="U117" s="626"/>
      <c r="V117" s="625"/>
    </row>
    <row r="118" spans="1:22" ht="82.5" hidden="1" x14ac:dyDescent="0.25">
      <c r="A118" s="638" t="s">
        <v>266</v>
      </c>
      <c r="B118" s="637">
        <v>234805</v>
      </c>
      <c r="C118" s="634"/>
      <c r="D118" s="621">
        <f t="shared" si="16"/>
        <v>234805</v>
      </c>
      <c r="E118" s="620">
        <v>0</v>
      </c>
      <c r="F118" s="619">
        <v>0</v>
      </c>
      <c r="G118" s="619">
        <v>0</v>
      </c>
      <c r="H118" s="619">
        <v>20</v>
      </c>
      <c r="I118" s="619">
        <v>0</v>
      </c>
      <c r="J118" s="619">
        <v>0</v>
      </c>
      <c r="K118" s="618">
        <f t="shared" si="17"/>
        <v>20</v>
      </c>
      <c r="L118" s="617">
        <v>0</v>
      </c>
      <c r="M118" s="617">
        <v>0</v>
      </c>
      <c r="N118" s="617">
        <v>0</v>
      </c>
      <c r="O118" s="617">
        <v>55</v>
      </c>
      <c r="P118" s="616">
        <f t="shared" si="18"/>
        <v>55</v>
      </c>
      <c r="Q118" s="630" t="s">
        <v>879</v>
      </c>
      <c r="R118" s="614">
        <f t="shared" si="19"/>
        <v>75</v>
      </c>
      <c r="S118" s="628"/>
      <c r="T118" s="592">
        <f t="shared" si="20"/>
        <v>159</v>
      </c>
    </row>
    <row r="119" spans="1:22" s="639" customFormat="1" ht="16.5" hidden="1" x14ac:dyDescent="0.25">
      <c r="A119" s="638" t="s">
        <v>265</v>
      </c>
      <c r="B119" s="637">
        <v>105400</v>
      </c>
      <c r="C119" s="634"/>
      <c r="D119" s="621">
        <f t="shared" si="16"/>
        <v>105400</v>
      </c>
      <c r="E119" s="620">
        <v>0</v>
      </c>
      <c r="F119" s="619">
        <v>0</v>
      </c>
      <c r="G119" s="619">
        <v>0</v>
      </c>
      <c r="H119" s="619">
        <v>0</v>
      </c>
      <c r="I119" s="619">
        <v>50</v>
      </c>
      <c r="J119" s="619">
        <v>0</v>
      </c>
      <c r="K119" s="618">
        <f t="shared" si="17"/>
        <v>50</v>
      </c>
      <c r="L119" s="617">
        <v>0</v>
      </c>
      <c r="M119" s="617">
        <v>0</v>
      </c>
      <c r="N119" s="617">
        <v>0</v>
      </c>
      <c r="O119" s="617">
        <v>50</v>
      </c>
      <c r="P119" s="616">
        <f t="shared" si="18"/>
        <v>50</v>
      </c>
      <c r="Q119" s="630" t="s">
        <v>878</v>
      </c>
      <c r="R119" s="614">
        <f t="shared" si="19"/>
        <v>100</v>
      </c>
      <c r="S119" s="628"/>
      <c r="T119" s="592">
        <f t="shared" si="20"/>
        <v>5</v>
      </c>
      <c r="U119" s="584" t="s">
        <v>877</v>
      </c>
      <c r="V119" s="625"/>
    </row>
    <row r="120" spans="1:22" ht="33" hidden="1" x14ac:dyDescent="0.25">
      <c r="A120" s="623" t="s">
        <v>264</v>
      </c>
      <c r="B120" s="622">
        <v>241961</v>
      </c>
      <c r="C120" s="619"/>
      <c r="D120" s="621">
        <f t="shared" si="16"/>
        <v>241961</v>
      </c>
      <c r="E120" s="620">
        <v>0</v>
      </c>
      <c r="F120" s="619">
        <v>0</v>
      </c>
      <c r="G120" s="619">
        <v>0</v>
      </c>
      <c r="H120" s="619">
        <v>0</v>
      </c>
      <c r="I120" s="619">
        <v>0</v>
      </c>
      <c r="J120" s="619">
        <v>0</v>
      </c>
      <c r="K120" s="618">
        <f t="shared" si="17"/>
        <v>0</v>
      </c>
      <c r="L120" s="617">
        <v>0</v>
      </c>
      <c r="M120" s="617">
        <v>0</v>
      </c>
      <c r="N120" s="617">
        <v>0</v>
      </c>
      <c r="O120" s="617">
        <v>0</v>
      </c>
      <c r="P120" s="616">
        <f t="shared" si="18"/>
        <v>0</v>
      </c>
      <c r="Q120" s="615"/>
      <c r="R120" s="614">
        <f t="shared" si="19"/>
        <v>0</v>
      </c>
      <c r="S120" s="613" t="s">
        <v>871</v>
      </c>
      <c r="T120" s="592">
        <f t="shared" si="20"/>
        <v>241</v>
      </c>
    </row>
    <row r="121" spans="1:22" ht="33" hidden="1" x14ac:dyDescent="0.25">
      <c r="A121" s="623" t="s">
        <v>263</v>
      </c>
      <c r="B121" s="622">
        <v>19937</v>
      </c>
      <c r="C121" s="619"/>
      <c r="D121" s="621">
        <f t="shared" si="16"/>
        <v>19937</v>
      </c>
      <c r="E121" s="620">
        <v>0</v>
      </c>
      <c r="F121" s="619">
        <v>0</v>
      </c>
      <c r="G121" s="619">
        <v>0</v>
      </c>
      <c r="H121" s="619">
        <v>0</v>
      </c>
      <c r="I121" s="619">
        <v>0</v>
      </c>
      <c r="J121" s="619">
        <v>0</v>
      </c>
      <c r="K121" s="618">
        <f t="shared" si="17"/>
        <v>0</v>
      </c>
      <c r="L121" s="617">
        <v>0</v>
      </c>
      <c r="M121" s="617">
        <v>0</v>
      </c>
      <c r="N121" s="617">
        <v>0</v>
      </c>
      <c r="O121" s="617">
        <v>0</v>
      </c>
      <c r="P121" s="616">
        <f t="shared" si="18"/>
        <v>0</v>
      </c>
      <c r="Q121" s="615"/>
      <c r="R121" s="614">
        <f t="shared" si="19"/>
        <v>0</v>
      </c>
      <c r="S121" s="613" t="s">
        <v>871</v>
      </c>
      <c r="T121" s="592">
        <f t="shared" si="20"/>
        <v>19</v>
      </c>
    </row>
    <row r="122" spans="1:22" ht="132" hidden="1" x14ac:dyDescent="0.25">
      <c r="A122" s="623" t="s">
        <v>262</v>
      </c>
      <c r="B122" s="622">
        <v>888862</v>
      </c>
      <c r="C122" s="619"/>
      <c r="D122" s="621">
        <f t="shared" si="16"/>
        <v>888862</v>
      </c>
      <c r="E122" s="620">
        <v>0</v>
      </c>
      <c r="F122" s="619">
        <v>0</v>
      </c>
      <c r="G122" s="619">
        <v>0</v>
      </c>
      <c r="H122" s="619">
        <v>0</v>
      </c>
      <c r="I122" s="619">
        <v>0</v>
      </c>
      <c r="J122" s="619">
        <v>0</v>
      </c>
      <c r="K122" s="618">
        <f t="shared" si="17"/>
        <v>0</v>
      </c>
      <c r="L122" s="617">
        <v>350</v>
      </c>
      <c r="M122" s="617">
        <v>0</v>
      </c>
      <c r="N122" s="617">
        <v>0</v>
      </c>
      <c r="O122" s="617">
        <v>250</v>
      </c>
      <c r="P122" s="616">
        <f t="shared" si="18"/>
        <v>600</v>
      </c>
      <c r="Q122" s="615" t="s">
        <v>876</v>
      </c>
      <c r="R122" s="614">
        <f t="shared" si="19"/>
        <v>600</v>
      </c>
      <c r="S122" s="613"/>
      <c r="T122" s="592">
        <f t="shared" si="20"/>
        <v>288</v>
      </c>
    </row>
    <row r="123" spans="1:22" s="624" customFormat="1" ht="32.450000000000003" hidden="1" customHeight="1" x14ac:dyDescent="0.25">
      <c r="A123" s="638" t="s">
        <v>261</v>
      </c>
      <c r="B123" s="637">
        <v>224404</v>
      </c>
      <c r="C123" s="634"/>
      <c r="D123" s="636">
        <f t="shared" si="16"/>
        <v>224404</v>
      </c>
      <c r="E123" s="635">
        <v>0</v>
      </c>
      <c r="F123" s="634">
        <v>0</v>
      </c>
      <c r="G123" s="634">
        <v>0</v>
      </c>
      <c r="H123" s="634">
        <v>0</v>
      </c>
      <c r="I123" s="634">
        <v>0</v>
      </c>
      <c r="J123" s="634">
        <v>0</v>
      </c>
      <c r="K123" s="633">
        <f t="shared" si="17"/>
        <v>0</v>
      </c>
      <c r="L123" s="634">
        <v>0</v>
      </c>
      <c r="M123" s="634">
        <v>0</v>
      </c>
      <c r="N123" s="634">
        <v>0</v>
      </c>
      <c r="O123" s="634">
        <v>0</v>
      </c>
      <c r="P123" s="631">
        <f t="shared" si="18"/>
        <v>0</v>
      </c>
      <c r="Q123" s="630"/>
      <c r="R123" s="629">
        <f t="shared" si="19"/>
        <v>0</v>
      </c>
      <c r="S123" s="628" t="s">
        <v>872</v>
      </c>
      <c r="T123" s="627">
        <f t="shared" si="20"/>
        <v>224</v>
      </c>
      <c r="U123" s="626"/>
      <c r="V123" s="625"/>
    </row>
    <row r="124" spans="1:22" s="624" customFormat="1" ht="32.450000000000003" hidden="1" customHeight="1" x14ac:dyDescent="0.25">
      <c r="A124" s="638" t="s">
        <v>260</v>
      </c>
      <c r="B124" s="637">
        <v>169911</v>
      </c>
      <c r="C124" s="634"/>
      <c r="D124" s="636">
        <f t="shared" si="16"/>
        <v>169911</v>
      </c>
      <c r="E124" s="635">
        <v>0</v>
      </c>
      <c r="F124" s="634">
        <v>0</v>
      </c>
      <c r="G124" s="634">
        <v>0</v>
      </c>
      <c r="H124" s="634">
        <v>0</v>
      </c>
      <c r="I124" s="634">
        <v>0</v>
      </c>
      <c r="J124" s="634">
        <v>0</v>
      </c>
      <c r="K124" s="633">
        <f t="shared" si="17"/>
        <v>0</v>
      </c>
      <c r="L124" s="634">
        <v>0</v>
      </c>
      <c r="M124" s="634">
        <v>0</v>
      </c>
      <c r="N124" s="634">
        <v>0</v>
      </c>
      <c r="O124" s="634">
        <v>0</v>
      </c>
      <c r="P124" s="631">
        <f t="shared" si="18"/>
        <v>0</v>
      </c>
      <c r="Q124" s="630"/>
      <c r="R124" s="629">
        <f t="shared" si="19"/>
        <v>0</v>
      </c>
      <c r="S124" s="628" t="s">
        <v>872</v>
      </c>
      <c r="T124" s="627">
        <f t="shared" si="20"/>
        <v>169</v>
      </c>
      <c r="U124" s="626"/>
      <c r="V124" s="625"/>
    </row>
    <row r="125" spans="1:22" s="639" customFormat="1" ht="49.5" hidden="1" x14ac:dyDescent="0.25">
      <c r="A125" s="638" t="s">
        <v>259</v>
      </c>
      <c r="B125" s="637">
        <v>274175</v>
      </c>
      <c r="C125" s="634"/>
      <c r="D125" s="636">
        <f t="shared" si="16"/>
        <v>274175</v>
      </c>
      <c r="E125" s="635">
        <v>0</v>
      </c>
      <c r="F125" s="634">
        <v>0</v>
      </c>
      <c r="G125" s="634">
        <v>37</v>
      </c>
      <c r="H125" s="634">
        <v>0</v>
      </c>
      <c r="I125" s="634">
        <v>0</v>
      </c>
      <c r="J125" s="634">
        <v>0</v>
      </c>
      <c r="K125" s="633">
        <f t="shared" si="17"/>
        <v>37</v>
      </c>
      <c r="L125" s="632">
        <v>0</v>
      </c>
      <c r="M125" s="632">
        <v>0</v>
      </c>
      <c r="N125" s="632">
        <v>0</v>
      </c>
      <c r="O125" s="632">
        <v>127</v>
      </c>
      <c r="P125" s="631">
        <f t="shared" si="18"/>
        <v>127</v>
      </c>
      <c r="Q125" s="630" t="s">
        <v>875</v>
      </c>
      <c r="R125" s="629">
        <f t="shared" si="19"/>
        <v>164</v>
      </c>
      <c r="S125" s="628"/>
      <c r="T125" s="627">
        <f t="shared" si="20"/>
        <v>110</v>
      </c>
      <c r="U125" s="626" t="s">
        <v>874</v>
      </c>
      <c r="V125" s="625"/>
    </row>
    <row r="126" spans="1:22" s="624" customFormat="1" ht="16.5" hidden="1" x14ac:dyDescent="0.25">
      <c r="A126" s="638" t="s">
        <v>258</v>
      </c>
      <c r="B126" s="637">
        <v>83051</v>
      </c>
      <c r="C126" s="634"/>
      <c r="D126" s="636">
        <f t="shared" si="16"/>
        <v>83051</v>
      </c>
      <c r="E126" s="635">
        <v>70</v>
      </c>
      <c r="F126" s="634">
        <v>0</v>
      </c>
      <c r="G126" s="634">
        <v>0</v>
      </c>
      <c r="H126" s="634">
        <v>0</v>
      </c>
      <c r="I126" s="634">
        <v>0</v>
      </c>
      <c r="J126" s="634">
        <v>0</v>
      </c>
      <c r="K126" s="633">
        <f t="shared" si="17"/>
        <v>70</v>
      </c>
      <c r="L126" s="632">
        <v>0</v>
      </c>
      <c r="M126" s="632">
        <v>0</v>
      </c>
      <c r="N126" s="632">
        <v>12</v>
      </c>
      <c r="O126" s="632">
        <v>0</v>
      </c>
      <c r="P126" s="631">
        <f t="shared" si="18"/>
        <v>12</v>
      </c>
      <c r="Q126" s="630" t="s">
        <v>873</v>
      </c>
      <c r="R126" s="629">
        <f t="shared" si="19"/>
        <v>82</v>
      </c>
      <c r="S126" s="628"/>
      <c r="T126" s="627">
        <f t="shared" si="20"/>
        <v>1</v>
      </c>
      <c r="U126" s="626"/>
      <c r="V126" s="625"/>
    </row>
    <row r="127" spans="1:22" s="624" customFormat="1" ht="32.450000000000003" hidden="1" customHeight="1" x14ac:dyDescent="0.25">
      <c r="A127" s="638" t="s">
        <v>257</v>
      </c>
      <c r="B127" s="637">
        <v>127537</v>
      </c>
      <c r="C127" s="634"/>
      <c r="D127" s="636">
        <f t="shared" ref="D127:D131" si="21">B127-C127</f>
        <v>127537</v>
      </c>
      <c r="E127" s="635">
        <v>0</v>
      </c>
      <c r="F127" s="634">
        <v>0</v>
      </c>
      <c r="G127" s="634">
        <v>0</v>
      </c>
      <c r="H127" s="634">
        <v>0</v>
      </c>
      <c r="I127" s="634">
        <v>0</v>
      </c>
      <c r="J127" s="634">
        <v>0</v>
      </c>
      <c r="K127" s="633">
        <f t="shared" ref="K127:K131" si="22">SUM(E127:J127)</f>
        <v>0</v>
      </c>
      <c r="L127" s="634">
        <v>0</v>
      </c>
      <c r="M127" s="634">
        <v>0</v>
      </c>
      <c r="N127" s="634">
        <v>0</v>
      </c>
      <c r="O127" s="634">
        <v>0</v>
      </c>
      <c r="P127" s="631">
        <f t="shared" ref="P127:P131" si="23">SUM(L127:O127)</f>
        <v>0</v>
      </c>
      <c r="Q127" s="630"/>
      <c r="R127" s="629">
        <f t="shared" si="19"/>
        <v>0</v>
      </c>
      <c r="S127" s="628" t="s">
        <v>872</v>
      </c>
      <c r="T127" s="627">
        <f t="shared" si="20"/>
        <v>127</v>
      </c>
      <c r="U127" s="626"/>
      <c r="V127" s="625"/>
    </row>
    <row r="128" spans="1:22" s="624" customFormat="1" ht="16.5" hidden="1" x14ac:dyDescent="0.25">
      <c r="A128" s="638" t="s">
        <v>256</v>
      </c>
      <c r="B128" s="637">
        <v>89011</v>
      </c>
      <c r="C128" s="634"/>
      <c r="D128" s="636">
        <f t="shared" si="21"/>
        <v>89011</v>
      </c>
      <c r="E128" s="635">
        <v>0</v>
      </c>
      <c r="F128" s="634">
        <v>0</v>
      </c>
      <c r="G128" s="634">
        <v>0</v>
      </c>
      <c r="H128" s="634">
        <v>12</v>
      </c>
      <c r="I128" s="634">
        <v>0</v>
      </c>
      <c r="J128" s="634">
        <v>0</v>
      </c>
      <c r="K128" s="633">
        <f t="shared" si="22"/>
        <v>12</v>
      </c>
      <c r="L128" s="632">
        <v>0</v>
      </c>
      <c r="M128" s="632">
        <v>0</v>
      </c>
      <c r="N128" s="632">
        <v>0</v>
      </c>
      <c r="O128" s="632">
        <v>0</v>
      </c>
      <c r="P128" s="631">
        <f t="shared" si="23"/>
        <v>0</v>
      </c>
      <c r="Q128" s="630"/>
      <c r="R128" s="629">
        <f t="shared" si="19"/>
        <v>12</v>
      </c>
      <c r="S128" s="628"/>
      <c r="T128" s="627">
        <f t="shared" si="20"/>
        <v>77</v>
      </c>
      <c r="U128" s="626"/>
      <c r="V128" s="625"/>
    </row>
    <row r="129" spans="1:98" ht="33" hidden="1" x14ac:dyDescent="0.25">
      <c r="A129" s="623" t="s">
        <v>253</v>
      </c>
      <c r="B129" s="622">
        <v>140639</v>
      </c>
      <c r="C129" s="619">
        <v>83800</v>
      </c>
      <c r="D129" s="621">
        <f t="shared" si="21"/>
        <v>56839</v>
      </c>
      <c r="E129" s="620">
        <v>0</v>
      </c>
      <c r="F129" s="619">
        <v>0</v>
      </c>
      <c r="G129" s="619">
        <v>0</v>
      </c>
      <c r="H129" s="619">
        <v>0</v>
      </c>
      <c r="I129" s="619">
        <v>0</v>
      </c>
      <c r="J129" s="619">
        <v>0</v>
      </c>
      <c r="K129" s="618">
        <f t="shared" si="22"/>
        <v>0</v>
      </c>
      <c r="L129" s="617">
        <v>0</v>
      </c>
      <c r="M129" s="617">
        <v>0</v>
      </c>
      <c r="N129" s="617">
        <v>0</v>
      </c>
      <c r="O129" s="617">
        <v>0</v>
      </c>
      <c r="P129" s="616">
        <f t="shared" si="23"/>
        <v>0</v>
      </c>
      <c r="Q129" s="615"/>
      <c r="R129" s="614">
        <f t="shared" si="19"/>
        <v>0</v>
      </c>
      <c r="S129" s="613" t="s">
        <v>871</v>
      </c>
      <c r="T129" s="592">
        <f t="shared" si="20"/>
        <v>56</v>
      </c>
    </row>
    <row r="130" spans="1:98" ht="16.5" hidden="1" x14ac:dyDescent="0.25">
      <c r="A130" s="623" t="s">
        <v>251</v>
      </c>
      <c r="B130" s="622">
        <v>369169</v>
      </c>
      <c r="C130" s="619"/>
      <c r="D130" s="621">
        <f t="shared" si="21"/>
        <v>369169</v>
      </c>
      <c r="E130" s="620">
        <v>5</v>
      </c>
      <c r="F130" s="619">
        <v>5</v>
      </c>
      <c r="G130" s="619">
        <v>0</v>
      </c>
      <c r="H130" s="619">
        <v>0</v>
      </c>
      <c r="I130" s="619">
        <v>0</v>
      </c>
      <c r="J130" s="619">
        <v>0</v>
      </c>
      <c r="K130" s="618">
        <f t="shared" si="22"/>
        <v>10</v>
      </c>
      <c r="L130" s="617">
        <v>0</v>
      </c>
      <c r="M130" s="617">
        <v>0</v>
      </c>
      <c r="N130" s="617">
        <v>0</v>
      </c>
      <c r="O130" s="617">
        <v>5</v>
      </c>
      <c r="P130" s="616">
        <f t="shared" si="23"/>
        <v>5</v>
      </c>
      <c r="Q130" s="615" t="s">
        <v>870</v>
      </c>
      <c r="R130" s="614">
        <f t="shared" si="19"/>
        <v>15</v>
      </c>
      <c r="S130" s="613"/>
      <c r="T130" s="592">
        <f t="shared" si="20"/>
        <v>354</v>
      </c>
    </row>
    <row r="131" spans="1:98" ht="33" hidden="1" x14ac:dyDescent="0.25">
      <c r="A131" s="623" t="s">
        <v>249</v>
      </c>
      <c r="B131" s="622">
        <v>173610</v>
      </c>
      <c r="C131" s="619"/>
      <c r="D131" s="621">
        <f t="shared" si="21"/>
        <v>173610</v>
      </c>
      <c r="E131" s="620">
        <v>0</v>
      </c>
      <c r="F131" s="619">
        <v>0</v>
      </c>
      <c r="G131" s="619">
        <v>0</v>
      </c>
      <c r="H131" s="619">
        <v>0</v>
      </c>
      <c r="I131" s="619">
        <v>0</v>
      </c>
      <c r="J131" s="619">
        <v>0</v>
      </c>
      <c r="K131" s="618">
        <f t="shared" si="22"/>
        <v>0</v>
      </c>
      <c r="L131" s="617">
        <v>0</v>
      </c>
      <c r="M131" s="617">
        <v>120</v>
      </c>
      <c r="N131" s="617">
        <v>0</v>
      </c>
      <c r="O131" s="617">
        <v>0</v>
      </c>
      <c r="P131" s="616">
        <f t="shared" si="23"/>
        <v>120</v>
      </c>
      <c r="Q131" s="615" t="s">
        <v>869</v>
      </c>
      <c r="R131" s="614">
        <f t="shared" si="19"/>
        <v>120</v>
      </c>
      <c r="S131" s="613"/>
      <c r="T131" s="592">
        <f t="shared" si="20"/>
        <v>53</v>
      </c>
    </row>
    <row r="132" spans="1:98" s="601" customFormat="1" ht="24" hidden="1" customHeight="1" x14ac:dyDescent="0.25">
      <c r="A132" s="612" t="s">
        <v>868</v>
      </c>
      <c r="B132" s="611">
        <f t="shared" ref="B132:P132" si="24">SUM(B31:B131)</f>
        <v>21736853</v>
      </c>
      <c r="C132" s="610">
        <f t="shared" si="24"/>
        <v>1181219</v>
      </c>
      <c r="D132" s="609">
        <f t="shared" si="24"/>
        <v>20555634</v>
      </c>
      <c r="E132" s="608">
        <f t="shared" si="24"/>
        <v>591</v>
      </c>
      <c r="F132" s="607">
        <f t="shared" si="24"/>
        <v>503</v>
      </c>
      <c r="G132" s="607">
        <f t="shared" si="24"/>
        <v>268</v>
      </c>
      <c r="H132" s="607">
        <f t="shared" si="24"/>
        <v>287</v>
      </c>
      <c r="I132" s="607">
        <f t="shared" si="24"/>
        <v>678.40899999999999</v>
      </c>
      <c r="J132" s="606">
        <f t="shared" si="24"/>
        <v>87</v>
      </c>
      <c r="K132" s="605">
        <f t="shared" si="24"/>
        <v>2414.4090000000001</v>
      </c>
      <c r="L132" s="605">
        <f t="shared" si="24"/>
        <v>589</v>
      </c>
      <c r="M132" s="605">
        <f t="shared" si="24"/>
        <v>916</v>
      </c>
      <c r="N132" s="605">
        <f t="shared" si="24"/>
        <v>34</v>
      </c>
      <c r="O132" s="605">
        <f t="shared" si="24"/>
        <v>924</v>
      </c>
      <c r="P132" s="605">
        <f t="shared" si="24"/>
        <v>2463</v>
      </c>
      <c r="Q132" s="604"/>
      <c r="R132" s="603">
        <f>SUM(R31:R131)</f>
        <v>4877.4089999999997</v>
      </c>
      <c r="S132" s="602"/>
      <c r="T132" s="592">
        <f t="shared" si="20"/>
        <v>15677.591</v>
      </c>
      <c r="U132" s="591"/>
      <c r="V132" s="590"/>
      <c r="W132" s="589"/>
      <c r="X132" s="589"/>
      <c r="Y132" s="589"/>
      <c r="Z132" s="589"/>
      <c r="AA132" s="589"/>
      <c r="AB132" s="589"/>
      <c r="AC132" s="589"/>
      <c r="AD132" s="589"/>
      <c r="AE132" s="589"/>
      <c r="AF132" s="589"/>
      <c r="AG132" s="589"/>
      <c r="AH132" s="589"/>
      <c r="AI132" s="589"/>
      <c r="AJ132" s="589"/>
      <c r="AK132" s="589"/>
      <c r="AL132" s="589"/>
      <c r="AM132" s="589"/>
      <c r="AN132" s="589"/>
      <c r="AO132" s="589"/>
      <c r="AP132" s="589"/>
      <c r="AQ132" s="589"/>
      <c r="AR132" s="589"/>
      <c r="AS132" s="589"/>
      <c r="AT132" s="589"/>
      <c r="AU132" s="589"/>
      <c r="AV132" s="589"/>
      <c r="AW132" s="589"/>
      <c r="AX132" s="589"/>
      <c r="AY132" s="589"/>
      <c r="AZ132" s="589"/>
      <c r="BA132" s="589"/>
      <c r="BB132" s="589"/>
      <c r="BC132" s="589"/>
      <c r="BD132" s="589"/>
      <c r="BE132" s="589"/>
      <c r="BF132" s="589"/>
      <c r="BG132" s="589"/>
      <c r="BH132" s="589"/>
      <c r="BI132" s="589"/>
      <c r="BJ132" s="589"/>
      <c r="BK132" s="589"/>
      <c r="BL132" s="589"/>
      <c r="BM132" s="589"/>
      <c r="BN132" s="589"/>
      <c r="BO132" s="589"/>
      <c r="BP132" s="589"/>
      <c r="BQ132" s="589"/>
      <c r="BR132" s="589"/>
      <c r="BS132" s="589"/>
      <c r="BT132" s="589"/>
      <c r="BU132" s="589"/>
      <c r="BV132" s="589"/>
      <c r="BW132" s="589"/>
      <c r="BX132" s="589"/>
      <c r="BY132" s="589"/>
      <c r="BZ132" s="589"/>
      <c r="CA132" s="589"/>
      <c r="CB132" s="589"/>
      <c r="CC132" s="589"/>
      <c r="CD132" s="589"/>
      <c r="CE132" s="589"/>
      <c r="CF132" s="589"/>
      <c r="CG132" s="589"/>
      <c r="CH132" s="589"/>
      <c r="CI132" s="589"/>
      <c r="CJ132" s="589"/>
      <c r="CK132" s="589"/>
      <c r="CL132" s="589"/>
      <c r="CM132" s="589"/>
      <c r="CN132" s="589"/>
      <c r="CO132" s="589"/>
      <c r="CP132" s="589"/>
      <c r="CQ132" s="589"/>
      <c r="CR132" s="589"/>
      <c r="CS132" s="589"/>
      <c r="CT132" s="589"/>
    </row>
    <row r="133" spans="1:98" s="588" customFormat="1" ht="24" hidden="1" customHeight="1" x14ac:dyDescent="0.25">
      <c r="A133" s="600" t="s">
        <v>867</v>
      </c>
      <c r="B133" s="599">
        <f t="shared" ref="B133:P133" si="25">B30+B132</f>
        <v>39398185</v>
      </c>
      <c r="C133" s="598">
        <f t="shared" si="25"/>
        <v>3399163</v>
      </c>
      <c r="D133" s="598">
        <f t="shared" si="25"/>
        <v>35999022</v>
      </c>
      <c r="E133" s="597">
        <f t="shared" si="25"/>
        <v>1651</v>
      </c>
      <c r="F133" s="596">
        <f t="shared" si="25"/>
        <v>553</v>
      </c>
      <c r="G133" s="596">
        <f t="shared" si="25"/>
        <v>356</v>
      </c>
      <c r="H133" s="596">
        <f t="shared" si="25"/>
        <v>407</v>
      </c>
      <c r="I133" s="596">
        <f t="shared" si="25"/>
        <v>1008.409</v>
      </c>
      <c r="J133" s="596">
        <f t="shared" si="25"/>
        <v>87</v>
      </c>
      <c r="K133" s="596">
        <f t="shared" si="25"/>
        <v>4062.4090000000001</v>
      </c>
      <c r="L133" s="596">
        <f t="shared" si="25"/>
        <v>789</v>
      </c>
      <c r="M133" s="596">
        <f t="shared" si="25"/>
        <v>1016</v>
      </c>
      <c r="N133" s="596">
        <f t="shared" si="25"/>
        <v>34</v>
      </c>
      <c r="O133" s="596">
        <f t="shared" si="25"/>
        <v>1554</v>
      </c>
      <c r="P133" s="596">
        <f t="shared" si="25"/>
        <v>3393</v>
      </c>
      <c r="Q133" s="595"/>
      <c r="R133" s="594">
        <f>R30+R132</f>
        <v>7455.4089999999997</v>
      </c>
      <c r="S133" s="593"/>
      <c r="T133" s="592">
        <f t="shared" si="20"/>
        <v>28543.591</v>
      </c>
      <c r="U133" s="591"/>
      <c r="V133" s="590"/>
      <c r="W133" s="589"/>
      <c r="X133" s="589"/>
      <c r="Y133" s="589"/>
      <c r="Z133" s="589"/>
      <c r="AA133" s="589"/>
      <c r="AB133" s="589"/>
      <c r="AC133" s="589"/>
      <c r="AD133" s="589"/>
      <c r="AE133" s="589"/>
      <c r="AF133" s="589"/>
      <c r="AG133" s="589"/>
      <c r="AH133" s="589"/>
      <c r="AI133" s="589"/>
      <c r="AJ133" s="589"/>
      <c r="AK133" s="589"/>
      <c r="AL133" s="589"/>
      <c r="AM133" s="589"/>
      <c r="AN133" s="589"/>
      <c r="AO133" s="589"/>
      <c r="AP133" s="589"/>
      <c r="AQ133" s="589"/>
      <c r="AR133" s="589"/>
      <c r="AS133" s="589"/>
      <c r="AT133" s="589"/>
      <c r="AU133" s="589"/>
      <c r="AV133" s="589"/>
      <c r="AW133" s="589"/>
      <c r="AX133" s="589"/>
      <c r="AY133" s="589"/>
      <c r="AZ133" s="589"/>
      <c r="BA133" s="589"/>
      <c r="BB133" s="589"/>
      <c r="BC133" s="589"/>
      <c r="BD133" s="589"/>
      <c r="BE133" s="589"/>
      <c r="BF133" s="589"/>
      <c r="BG133" s="589"/>
      <c r="BH133" s="589"/>
      <c r="BI133" s="589"/>
      <c r="BJ133" s="589"/>
      <c r="BK133" s="589"/>
      <c r="BL133" s="589"/>
      <c r="BM133" s="589"/>
      <c r="BN133" s="589"/>
      <c r="BO133" s="589"/>
      <c r="BP133" s="589"/>
      <c r="BQ133" s="589"/>
      <c r="BR133" s="589"/>
      <c r="BS133" s="589"/>
      <c r="BT133" s="589"/>
      <c r="BU133" s="589"/>
      <c r="BV133" s="589"/>
      <c r="BW133" s="589"/>
      <c r="BX133" s="589"/>
      <c r="BY133" s="589"/>
      <c r="BZ133" s="589"/>
      <c r="CA133" s="589"/>
      <c r="CB133" s="589"/>
      <c r="CC133" s="589"/>
      <c r="CD133" s="589"/>
      <c r="CE133" s="589"/>
      <c r="CF133" s="589"/>
      <c r="CG133" s="589"/>
      <c r="CH133" s="589"/>
      <c r="CI133" s="589"/>
      <c r="CJ133" s="589"/>
      <c r="CK133" s="589"/>
      <c r="CL133" s="589"/>
      <c r="CM133" s="589"/>
      <c r="CN133" s="589"/>
      <c r="CO133" s="589"/>
      <c r="CP133" s="589"/>
      <c r="CQ133" s="589"/>
      <c r="CR133" s="589"/>
      <c r="CS133" s="589"/>
      <c r="CT133" s="589"/>
    </row>
  </sheetData>
  <autoFilter ref="A5:EF133"/>
  <mergeCells count="13">
    <mergeCell ref="A1:S1"/>
    <mergeCell ref="T3:T5"/>
    <mergeCell ref="A3:A5"/>
    <mergeCell ref="E4:K4"/>
    <mergeCell ref="R4:R5"/>
    <mergeCell ref="L4:P4"/>
    <mergeCell ref="Q4:Q5"/>
    <mergeCell ref="S3:S5"/>
    <mergeCell ref="B3:D3"/>
    <mergeCell ref="B4:B5"/>
    <mergeCell ref="C4:C5"/>
    <mergeCell ref="D4:D5"/>
    <mergeCell ref="E3:R3"/>
  </mergeCells>
  <phoneticPr fontId="3" type="noConversion"/>
  <pageMargins left="0.39370078740157483" right="0.39370078740157483" top="0.39370078740157483" bottom="0.39370078740157483" header="0.19685039370078741" footer="0.19685039370078741"/>
  <pageSetup paperSize="8" scale="63" fitToHeight="0" orientation="landscape" r:id="rId1"/>
  <headerFooter alignWithMargins="0">
    <oddFooter>第 &amp;P 頁，共 &amp;N 頁</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129"/>
  <sheetViews>
    <sheetView topLeftCell="B1" zoomScale="80" zoomScaleNormal="80" workbookViewId="0">
      <selection activeCell="J12" sqref="J12"/>
    </sheetView>
  </sheetViews>
  <sheetFormatPr defaultColWidth="10" defaultRowHeight="15.75" x14ac:dyDescent="0.25"/>
  <cols>
    <col min="1" max="1" width="21.7109375" style="694" hidden="1" customWidth="1"/>
    <col min="2" max="2" width="21.7109375" style="696" customWidth="1"/>
    <col min="3" max="3" width="21.7109375" style="694" customWidth="1"/>
    <col min="4" max="4" width="22.42578125" style="694" customWidth="1"/>
    <col min="5" max="5" width="23.5703125" style="695" customWidth="1"/>
    <col min="6" max="6" width="23.5703125" style="694" customWidth="1"/>
    <col min="7" max="7" width="21.42578125" style="694" customWidth="1"/>
    <col min="8" max="8" width="23.5703125" style="694" customWidth="1"/>
    <col min="9" max="9" width="19.5703125" style="694" customWidth="1"/>
    <col min="10" max="10" width="19.5703125" style="695" customWidth="1"/>
    <col min="11" max="12" width="23.5703125" style="694" hidden="1" customWidth="1"/>
    <col min="13" max="13" width="29.28515625" style="694" hidden="1" customWidth="1"/>
    <col min="14" max="14" width="40.42578125" style="694" customWidth="1"/>
    <col min="15" max="16384" width="10" style="694"/>
  </cols>
  <sheetData>
    <row r="1" spans="1:13" s="704" customFormat="1" ht="82.15" customHeight="1" x14ac:dyDescent="0.25">
      <c r="A1" s="704" t="s">
        <v>1142</v>
      </c>
      <c r="B1" s="706" t="s">
        <v>1141</v>
      </c>
      <c r="C1" s="704" t="s">
        <v>1140</v>
      </c>
      <c r="D1" s="704" t="s">
        <v>1139</v>
      </c>
      <c r="E1" s="705" t="s">
        <v>1138</v>
      </c>
      <c r="F1" s="704" t="s">
        <v>1137</v>
      </c>
      <c r="G1" s="704" t="s">
        <v>1136</v>
      </c>
      <c r="H1" s="704" t="s">
        <v>1135</v>
      </c>
      <c r="I1" s="704" t="s">
        <v>1134</v>
      </c>
      <c r="J1" s="705" t="s">
        <v>1133</v>
      </c>
      <c r="K1" s="704" t="s">
        <v>1132</v>
      </c>
      <c r="L1" s="704" t="s">
        <v>1131</v>
      </c>
      <c r="M1" s="704" t="s">
        <v>1130</v>
      </c>
    </row>
    <row r="2" spans="1:13" hidden="1" x14ac:dyDescent="0.25">
      <c r="A2" s="702">
        <v>43959.465497685182</v>
      </c>
      <c r="B2" s="701" t="s">
        <v>298</v>
      </c>
      <c r="C2" s="694">
        <v>1</v>
      </c>
      <c r="D2" s="694">
        <v>0</v>
      </c>
      <c r="E2" s="695">
        <f t="shared" ref="E2:E33" si="0">SUM(C2+D2)*6000</f>
        <v>6000</v>
      </c>
      <c r="F2" s="694">
        <v>0</v>
      </c>
      <c r="G2" s="694">
        <v>0</v>
      </c>
      <c r="H2" s="694">
        <v>0</v>
      </c>
      <c r="I2" s="694">
        <v>0</v>
      </c>
      <c r="J2" s="695">
        <f t="shared" ref="J2:J33" si="1">SUM(G2+I2)</f>
        <v>0</v>
      </c>
      <c r="M2" s="694" t="s">
        <v>1129</v>
      </c>
    </row>
    <row r="3" spans="1:13" hidden="1" x14ac:dyDescent="0.25">
      <c r="A3" s="702">
        <v>43959.621712962966</v>
      </c>
      <c r="B3" s="701" t="s">
        <v>293</v>
      </c>
      <c r="C3" s="694">
        <v>1</v>
      </c>
      <c r="D3" s="694">
        <v>0</v>
      </c>
      <c r="E3" s="695">
        <f t="shared" si="0"/>
        <v>6000</v>
      </c>
      <c r="F3" s="694">
        <v>0</v>
      </c>
      <c r="G3" s="694">
        <v>0</v>
      </c>
      <c r="H3" s="694">
        <v>0</v>
      </c>
      <c r="I3" s="694">
        <v>0</v>
      </c>
      <c r="J3" s="695">
        <f t="shared" si="1"/>
        <v>0</v>
      </c>
      <c r="K3" s="694">
        <v>8883274</v>
      </c>
      <c r="L3" s="694">
        <v>206</v>
      </c>
      <c r="M3" s="694" t="s">
        <v>1128</v>
      </c>
    </row>
    <row r="4" spans="1:13" hidden="1" x14ac:dyDescent="0.25">
      <c r="A4" s="702">
        <v>43964.481493055559</v>
      </c>
      <c r="B4" s="701" t="s">
        <v>295</v>
      </c>
      <c r="C4" s="694">
        <v>3</v>
      </c>
      <c r="D4" s="694">
        <v>0</v>
      </c>
      <c r="E4" s="695">
        <f t="shared" si="0"/>
        <v>18000</v>
      </c>
      <c r="F4" s="694">
        <v>0</v>
      </c>
      <c r="G4" s="694">
        <v>0</v>
      </c>
      <c r="H4" s="694">
        <v>0</v>
      </c>
      <c r="I4" s="694">
        <v>0</v>
      </c>
      <c r="J4" s="695">
        <f t="shared" si="1"/>
        <v>0</v>
      </c>
      <c r="M4" s="694" t="s">
        <v>1127</v>
      </c>
    </row>
    <row r="5" spans="1:13" hidden="1" x14ac:dyDescent="0.25">
      <c r="A5" s="702">
        <v>43959.552129629628</v>
      </c>
      <c r="B5" s="701" t="s">
        <v>491</v>
      </c>
      <c r="C5" s="694">
        <v>3</v>
      </c>
      <c r="D5" s="694">
        <v>0</v>
      </c>
      <c r="E5" s="695">
        <f t="shared" si="0"/>
        <v>18000</v>
      </c>
      <c r="F5" s="694">
        <v>0</v>
      </c>
      <c r="G5" s="694">
        <v>0</v>
      </c>
      <c r="H5" s="694">
        <v>0</v>
      </c>
      <c r="I5" s="694">
        <v>0</v>
      </c>
      <c r="J5" s="695">
        <f t="shared" si="1"/>
        <v>0</v>
      </c>
      <c r="M5" s="694" t="s">
        <v>1126</v>
      </c>
    </row>
    <row r="6" spans="1:13" hidden="1" x14ac:dyDescent="0.25">
      <c r="A6" s="702">
        <v>43963.63795138889</v>
      </c>
      <c r="B6" s="701" t="s">
        <v>292</v>
      </c>
      <c r="C6" s="694">
        <v>1</v>
      </c>
      <c r="D6" s="694">
        <v>0</v>
      </c>
      <c r="E6" s="695">
        <f t="shared" si="0"/>
        <v>6000</v>
      </c>
      <c r="F6" s="694">
        <v>0</v>
      </c>
      <c r="G6" s="694">
        <v>0</v>
      </c>
      <c r="H6" s="694">
        <v>0</v>
      </c>
      <c r="I6" s="694">
        <v>0</v>
      </c>
      <c r="J6" s="695">
        <f t="shared" si="1"/>
        <v>0</v>
      </c>
      <c r="M6" s="694" t="s">
        <v>1125</v>
      </c>
    </row>
    <row r="7" spans="1:13" hidden="1" x14ac:dyDescent="0.25">
      <c r="A7" s="702">
        <v>43962.341319444444</v>
      </c>
      <c r="B7" s="701" t="s">
        <v>294</v>
      </c>
      <c r="C7" s="694">
        <v>0</v>
      </c>
      <c r="D7" s="694">
        <v>0</v>
      </c>
      <c r="E7" s="695">
        <f t="shared" si="0"/>
        <v>0</v>
      </c>
      <c r="F7" s="694">
        <v>15</v>
      </c>
      <c r="G7" s="694">
        <v>952918</v>
      </c>
      <c r="H7" s="694">
        <v>1</v>
      </c>
      <c r="I7" s="694">
        <v>46763</v>
      </c>
      <c r="J7" s="695">
        <f t="shared" si="1"/>
        <v>999681</v>
      </c>
      <c r="K7" s="694" t="s">
        <v>1124</v>
      </c>
      <c r="L7" s="694">
        <v>17</v>
      </c>
      <c r="M7" s="694" t="s">
        <v>1123</v>
      </c>
    </row>
    <row r="8" spans="1:13" hidden="1" x14ac:dyDescent="0.25">
      <c r="A8" s="702">
        <v>43973.592141203706</v>
      </c>
      <c r="B8" s="701" t="s">
        <v>297</v>
      </c>
      <c r="C8" s="694">
        <v>1</v>
      </c>
      <c r="D8" s="694">
        <v>0</v>
      </c>
      <c r="E8" s="695">
        <f t="shared" si="0"/>
        <v>6000</v>
      </c>
      <c r="F8" s="694">
        <v>0</v>
      </c>
      <c r="G8" s="694">
        <v>0</v>
      </c>
      <c r="H8" s="694">
        <v>0</v>
      </c>
      <c r="I8" s="694">
        <v>0</v>
      </c>
      <c r="J8" s="695">
        <f t="shared" si="1"/>
        <v>0</v>
      </c>
      <c r="M8" s="694" t="s">
        <v>1122</v>
      </c>
    </row>
    <row r="9" spans="1:13" hidden="1" x14ac:dyDescent="0.25">
      <c r="A9" s="702">
        <v>43959.627812500003</v>
      </c>
      <c r="B9" s="701" t="s">
        <v>290</v>
      </c>
      <c r="C9" s="694">
        <v>0</v>
      </c>
      <c r="D9" s="694">
        <v>0</v>
      </c>
      <c r="E9" s="695">
        <f t="shared" si="0"/>
        <v>0</v>
      </c>
      <c r="F9" s="694">
        <v>0</v>
      </c>
      <c r="G9" s="694">
        <v>0</v>
      </c>
      <c r="H9" s="694">
        <v>0</v>
      </c>
      <c r="I9" s="694">
        <v>0</v>
      </c>
      <c r="J9" s="695">
        <f t="shared" si="1"/>
        <v>0</v>
      </c>
      <c r="K9" s="694">
        <v>8851078</v>
      </c>
      <c r="L9" s="694">
        <v>122</v>
      </c>
      <c r="M9" s="694" t="s">
        <v>1121</v>
      </c>
    </row>
    <row r="10" spans="1:13" hidden="1" x14ac:dyDescent="0.25">
      <c r="A10" s="702">
        <v>43962.484618055554</v>
      </c>
      <c r="B10" s="701" t="s">
        <v>301</v>
      </c>
      <c r="C10" s="694">
        <v>0</v>
      </c>
      <c r="D10" s="694">
        <v>0</v>
      </c>
      <c r="E10" s="695">
        <f t="shared" si="0"/>
        <v>0</v>
      </c>
      <c r="F10" s="694">
        <v>0</v>
      </c>
      <c r="G10" s="694">
        <v>0</v>
      </c>
      <c r="H10" s="694">
        <v>0</v>
      </c>
      <c r="I10" s="694">
        <v>0</v>
      </c>
      <c r="J10" s="695">
        <f t="shared" si="1"/>
        <v>0</v>
      </c>
      <c r="M10" s="694" t="s">
        <v>1120</v>
      </c>
    </row>
    <row r="11" spans="1:13" hidden="1" x14ac:dyDescent="0.25">
      <c r="A11" s="702">
        <v>43962.496423611112</v>
      </c>
      <c r="B11" s="701" t="s">
        <v>296</v>
      </c>
      <c r="C11" s="694">
        <v>0</v>
      </c>
      <c r="D11" s="694">
        <v>0</v>
      </c>
      <c r="E11" s="695">
        <f t="shared" si="0"/>
        <v>0</v>
      </c>
      <c r="F11" s="694">
        <v>0</v>
      </c>
      <c r="G11" s="694">
        <v>0</v>
      </c>
      <c r="H11" s="694">
        <v>0</v>
      </c>
      <c r="I11" s="694">
        <v>0</v>
      </c>
      <c r="J11" s="695">
        <f t="shared" si="1"/>
        <v>0</v>
      </c>
      <c r="M11" s="694" t="s">
        <v>1119</v>
      </c>
    </row>
    <row r="12" spans="1:13" hidden="1" x14ac:dyDescent="0.25">
      <c r="A12" s="702">
        <v>43963.365532407406</v>
      </c>
      <c r="B12" s="701" t="s">
        <v>300</v>
      </c>
      <c r="C12" s="694">
        <v>2</v>
      </c>
      <c r="D12" s="694">
        <v>0</v>
      </c>
      <c r="E12" s="695">
        <f t="shared" si="0"/>
        <v>12000</v>
      </c>
      <c r="F12" s="694">
        <v>0</v>
      </c>
      <c r="G12" s="694">
        <v>0</v>
      </c>
      <c r="H12" s="694">
        <v>0</v>
      </c>
      <c r="I12" s="694">
        <v>0</v>
      </c>
      <c r="J12" s="695">
        <f t="shared" si="1"/>
        <v>0</v>
      </c>
      <c r="K12" s="694" t="s">
        <v>1118</v>
      </c>
      <c r="L12" s="694">
        <v>13</v>
      </c>
      <c r="M12" s="694" t="s">
        <v>1117</v>
      </c>
    </row>
    <row r="13" spans="1:13" hidden="1" x14ac:dyDescent="0.25">
      <c r="A13" s="702">
        <v>43973.394293981481</v>
      </c>
      <c r="B13" s="701" t="s">
        <v>299</v>
      </c>
      <c r="C13" s="694">
        <v>0</v>
      </c>
      <c r="D13" s="694">
        <v>0</v>
      </c>
      <c r="E13" s="695">
        <f t="shared" si="0"/>
        <v>0</v>
      </c>
      <c r="F13" s="694">
        <v>0</v>
      </c>
      <c r="G13" s="694">
        <v>0</v>
      </c>
      <c r="H13" s="694">
        <v>0</v>
      </c>
      <c r="I13" s="694">
        <v>0</v>
      </c>
      <c r="J13" s="695">
        <f t="shared" si="1"/>
        <v>0</v>
      </c>
      <c r="M13" s="694" t="s">
        <v>1116</v>
      </c>
    </row>
    <row r="14" spans="1:13" x14ac:dyDescent="0.25">
      <c r="A14" s="702">
        <v>43962.365671296298</v>
      </c>
      <c r="B14" s="707" t="s">
        <v>55</v>
      </c>
      <c r="C14" s="694">
        <v>0</v>
      </c>
      <c r="D14" s="694">
        <v>0</v>
      </c>
      <c r="E14" s="695">
        <f t="shared" si="0"/>
        <v>0</v>
      </c>
      <c r="F14" s="694">
        <v>0</v>
      </c>
      <c r="G14" s="694">
        <v>0</v>
      </c>
      <c r="H14" s="694">
        <v>0</v>
      </c>
      <c r="I14" s="694">
        <v>0</v>
      </c>
      <c r="J14" s="695">
        <f t="shared" si="1"/>
        <v>0</v>
      </c>
      <c r="K14" s="694" t="s">
        <v>1115</v>
      </c>
      <c r="L14" s="694">
        <v>142</v>
      </c>
      <c r="M14" s="694" t="s">
        <v>1114</v>
      </c>
    </row>
    <row r="15" spans="1:13" x14ac:dyDescent="0.25">
      <c r="A15" s="702">
        <v>43962.403703703705</v>
      </c>
      <c r="B15" s="707" t="s">
        <v>46</v>
      </c>
      <c r="C15" s="694">
        <v>3</v>
      </c>
      <c r="D15" s="694">
        <v>0</v>
      </c>
      <c r="E15" s="695">
        <f t="shared" si="0"/>
        <v>18000</v>
      </c>
      <c r="F15" s="694">
        <v>0</v>
      </c>
      <c r="G15" s="694">
        <v>0</v>
      </c>
      <c r="H15" s="694">
        <v>0</v>
      </c>
      <c r="I15" s="694">
        <v>0</v>
      </c>
      <c r="J15" s="695">
        <f t="shared" si="1"/>
        <v>0</v>
      </c>
      <c r="M15" s="694" t="s">
        <v>1113</v>
      </c>
    </row>
    <row r="16" spans="1:13" x14ac:dyDescent="0.25">
      <c r="A16" s="702">
        <v>43970.486956018518</v>
      </c>
      <c r="B16" s="707" t="s">
        <v>48</v>
      </c>
      <c r="C16" s="694">
        <v>1</v>
      </c>
      <c r="D16" s="694">
        <v>0</v>
      </c>
      <c r="E16" s="695">
        <f t="shared" si="0"/>
        <v>6000</v>
      </c>
      <c r="F16" s="694">
        <v>0</v>
      </c>
      <c r="G16" s="694">
        <v>0</v>
      </c>
      <c r="H16" s="694">
        <v>0</v>
      </c>
      <c r="I16" s="694">
        <v>0</v>
      </c>
      <c r="J16" s="695">
        <f t="shared" si="1"/>
        <v>0</v>
      </c>
      <c r="M16" s="694" t="s">
        <v>1112</v>
      </c>
    </row>
    <row r="17" spans="1:13" x14ac:dyDescent="0.25">
      <c r="A17" s="702">
        <v>43962.43072916667</v>
      </c>
      <c r="B17" s="707" t="s">
        <v>56</v>
      </c>
      <c r="C17" s="694">
        <v>6</v>
      </c>
      <c r="D17" s="694">
        <v>1</v>
      </c>
      <c r="E17" s="695">
        <f t="shared" si="0"/>
        <v>42000</v>
      </c>
      <c r="F17" s="694">
        <v>0</v>
      </c>
      <c r="G17" s="694">
        <v>0</v>
      </c>
      <c r="H17" s="694">
        <v>0</v>
      </c>
      <c r="I17" s="694">
        <v>0</v>
      </c>
      <c r="J17" s="695">
        <f t="shared" si="1"/>
        <v>0</v>
      </c>
      <c r="M17" s="694" t="s">
        <v>1111</v>
      </c>
    </row>
    <row r="18" spans="1:13" x14ac:dyDescent="0.25">
      <c r="A18" s="702">
        <v>43959.458668981482</v>
      </c>
      <c r="B18" s="707" t="s">
        <v>57</v>
      </c>
      <c r="C18" s="694">
        <v>0</v>
      </c>
      <c r="D18" s="694">
        <v>0</v>
      </c>
      <c r="E18" s="695">
        <f t="shared" si="0"/>
        <v>0</v>
      </c>
      <c r="F18" s="694">
        <v>0</v>
      </c>
      <c r="G18" s="694">
        <v>0</v>
      </c>
      <c r="H18" s="694">
        <v>0</v>
      </c>
      <c r="I18" s="694">
        <v>0</v>
      </c>
      <c r="J18" s="695">
        <f t="shared" si="1"/>
        <v>0</v>
      </c>
      <c r="K18" s="694">
        <v>8851062</v>
      </c>
      <c r="L18" s="694">
        <v>18</v>
      </c>
      <c r="M18" s="694" t="s">
        <v>1110</v>
      </c>
    </row>
    <row r="19" spans="1:13" x14ac:dyDescent="0.25">
      <c r="A19" s="702">
        <v>43962.438715277778</v>
      </c>
      <c r="B19" s="707" t="s">
        <v>52</v>
      </c>
      <c r="C19" s="694">
        <v>3</v>
      </c>
      <c r="D19" s="694">
        <v>0</v>
      </c>
      <c r="E19" s="695">
        <f t="shared" si="0"/>
        <v>18000</v>
      </c>
      <c r="F19" s="694">
        <v>0</v>
      </c>
      <c r="G19" s="694">
        <v>0</v>
      </c>
      <c r="H19" s="694">
        <v>0</v>
      </c>
      <c r="I19" s="694">
        <v>0</v>
      </c>
      <c r="J19" s="695">
        <f t="shared" si="1"/>
        <v>0</v>
      </c>
      <c r="K19" s="694" t="s">
        <v>1109</v>
      </c>
      <c r="L19" s="694">
        <v>209</v>
      </c>
      <c r="M19" s="694" t="s">
        <v>1108</v>
      </c>
    </row>
    <row r="20" spans="1:13" x14ac:dyDescent="0.25">
      <c r="A20" s="702">
        <v>43962.644699074073</v>
      </c>
      <c r="B20" s="707" t="s">
        <v>47</v>
      </c>
      <c r="C20" s="694">
        <v>3</v>
      </c>
      <c r="D20" s="694">
        <v>0</v>
      </c>
      <c r="E20" s="695">
        <f t="shared" si="0"/>
        <v>18000</v>
      </c>
      <c r="F20" s="694">
        <v>0</v>
      </c>
      <c r="G20" s="694">
        <v>0</v>
      </c>
      <c r="H20" s="694">
        <v>0</v>
      </c>
      <c r="I20" s="694">
        <v>0</v>
      </c>
      <c r="J20" s="695">
        <f t="shared" si="1"/>
        <v>0</v>
      </c>
      <c r="M20" s="694" t="s">
        <v>1107</v>
      </c>
    </row>
    <row r="21" spans="1:13" x14ac:dyDescent="0.25">
      <c r="A21" s="702">
        <v>43970.484976851854</v>
      </c>
      <c r="B21" s="707" t="s">
        <v>42</v>
      </c>
      <c r="C21" s="694">
        <v>11</v>
      </c>
      <c r="D21" s="694">
        <v>0</v>
      </c>
      <c r="E21" s="695">
        <f t="shared" si="0"/>
        <v>66000</v>
      </c>
      <c r="F21" s="694">
        <v>1</v>
      </c>
      <c r="G21" s="694">
        <v>38376</v>
      </c>
      <c r="H21" s="694">
        <v>0</v>
      </c>
      <c r="I21" s="694">
        <v>0</v>
      </c>
      <c r="J21" s="695">
        <f t="shared" si="1"/>
        <v>38376</v>
      </c>
      <c r="K21" s="694" t="s">
        <v>1106</v>
      </c>
      <c r="M21" s="694" t="s">
        <v>1105</v>
      </c>
    </row>
    <row r="22" spans="1:13" x14ac:dyDescent="0.25">
      <c r="A22" s="702">
        <v>43962.419456018521</v>
      </c>
      <c r="B22" s="707" t="s">
        <v>43</v>
      </c>
      <c r="C22" s="694">
        <v>2</v>
      </c>
      <c r="D22" s="694">
        <v>2</v>
      </c>
      <c r="E22" s="695">
        <f t="shared" si="0"/>
        <v>24000</v>
      </c>
      <c r="F22" s="694">
        <v>0</v>
      </c>
      <c r="G22" s="694">
        <v>0</v>
      </c>
      <c r="H22" s="694">
        <v>0</v>
      </c>
      <c r="I22" s="694">
        <v>0</v>
      </c>
      <c r="J22" s="695">
        <f t="shared" si="1"/>
        <v>0</v>
      </c>
      <c r="K22" s="694" t="s">
        <v>1104</v>
      </c>
      <c r="L22" s="694">
        <v>20</v>
      </c>
      <c r="M22" s="694" t="s">
        <v>1103</v>
      </c>
    </row>
    <row r="23" spans="1:13" x14ac:dyDescent="0.25">
      <c r="A23" s="702">
        <v>43962.397129629629</v>
      </c>
      <c r="B23" s="707" t="s">
        <v>45</v>
      </c>
      <c r="C23" s="694">
        <v>15</v>
      </c>
      <c r="D23" s="694">
        <v>1</v>
      </c>
      <c r="E23" s="695">
        <f t="shared" si="0"/>
        <v>96000</v>
      </c>
      <c r="F23" s="694">
        <v>0</v>
      </c>
      <c r="G23" s="694">
        <v>0</v>
      </c>
      <c r="H23" s="694">
        <v>0</v>
      </c>
      <c r="I23" s="694">
        <v>0</v>
      </c>
      <c r="J23" s="695">
        <f t="shared" si="1"/>
        <v>0</v>
      </c>
      <c r="M23" s="694" t="s">
        <v>1102</v>
      </c>
    </row>
    <row r="24" spans="1:13" x14ac:dyDescent="0.25">
      <c r="A24" s="702">
        <v>43962.516157407408</v>
      </c>
      <c r="B24" s="707" t="s">
        <v>61</v>
      </c>
      <c r="C24" s="694">
        <v>0</v>
      </c>
      <c r="D24" s="694">
        <v>0</v>
      </c>
      <c r="E24" s="695">
        <f t="shared" si="0"/>
        <v>0</v>
      </c>
      <c r="F24" s="694">
        <v>0</v>
      </c>
      <c r="G24" s="694">
        <v>0</v>
      </c>
      <c r="H24" s="694">
        <v>0</v>
      </c>
      <c r="I24" s="694">
        <v>0</v>
      </c>
      <c r="J24" s="695">
        <f t="shared" si="1"/>
        <v>0</v>
      </c>
      <c r="K24" s="694">
        <v>8861174</v>
      </c>
      <c r="L24" s="694">
        <v>17</v>
      </c>
      <c r="M24" s="694" t="s">
        <v>1101</v>
      </c>
    </row>
    <row r="25" spans="1:13" x14ac:dyDescent="0.25">
      <c r="A25" s="702">
        <v>43962.445613425924</v>
      </c>
      <c r="B25" s="707" t="s">
        <v>40</v>
      </c>
      <c r="C25" s="694">
        <v>8</v>
      </c>
      <c r="D25" s="694">
        <v>1</v>
      </c>
      <c r="E25" s="695">
        <f t="shared" si="0"/>
        <v>54000</v>
      </c>
      <c r="F25" s="694">
        <v>1</v>
      </c>
      <c r="G25" s="694">
        <v>69120</v>
      </c>
      <c r="H25" s="694">
        <v>0</v>
      </c>
      <c r="I25" s="694">
        <v>0</v>
      </c>
      <c r="J25" s="695">
        <f t="shared" si="1"/>
        <v>69120</v>
      </c>
      <c r="M25" s="694" t="s">
        <v>1100</v>
      </c>
    </row>
    <row r="26" spans="1:13" x14ac:dyDescent="0.25">
      <c r="A26" s="702">
        <v>43962.385879629626</v>
      </c>
      <c r="B26" s="707" t="s">
        <v>62</v>
      </c>
      <c r="C26" s="694">
        <v>0</v>
      </c>
      <c r="D26" s="694">
        <v>0</v>
      </c>
      <c r="E26" s="695">
        <f t="shared" si="0"/>
        <v>0</v>
      </c>
      <c r="F26" s="694">
        <v>0</v>
      </c>
      <c r="G26" s="694">
        <v>0</v>
      </c>
      <c r="H26" s="694">
        <v>0</v>
      </c>
      <c r="I26" s="694">
        <v>0</v>
      </c>
      <c r="J26" s="695">
        <f t="shared" si="1"/>
        <v>0</v>
      </c>
      <c r="K26" s="694" t="s">
        <v>1099</v>
      </c>
      <c r="L26" s="694">
        <v>160</v>
      </c>
      <c r="M26" s="694" t="s">
        <v>1098</v>
      </c>
    </row>
    <row r="27" spans="1:13" x14ac:dyDescent="0.25">
      <c r="A27" s="702">
        <v>43970.691041666665</v>
      </c>
      <c r="B27" s="707" t="s">
        <v>39</v>
      </c>
      <c r="C27" s="694">
        <v>2</v>
      </c>
      <c r="D27" s="694">
        <v>0</v>
      </c>
      <c r="E27" s="695">
        <f t="shared" si="0"/>
        <v>12000</v>
      </c>
      <c r="F27" s="694">
        <v>0</v>
      </c>
      <c r="G27" s="694">
        <v>0</v>
      </c>
      <c r="H27" s="694">
        <v>0</v>
      </c>
      <c r="I27" s="694">
        <v>0</v>
      </c>
      <c r="J27" s="695">
        <f t="shared" si="1"/>
        <v>0</v>
      </c>
      <c r="M27" s="694" t="s">
        <v>1097</v>
      </c>
    </row>
    <row r="28" spans="1:13" x14ac:dyDescent="0.25">
      <c r="A28" s="702">
        <v>43971.688773148147</v>
      </c>
      <c r="B28" s="707" t="s">
        <v>41</v>
      </c>
      <c r="C28" s="694">
        <v>10</v>
      </c>
      <c r="D28" s="694">
        <v>2</v>
      </c>
      <c r="E28" s="695">
        <f t="shared" si="0"/>
        <v>72000</v>
      </c>
      <c r="F28" s="694">
        <v>1</v>
      </c>
      <c r="G28" s="694">
        <v>44348</v>
      </c>
      <c r="H28" s="694">
        <v>0</v>
      </c>
      <c r="I28" s="694">
        <v>0</v>
      </c>
      <c r="J28" s="695">
        <f t="shared" si="1"/>
        <v>44348</v>
      </c>
      <c r="M28" s="694" t="s">
        <v>1096</v>
      </c>
    </row>
    <row r="29" spans="1:13" x14ac:dyDescent="0.25">
      <c r="A29" s="702">
        <v>43962.36886574074</v>
      </c>
      <c r="B29" s="707" t="s">
        <v>58</v>
      </c>
      <c r="C29" s="694">
        <v>2</v>
      </c>
      <c r="D29" s="694">
        <v>1</v>
      </c>
      <c r="E29" s="695">
        <f t="shared" si="0"/>
        <v>18000</v>
      </c>
      <c r="F29" s="694">
        <v>0</v>
      </c>
      <c r="G29" s="694">
        <v>0</v>
      </c>
      <c r="H29" s="694">
        <v>0</v>
      </c>
      <c r="I29" s="694">
        <v>0</v>
      </c>
      <c r="J29" s="695">
        <f t="shared" si="1"/>
        <v>0</v>
      </c>
      <c r="K29" s="694">
        <v>8821131</v>
      </c>
      <c r="L29" s="694">
        <v>23</v>
      </c>
      <c r="M29" s="694" t="s">
        <v>1095</v>
      </c>
    </row>
    <row r="30" spans="1:13" x14ac:dyDescent="0.25">
      <c r="A30" s="702">
        <v>43963.582037037035</v>
      </c>
      <c r="B30" s="707" t="s">
        <v>59</v>
      </c>
      <c r="C30" s="694">
        <v>1</v>
      </c>
      <c r="D30" s="694">
        <v>0</v>
      </c>
      <c r="E30" s="695">
        <f t="shared" si="0"/>
        <v>6000</v>
      </c>
      <c r="F30" s="694">
        <v>1</v>
      </c>
      <c r="G30" s="694">
        <v>35480</v>
      </c>
      <c r="H30" s="694">
        <v>0</v>
      </c>
      <c r="I30" s="694">
        <v>0</v>
      </c>
      <c r="J30" s="695">
        <f t="shared" si="1"/>
        <v>35480</v>
      </c>
      <c r="K30" s="694" t="s">
        <v>1094</v>
      </c>
      <c r="L30" s="694">
        <v>15</v>
      </c>
      <c r="M30" s="694" t="s">
        <v>1093</v>
      </c>
    </row>
    <row r="31" spans="1:13" x14ac:dyDescent="0.25">
      <c r="A31" s="702">
        <v>43973.420902777776</v>
      </c>
      <c r="B31" s="707" t="s">
        <v>53</v>
      </c>
      <c r="C31" s="694">
        <v>0</v>
      </c>
      <c r="D31" s="694">
        <v>0</v>
      </c>
      <c r="E31" s="695">
        <f t="shared" si="0"/>
        <v>0</v>
      </c>
      <c r="F31" s="694">
        <v>0</v>
      </c>
      <c r="G31" s="694">
        <v>0</v>
      </c>
      <c r="H31" s="694">
        <v>0</v>
      </c>
      <c r="I31" s="694">
        <v>0</v>
      </c>
      <c r="J31" s="695">
        <f t="shared" si="1"/>
        <v>0</v>
      </c>
      <c r="M31" s="694" t="s">
        <v>1092</v>
      </c>
    </row>
    <row r="32" spans="1:13" x14ac:dyDescent="0.25">
      <c r="A32" s="702">
        <v>43970.4140625</v>
      </c>
      <c r="B32" s="707" t="s">
        <v>44</v>
      </c>
      <c r="C32" s="694">
        <v>1</v>
      </c>
      <c r="D32" s="694">
        <v>1</v>
      </c>
      <c r="E32" s="695">
        <f t="shared" si="0"/>
        <v>12000</v>
      </c>
      <c r="F32" s="694">
        <v>0</v>
      </c>
      <c r="G32" s="694">
        <v>0</v>
      </c>
      <c r="H32" s="694">
        <v>0</v>
      </c>
      <c r="I32" s="694">
        <v>0</v>
      </c>
      <c r="J32" s="695">
        <f t="shared" si="1"/>
        <v>0</v>
      </c>
      <c r="M32" s="694" t="s">
        <v>1091</v>
      </c>
    </row>
    <row r="33" spans="1:13" x14ac:dyDescent="0.25">
      <c r="A33" s="702">
        <v>43971.420069444444</v>
      </c>
      <c r="B33" s="707" t="s">
        <v>54</v>
      </c>
      <c r="C33" s="694">
        <v>3</v>
      </c>
      <c r="D33" s="694">
        <v>0</v>
      </c>
      <c r="E33" s="695">
        <f t="shared" si="0"/>
        <v>18000</v>
      </c>
      <c r="F33" s="694">
        <v>0</v>
      </c>
      <c r="G33" s="694">
        <v>0</v>
      </c>
      <c r="H33" s="694">
        <v>0</v>
      </c>
      <c r="I33" s="694">
        <v>0</v>
      </c>
      <c r="J33" s="695">
        <f t="shared" si="1"/>
        <v>0</v>
      </c>
      <c r="K33" s="694" t="s">
        <v>1090</v>
      </c>
      <c r="L33" s="694">
        <v>50</v>
      </c>
      <c r="M33" s="694" t="s">
        <v>1089</v>
      </c>
    </row>
    <row r="34" spans="1:13" x14ac:dyDescent="0.25">
      <c r="A34" s="702">
        <v>43959.4690625</v>
      </c>
      <c r="B34" s="707" t="s">
        <v>51</v>
      </c>
      <c r="C34" s="694">
        <v>0</v>
      </c>
      <c r="D34" s="694">
        <v>0</v>
      </c>
      <c r="E34" s="695">
        <f t="shared" ref="E34:E65" si="2">SUM(C34+D34)*6000</f>
        <v>0</v>
      </c>
      <c r="F34" s="694">
        <v>0</v>
      </c>
      <c r="G34" s="694">
        <v>0</v>
      </c>
      <c r="H34" s="694">
        <v>0</v>
      </c>
      <c r="I34" s="694">
        <v>0</v>
      </c>
      <c r="J34" s="695">
        <f t="shared" ref="J34:J65" si="3">SUM(G34+I34)</f>
        <v>0</v>
      </c>
      <c r="M34" s="694" t="s">
        <v>1088</v>
      </c>
    </row>
    <row r="35" spans="1:13" x14ac:dyDescent="0.25">
      <c r="A35" s="702">
        <v>43959.494560185187</v>
      </c>
      <c r="B35" s="707" t="s">
        <v>49</v>
      </c>
      <c r="C35" s="694">
        <v>1</v>
      </c>
      <c r="D35" s="694">
        <v>0</v>
      </c>
      <c r="E35" s="695">
        <f t="shared" si="2"/>
        <v>6000</v>
      </c>
      <c r="F35" s="694">
        <v>0</v>
      </c>
      <c r="G35" s="694">
        <v>0</v>
      </c>
      <c r="H35" s="694">
        <v>0</v>
      </c>
      <c r="I35" s="694">
        <v>0</v>
      </c>
      <c r="J35" s="695">
        <f t="shared" si="3"/>
        <v>0</v>
      </c>
      <c r="M35" s="694" t="s">
        <v>1087</v>
      </c>
    </row>
    <row r="36" spans="1:13" x14ac:dyDescent="0.25">
      <c r="A36" s="702">
        <v>43959.638055555559</v>
      </c>
      <c r="B36" s="707" t="s">
        <v>50</v>
      </c>
      <c r="C36" s="694">
        <v>4</v>
      </c>
      <c r="D36" s="694">
        <v>0</v>
      </c>
      <c r="E36" s="695">
        <f t="shared" si="2"/>
        <v>24000</v>
      </c>
      <c r="F36" s="694">
        <v>0</v>
      </c>
      <c r="G36" s="694">
        <v>0</v>
      </c>
      <c r="H36" s="694">
        <v>0</v>
      </c>
      <c r="I36" s="694">
        <v>0</v>
      </c>
      <c r="J36" s="695">
        <f t="shared" si="3"/>
        <v>0</v>
      </c>
      <c r="M36" s="694" t="s">
        <v>1086</v>
      </c>
    </row>
    <row r="37" spans="1:13" x14ac:dyDescent="0.25">
      <c r="A37" s="702">
        <v>43966.573819444442</v>
      </c>
      <c r="B37" s="707" t="s">
        <v>60</v>
      </c>
      <c r="C37" s="694">
        <v>1</v>
      </c>
      <c r="D37" s="694">
        <v>1</v>
      </c>
      <c r="E37" s="695">
        <f t="shared" si="2"/>
        <v>12000</v>
      </c>
      <c r="F37" s="694">
        <v>0</v>
      </c>
      <c r="G37" s="694">
        <v>0</v>
      </c>
      <c r="H37" s="694">
        <v>0</v>
      </c>
      <c r="I37" s="694">
        <v>0</v>
      </c>
      <c r="J37" s="695">
        <f t="shared" si="3"/>
        <v>0</v>
      </c>
      <c r="K37" s="694">
        <v>8791159</v>
      </c>
      <c r="L37" s="694">
        <v>103</v>
      </c>
      <c r="M37" s="694" t="s">
        <v>1085</v>
      </c>
    </row>
    <row r="38" spans="1:13" x14ac:dyDescent="0.25">
      <c r="A38" s="702">
        <v>43965.729467592595</v>
      </c>
      <c r="B38" s="707" t="s">
        <v>63</v>
      </c>
      <c r="C38" s="694">
        <v>2</v>
      </c>
      <c r="D38" s="694">
        <v>0</v>
      </c>
      <c r="E38" s="695">
        <f t="shared" si="2"/>
        <v>12000</v>
      </c>
      <c r="F38" s="694">
        <v>0</v>
      </c>
      <c r="G38" s="694">
        <v>0</v>
      </c>
      <c r="H38" s="694">
        <v>0</v>
      </c>
      <c r="I38" s="694">
        <v>0</v>
      </c>
      <c r="J38" s="695">
        <f t="shared" si="3"/>
        <v>0</v>
      </c>
      <c r="K38" s="694">
        <v>8462610</v>
      </c>
      <c r="L38" s="694">
        <v>301</v>
      </c>
      <c r="M38" s="694" t="s">
        <v>1083</v>
      </c>
    </row>
    <row r="39" spans="1:13" hidden="1" x14ac:dyDescent="0.25">
      <c r="A39" s="702">
        <v>43965.729467592595</v>
      </c>
      <c r="B39" s="701" t="s">
        <v>1084</v>
      </c>
      <c r="C39" s="694">
        <v>0</v>
      </c>
      <c r="D39" s="694">
        <v>1</v>
      </c>
      <c r="E39" s="695">
        <f t="shared" si="2"/>
        <v>6000</v>
      </c>
      <c r="F39" s="694">
        <v>0</v>
      </c>
      <c r="G39" s="694">
        <v>0</v>
      </c>
      <c r="H39" s="694">
        <v>0</v>
      </c>
      <c r="I39" s="694">
        <v>0</v>
      </c>
      <c r="J39" s="695">
        <f t="shared" si="3"/>
        <v>0</v>
      </c>
      <c r="K39" s="694">
        <v>8462610</v>
      </c>
      <c r="L39" s="694">
        <v>301</v>
      </c>
      <c r="M39" s="694" t="s">
        <v>1083</v>
      </c>
    </row>
    <row r="40" spans="1:13" hidden="1" x14ac:dyDescent="0.25">
      <c r="A40" s="702">
        <v>43959.596828703703</v>
      </c>
      <c r="B40" s="701" t="s">
        <v>315</v>
      </c>
      <c r="C40" s="694">
        <v>3</v>
      </c>
      <c r="D40" s="694">
        <v>0</v>
      </c>
      <c r="E40" s="695">
        <f t="shared" si="2"/>
        <v>18000</v>
      </c>
      <c r="F40" s="694">
        <v>0</v>
      </c>
      <c r="G40" s="694">
        <v>0</v>
      </c>
      <c r="H40" s="694">
        <v>0</v>
      </c>
      <c r="I40" s="694">
        <v>0</v>
      </c>
      <c r="J40" s="695">
        <f t="shared" si="3"/>
        <v>0</v>
      </c>
      <c r="M40" s="694" t="s">
        <v>1082</v>
      </c>
    </row>
    <row r="41" spans="1:13" hidden="1" x14ac:dyDescent="0.25">
      <c r="A41" s="702">
        <v>43962.583969907406</v>
      </c>
      <c r="B41" s="701" t="s">
        <v>253</v>
      </c>
      <c r="C41" s="694">
        <v>1</v>
      </c>
      <c r="D41" s="694">
        <v>0</v>
      </c>
      <c r="E41" s="695">
        <f t="shared" si="2"/>
        <v>6000</v>
      </c>
      <c r="F41" s="694">
        <v>0</v>
      </c>
      <c r="G41" s="694">
        <v>0</v>
      </c>
      <c r="H41" s="694">
        <v>0</v>
      </c>
      <c r="I41" s="694">
        <v>0</v>
      </c>
      <c r="J41" s="695">
        <f t="shared" si="3"/>
        <v>0</v>
      </c>
      <c r="M41" s="694" t="s">
        <v>1081</v>
      </c>
    </row>
    <row r="42" spans="1:13" hidden="1" x14ac:dyDescent="0.25">
      <c r="A42" s="702">
        <v>43962.382280092592</v>
      </c>
      <c r="B42" s="701" t="s">
        <v>316</v>
      </c>
      <c r="C42" s="694">
        <v>2</v>
      </c>
      <c r="D42" s="694">
        <v>0</v>
      </c>
      <c r="E42" s="695">
        <f t="shared" si="2"/>
        <v>12000</v>
      </c>
      <c r="F42" s="694">
        <v>0</v>
      </c>
      <c r="G42" s="694">
        <v>0</v>
      </c>
      <c r="H42" s="694">
        <v>0</v>
      </c>
      <c r="I42" s="694">
        <v>0</v>
      </c>
      <c r="J42" s="695">
        <f t="shared" si="3"/>
        <v>0</v>
      </c>
      <c r="M42" s="694" t="s">
        <v>1080</v>
      </c>
    </row>
    <row r="43" spans="1:13" hidden="1" x14ac:dyDescent="0.25">
      <c r="A43" s="702">
        <v>43964.389305555553</v>
      </c>
      <c r="B43" s="701" t="s">
        <v>317</v>
      </c>
      <c r="C43" s="694">
        <v>3</v>
      </c>
      <c r="D43" s="694">
        <v>0</v>
      </c>
      <c r="E43" s="695">
        <f t="shared" si="2"/>
        <v>18000</v>
      </c>
      <c r="F43" s="694">
        <v>0</v>
      </c>
      <c r="G43" s="694">
        <v>0</v>
      </c>
      <c r="H43" s="694">
        <v>0</v>
      </c>
      <c r="I43" s="694">
        <v>0</v>
      </c>
      <c r="J43" s="695">
        <f t="shared" si="3"/>
        <v>0</v>
      </c>
      <c r="M43" s="694" t="s">
        <v>1079</v>
      </c>
    </row>
    <row r="44" spans="1:13" hidden="1" x14ac:dyDescent="0.25">
      <c r="A44" s="702">
        <v>43959.553240740737</v>
      </c>
      <c r="B44" s="701" t="s">
        <v>256</v>
      </c>
      <c r="C44" s="694">
        <v>1</v>
      </c>
      <c r="D44" s="694">
        <v>0</v>
      </c>
      <c r="E44" s="695">
        <f t="shared" si="2"/>
        <v>6000</v>
      </c>
      <c r="F44" s="694">
        <v>1</v>
      </c>
      <c r="G44" s="694">
        <v>64027</v>
      </c>
      <c r="H44" s="694">
        <v>0</v>
      </c>
      <c r="I44" s="694">
        <v>0</v>
      </c>
      <c r="J44" s="695">
        <f t="shared" si="3"/>
        <v>64027</v>
      </c>
      <c r="M44" s="694" t="s">
        <v>1078</v>
      </c>
    </row>
    <row r="45" spans="1:13" hidden="1" x14ac:dyDescent="0.25">
      <c r="A45" s="702">
        <v>43962.4216087963</v>
      </c>
      <c r="B45" s="701" t="s">
        <v>335</v>
      </c>
      <c r="C45" s="694">
        <v>6</v>
      </c>
      <c r="D45" s="694">
        <v>0</v>
      </c>
      <c r="E45" s="695">
        <f t="shared" si="2"/>
        <v>36000</v>
      </c>
      <c r="F45" s="694">
        <v>2</v>
      </c>
      <c r="G45" s="694">
        <v>96747</v>
      </c>
      <c r="H45" s="694">
        <v>0</v>
      </c>
      <c r="I45" s="694">
        <v>0</v>
      </c>
      <c r="J45" s="695">
        <f t="shared" si="3"/>
        <v>96747</v>
      </c>
      <c r="M45" s="694" t="s">
        <v>1077</v>
      </c>
    </row>
    <row r="46" spans="1:13" hidden="1" x14ac:dyDescent="0.25">
      <c r="A46" s="702">
        <v>43962.4216087963</v>
      </c>
      <c r="B46" s="701" t="s">
        <v>338</v>
      </c>
      <c r="C46" s="694">
        <v>4</v>
      </c>
      <c r="D46" s="694">
        <v>0</v>
      </c>
      <c r="E46" s="695">
        <f t="shared" si="2"/>
        <v>24000</v>
      </c>
      <c r="F46" s="694">
        <v>1</v>
      </c>
      <c r="G46" s="694">
        <v>34560</v>
      </c>
      <c r="H46" s="694">
        <v>0</v>
      </c>
      <c r="I46" s="694">
        <v>0</v>
      </c>
      <c r="J46" s="695">
        <f t="shared" si="3"/>
        <v>34560</v>
      </c>
      <c r="M46" s="694" t="s">
        <v>1077</v>
      </c>
    </row>
    <row r="47" spans="1:13" hidden="1" x14ac:dyDescent="0.25">
      <c r="A47" s="702">
        <v>43972.646365740744</v>
      </c>
      <c r="B47" s="701" t="s">
        <v>65</v>
      </c>
      <c r="C47" s="694">
        <v>3</v>
      </c>
      <c r="D47" s="694">
        <v>0</v>
      </c>
      <c r="E47" s="695">
        <f t="shared" si="2"/>
        <v>18000</v>
      </c>
      <c r="F47" s="694">
        <v>0</v>
      </c>
      <c r="G47" s="694">
        <v>0</v>
      </c>
      <c r="H47" s="694">
        <v>0</v>
      </c>
      <c r="I47" s="694">
        <v>0</v>
      </c>
      <c r="J47" s="695">
        <f t="shared" si="3"/>
        <v>0</v>
      </c>
      <c r="K47" s="694">
        <v>8571746</v>
      </c>
      <c r="L47" s="694">
        <v>205</v>
      </c>
      <c r="M47" s="694" t="s">
        <v>1076</v>
      </c>
    </row>
    <row r="48" spans="1:13" hidden="1" x14ac:dyDescent="0.25">
      <c r="A48" s="702">
        <v>43963.695636574077</v>
      </c>
      <c r="B48" s="701" t="s">
        <v>66</v>
      </c>
      <c r="C48" s="694">
        <v>3</v>
      </c>
      <c r="D48" s="694">
        <v>0</v>
      </c>
      <c r="E48" s="695">
        <f t="shared" si="2"/>
        <v>18000</v>
      </c>
      <c r="F48" s="694">
        <v>1</v>
      </c>
      <c r="G48" s="694">
        <v>69120</v>
      </c>
      <c r="H48" s="694">
        <v>0</v>
      </c>
      <c r="I48" s="694">
        <v>0</v>
      </c>
      <c r="J48" s="695">
        <f t="shared" si="3"/>
        <v>69120</v>
      </c>
      <c r="M48" s="694" t="s">
        <v>1075</v>
      </c>
    </row>
    <row r="49" spans="1:13" hidden="1" x14ac:dyDescent="0.25">
      <c r="A49" s="702">
        <v>43973.477731481478</v>
      </c>
      <c r="B49" s="701" t="s">
        <v>339</v>
      </c>
      <c r="C49" s="703">
        <v>2</v>
      </c>
      <c r="D49" s="694">
        <v>0</v>
      </c>
      <c r="E49" s="695">
        <f t="shared" si="2"/>
        <v>12000</v>
      </c>
      <c r="F49" s="694">
        <v>0</v>
      </c>
      <c r="G49" s="694">
        <v>0</v>
      </c>
      <c r="H49" s="694">
        <v>0</v>
      </c>
      <c r="I49" s="694">
        <v>0</v>
      </c>
      <c r="J49" s="695">
        <f t="shared" si="3"/>
        <v>0</v>
      </c>
      <c r="K49" s="694" t="s">
        <v>1074</v>
      </c>
      <c r="L49" s="694">
        <v>115</v>
      </c>
      <c r="M49" s="694" t="s">
        <v>1073</v>
      </c>
    </row>
    <row r="50" spans="1:13" hidden="1" x14ac:dyDescent="0.25">
      <c r="A50" s="702">
        <v>43973.477731481478</v>
      </c>
      <c r="B50" s="701" t="s">
        <v>336</v>
      </c>
      <c r="C50" s="703">
        <v>2</v>
      </c>
      <c r="D50" s="694">
        <v>0</v>
      </c>
      <c r="E50" s="695">
        <f t="shared" si="2"/>
        <v>12000</v>
      </c>
      <c r="F50" s="694">
        <v>0</v>
      </c>
      <c r="G50" s="694">
        <v>0</v>
      </c>
      <c r="H50" s="694">
        <v>0</v>
      </c>
      <c r="I50" s="694">
        <v>0</v>
      </c>
      <c r="J50" s="695">
        <f t="shared" si="3"/>
        <v>0</v>
      </c>
      <c r="K50" s="694" t="s">
        <v>1074</v>
      </c>
      <c r="L50" s="694">
        <v>115</v>
      </c>
      <c r="M50" s="694" t="s">
        <v>1073</v>
      </c>
    </row>
    <row r="51" spans="1:13" hidden="1" x14ac:dyDescent="0.25">
      <c r="A51" s="702">
        <v>43962.46980324074</v>
      </c>
      <c r="B51" s="701" t="s">
        <v>67</v>
      </c>
      <c r="C51" s="694">
        <v>5</v>
      </c>
      <c r="D51" s="694">
        <v>0</v>
      </c>
      <c r="E51" s="695">
        <f t="shared" si="2"/>
        <v>30000</v>
      </c>
      <c r="F51" s="694">
        <v>1</v>
      </c>
      <c r="G51" s="694">
        <v>34116</v>
      </c>
      <c r="H51" s="694">
        <v>0</v>
      </c>
      <c r="I51" s="694">
        <v>0</v>
      </c>
      <c r="J51" s="695">
        <f t="shared" si="3"/>
        <v>34116</v>
      </c>
      <c r="M51" s="694" t="s">
        <v>1072</v>
      </c>
    </row>
    <row r="52" spans="1:13" hidden="1" x14ac:dyDescent="0.25">
      <c r="A52" s="702">
        <v>43972.417662037034</v>
      </c>
      <c r="B52" s="701" t="s">
        <v>337</v>
      </c>
      <c r="C52" s="694">
        <v>4</v>
      </c>
      <c r="D52" s="694">
        <v>0</v>
      </c>
      <c r="E52" s="695">
        <f t="shared" si="2"/>
        <v>24000</v>
      </c>
      <c r="F52" s="694">
        <v>1</v>
      </c>
      <c r="G52" s="694">
        <v>63256</v>
      </c>
      <c r="H52" s="694">
        <v>0</v>
      </c>
      <c r="I52" s="694">
        <v>0</v>
      </c>
      <c r="J52" s="695">
        <f t="shared" si="3"/>
        <v>63256</v>
      </c>
      <c r="K52" s="694" t="s">
        <v>1071</v>
      </c>
      <c r="L52" s="694">
        <v>601</v>
      </c>
      <c r="M52" s="694" t="s">
        <v>1070</v>
      </c>
    </row>
    <row r="53" spans="1:13" hidden="1" x14ac:dyDescent="0.25">
      <c r="A53" s="702">
        <v>43962.392060185186</v>
      </c>
      <c r="B53" s="701" t="s">
        <v>272</v>
      </c>
      <c r="C53" s="694">
        <v>2</v>
      </c>
      <c r="D53" s="694">
        <v>0</v>
      </c>
      <c r="E53" s="695">
        <f t="shared" si="2"/>
        <v>12000</v>
      </c>
      <c r="F53" s="694">
        <v>0</v>
      </c>
      <c r="G53" s="694">
        <v>0</v>
      </c>
      <c r="H53" s="694">
        <v>0</v>
      </c>
      <c r="I53" s="694">
        <v>0</v>
      </c>
      <c r="J53" s="695">
        <f t="shared" si="3"/>
        <v>0</v>
      </c>
      <c r="M53" s="694" t="s">
        <v>1069</v>
      </c>
    </row>
    <row r="54" spans="1:13" hidden="1" x14ac:dyDescent="0.25">
      <c r="A54" s="702">
        <v>43962.452939814815</v>
      </c>
      <c r="B54" s="701" t="s">
        <v>519</v>
      </c>
      <c r="C54" s="694">
        <v>1</v>
      </c>
      <c r="D54" s="694">
        <v>0</v>
      </c>
      <c r="E54" s="695">
        <f t="shared" si="2"/>
        <v>6000</v>
      </c>
      <c r="F54" s="694">
        <v>0</v>
      </c>
      <c r="G54" s="694">
        <v>0</v>
      </c>
      <c r="H54" s="694">
        <v>0</v>
      </c>
      <c r="I54" s="694">
        <v>0</v>
      </c>
      <c r="J54" s="695">
        <f t="shared" si="3"/>
        <v>0</v>
      </c>
      <c r="K54" s="694" t="s">
        <v>1068</v>
      </c>
      <c r="L54" s="694">
        <v>23</v>
      </c>
      <c r="M54" s="694" t="s">
        <v>1067</v>
      </c>
    </row>
    <row r="55" spans="1:13" hidden="1" x14ac:dyDescent="0.25">
      <c r="A55" s="702">
        <v>43959.496481481481</v>
      </c>
      <c r="B55" s="701" t="s">
        <v>275</v>
      </c>
      <c r="C55" s="694">
        <v>1</v>
      </c>
      <c r="D55" s="694">
        <v>0</v>
      </c>
      <c r="E55" s="695">
        <f t="shared" si="2"/>
        <v>6000</v>
      </c>
      <c r="F55" s="694">
        <v>0</v>
      </c>
      <c r="G55" s="694">
        <v>0</v>
      </c>
      <c r="H55" s="694">
        <v>0</v>
      </c>
      <c r="I55" s="694">
        <v>0</v>
      </c>
      <c r="J55" s="695">
        <f t="shared" si="3"/>
        <v>0</v>
      </c>
      <c r="M55" s="694" t="s">
        <v>1066</v>
      </c>
    </row>
    <row r="56" spans="1:13" hidden="1" x14ac:dyDescent="0.25">
      <c r="A56" s="702">
        <v>43962.371469907404</v>
      </c>
      <c r="B56" s="701" t="s">
        <v>249</v>
      </c>
      <c r="C56" s="694">
        <v>0</v>
      </c>
      <c r="D56" s="694">
        <v>0</v>
      </c>
      <c r="E56" s="695">
        <f t="shared" si="2"/>
        <v>0</v>
      </c>
      <c r="F56" s="694">
        <v>0</v>
      </c>
      <c r="G56" s="694">
        <v>0</v>
      </c>
      <c r="H56" s="694">
        <v>0</v>
      </c>
      <c r="I56" s="694">
        <v>0</v>
      </c>
      <c r="J56" s="695">
        <f t="shared" si="3"/>
        <v>0</v>
      </c>
      <c r="K56" s="694" t="s">
        <v>1065</v>
      </c>
      <c r="L56" s="694">
        <v>11</v>
      </c>
      <c r="M56" s="694" t="s">
        <v>1064</v>
      </c>
    </row>
    <row r="57" spans="1:13" hidden="1" x14ac:dyDescent="0.25">
      <c r="A57" s="702">
        <v>43972.412719907406</v>
      </c>
      <c r="B57" s="701" t="s">
        <v>280</v>
      </c>
      <c r="C57" s="694">
        <v>2</v>
      </c>
      <c r="D57" s="694">
        <v>1</v>
      </c>
      <c r="E57" s="695">
        <f t="shared" si="2"/>
        <v>18000</v>
      </c>
      <c r="F57" s="694">
        <v>0</v>
      </c>
      <c r="G57" s="694">
        <v>0</v>
      </c>
      <c r="H57" s="694">
        <v>0</v>
      </c>
      <c r="I57" s="694">
        <v>0</v>
      </c>
      <c r="J57" s="695">
        <f t="shared" si="3"/>
        <v>0</v>
      </c>
      <c r="M57" s="694" t="s">
        <v>1063</v>
      </c>
    </row>
    <row r="58" spans="1:13" hidden="1" x14ac:dyDescent="0.25">
      <c r="A58" s="702">
        <v>43959.370949074073</v>
      </c>
      <c r="B58" s="701" t="s">
        <v>277</v>
      </c>
      <c r="C58" s="694">
        <v>2</v>
      </c>
      <c r="D58" s="694">
        <v>0</v>
      </c>
      <c r="E58" s="695">
        <f t="shared" si="2"/>
        <v>12000</v>
      </c>
      <c r="F58" s="694">
        <v>0</v>
      </c>
      <c r="G58" s="694">
        <v>0</v>
      </c>
      <c r="H58" s="694">
        <v>0</v>
      </c>
      <c r="I58" s="694">
        <v>0</v>
      </c>
      <c r="J58" s="695">
        <f t="shared" si="3"/>
        <v>0</v>
      </c>
      <c r="K58" s="694">
        <v>8264900</v>
      </c>
      <c r="L58" s="694">
        <v>14</v>
      </c>
      <c r="M58" s="694" t="s">
        <v>1062</v>
      </c>
    </row>
    <row r="59" spans="1:13" hidden="1" x14ac:dyDescent="0.25">
      <c r="A59" s="702">
        <v>43963.513923611114</v>
      </c>
      <c r="B59" s="701" t="s">
        <v>278</v>
      </c>
      <c r="C59" s="694">
        <v>2</v>
      </c>
      <c r="D59" s="694">
        <v>0</v>
      </c>
      <c r="E59" s="695">
        <f t="shared" si="2"/>
        <v>12000</v>
      </c>
      <c r="F59" s="694">
        <v>0</v>
      </c>
      <c r="G59" s="694">
        <v>0</v>
      </c>
      <c r="H59" s="694">
        <v>0</v>
      </c>
      <c r="I59" s="694">
        <v>0</v>
      </c>
      <c r="J59" s="695">
        <f t="shared" si="3"/>
        <v>0</v>
      </c>
      <c r="K59" s="694">
        <v>8681056</v>
      </c>
      <c r="L59" s="694">
        <v>15</v>
      </c>
      <c r="M59" s="694" t="s">
        <v>1061</v>
      </c>
    </row>
    <row r="60" spans="1:13" hidden="1" x14ac:dyDescent="0.25">
      <c r="A60" s="702">
        <v>43959.637048611112</v>
      </c>
      <c r="B60" s="701" t="s">
        <v>274</v>
      </c>
      <c r="C60" s="694">
        <v>0</v>
      </c>
      <c r="D60" s="694">
        <v>0</v>
      </c>
      <c r="E60" s="695">
        <f t="shared" si="2"/>
        <v>0</v>
      </c>
      <c r="F60" s="694">
        <v>0</v>
      </c>
      <c r="G60" s="694">
        <v>0</v>
      </c>
      <c r="H60" s="694">
        <v>0</v>
      </c>
      <c r="I60" s="694">
        <v>0</v>
      </c>
      <c r="J60" s="695">
        <f t="shared" si="3"/>
        <v>0</v>
      </c>
      <c r="M60" s="694" t="s">
        <v>1060</v>
      </c>
    </row>
    <row r="61" spans="1:13" hidden="1" x14ac:dyDescent="0.25">
      <c r="A61" s="702">
        <v>43965.418402777781</v>
      </c>
      <c r="B61" s="701" t="s">
        <v>279</v>
      </c>
      <c r="C61" s="694">
        <v>2</v>
      </c>
      <c r="D61" s="694">
        <v>0</v>
      </c>
      <c r="E61" s="695">
        <f t="shared" si="2"/>
        <v>12000</v>
      </c>
      <c r="F61" s="694">
        <v>0</v>
      </c>
      <c r="G61" s="694">
        <v>0</v>
      </c>
      <c r="H61" s="694">
        <v>0</v>
      </c>
      <c r="I61" s="694">
        <v>0</v>
      </c>
      <c r="J61" s="695">
        <f t="shared" si="3"/>
        <v>0</v>
      </c>
      <c r="K61" s="694">
        <v>8611431</v>
      </c>
      <c r="L61" s="694">
        <v>14</v>
      </c>
      <c r="M61" s="694" t="s">
        <v>1059</v>
      </c>
    </row>
    <row r="62" spans="1:13" hidden="1" x14ac:dyDescent="0.25">
      <c r="A62" s="702">
        <v>43959.553229166668</v>
      </c>
      <c r="B62" s="701" t="s">
        <v>273</v>
      </c>
      <c r="C62" s="694">
        <v>1</v>
      </c>
      <c r="D62" s="694">
        <v>0</v>
      </c>
      <c r="E62" s="695">
        <f t="shared" si="2"/>
        <v>6000</v>
      </c>
      <c r="F62" s="694">
        <v>0</v>
      </c>
      <c r="G62" s="694">
        <v>0</v>
      </c>
      <c r="H62" s="694">
        <v>0</v>
      </c>
      <c r="I62" s="694">
        <v>0</v>
      </c>
      <c r="J62" s="695">
        <f t="shared" si="3"/>
        <v>0</v>
      </c>
      <c r="M62" s="694" t="s">
        <v>1058</v>
      </c>
    </row>
    <row r="63" spans="1:13" hidden="1" x14ac:dyDescent="0.25">
      <c r="A63" s="702">
        <v>43959.348749999997</v>
      </c>
      <c r="B63" s="701" t="s">
        <v>276</v>
      </c>
      <c r="C63" s="694">
        <v>2</v>
      </c>
      <c r="D63" s="694">
        <v>1</v>
      </c>
      <c r="E63" s="695">
        <f t="shared" si="2"/>
        <v>18000</v>
      </c>
      <c r="F63" s="694">
        <v>0</v>
      </c>
      <c r="G63" s="694">
        <v>0</v>
      </c>
      <c r="H63" s="694">
        <v>0</v>
      </c>
      <c r="I63" s="694">
        <v>0</v>
      </c>
      <c r="J63" s="695">
        <f t="shared" si="3"/>
        <v>0</v>
      </c>
      <c r="M63" s="694" t="s">
        <v>1057</v>
      </c>
    </row>
    <row r="64" spans="1:13" hidden="1" x14ac:dyDescent="0.25">
      <c r="A64" s="702">
        <v>43963.464120370372</v>
      </c>
      <c r="B64" s="701" t="s">
        <v>271</v>
      </c>
      <c r="C64" s="694">
        <v>0</v>
      </c>
      <c r="D64" s="694">
        <v>0</v>
      </c>
      <c r="E64" s="695">
        <f t="shared" si="2"/>
        <v>0</v>
      </c>
      <c r="F64" s="694">
        <v>0</v>
      </c>
      <c r="G64" s="694">
        <v>0</v>
      </c>
      <c r="H64" s="694">
        <v>0</v>
      </c>
      <c r="I64" s="694">
        <v>0</v>
      </c>
      <c r="J64" s="695">
        <f t="shared" si="3"/>
        <v>0</v>
      </c>
      <c r="K64" s="694">
        <v>8641005</v>
      </c>
      <c r="L64" s="694">
        <v>12</v>
      </c>
      <c r="M64" s="694" t="s">
        <v>1056</v>
      </c>
    </row>
    <row r="65" spans="1:13" hidden="1" x14ac:dyDescent="0.25">
      <c r="A65" s="702">
        <v>43971.415300925924</v>
      </c>
      <c r="B65" s="701" t="s">
        <v>262</v>
      </c>
      <c r="C65" s="694">
        <v>0</v>
      </c>
      <c r="D65" s="694">
        <v>0</v>
      </c>
      <c r="E65" s="695">
        <f t="shared" si="2"/>
        <v>0</v>
      </c>
      <c r="F65" s="694">
        <v>0</v>
      </c>
      <c r="G65" s="694">
        <v>0</v>
      </c>
      <c r="H65" s="694">
        <v>0</v>
      </c>
      <c r="I65" s="694">
        <v>0</v>
      </c>
      <c r="J65" s="695">
        <f t="shared" si="3"/>
        <v>0</v>
      </c>
      <c r="M65" s="694" t="s">
        <v>1055</v>
      </c>
    </row>
    <row r="66" spans="1:13" hidden="1" x14ac:dyDescent="0.25">
      <c r="A66" s="702">
        <v>43959.608194444445</v>
      </c>
      <c r="B66" s="701" t="s">
        <v>260</v>
      </c>
      <c r="C66" s="694">
        <v>0</v>
      </c>
      <c r="D66" s="694">
        <v>0</v>
      </c>
      <c r="E66" s="695">
        <f t="shared" ref="E66:E97" si="4">SUM(C66+D66)*6000</f>
        <v>0</v>
      </c>
      <c r="F66" s="694">
        <v>0</v>
      </c>
      <c r="G66" s="694">
        <v>0</v>
      </c>
      <c r="H66" s="694">
        <v>0</v>
      </c>
      <c r="I66" s="694">
        <v>0</v>
      </c>
      <c r="J66" s="695">
        <f t="shared" ref="J66:J97" si="5">SUM(G66+I66)</f>
        <v>0</v>
      </c>
      <c r="M66" s="694" t="s">
        <v>1054</v>
      </c>
    </row>
    <row r="67" spans="1:13" hidden="1" x14ac:dyDescent="0.25">
      <c r="A67" s="702">
        <v>43971.470532407409</v>
      </c>
      <c r="B67" s="701" t="s">
        <v>259</v>
      </c>
      <c r="C67" s="694">
        <v>2</v>
      </c>
      <c r="D67" s="694">
        <v>0</v>
      </c>
      <c r="E67" s="695">
        <f t="shared" si="4"/>
        <v>12000</v>
      </c>
      <c r="F67" s="694">
        <v>0</v>
      </c>
      <c r="G67" s="694">
        <v>0</v>
      </c>
      <c r="H67" s="694">
        <v>0</v>
      </c>
      <c r="I67" s="694">
        <v>0</v>
      </c>
      <c r="J67" s="695">
        <f t="shared" si="5"/>
        <v>0</v>
      </c>
      <c r="K67" s="694" t="s">
        <v>1053</v>
      </c>
      <c r="L67" s="694">
        <v>13</v>
      </c>
      <c r="M67" s="694" t="s">
        <v>1052</v>
      </c>
    </row>
    <row r="68" spans="1:13" hidden="1" x14ac:dyDescent="0.25">
      <c r="A68" s="702">
        <v>43962.397430555553</v>
      </c>
      <c r="B68" s="701" t="s">
        <v>261</v>
      </c>
      <c r="C68" s="694">
        <v>1</v>
      </c>
      <c r="D68" s="694">
        <v>0</v>
      </c>
      <c r="E68" s="695">
        <f t="shared" si="4"/>
        <v>6000</v>
      </c>
      <c r="F68" s="694">
        <v>0</v>
      </c>
      <c r="G68" s="694">
        <v>0</v>
      </c>
      <c r="H68" s="694">
        <v>0</v>
      </c>
      <c r="I68" s="694">
        <v>0</v>
      </c>
      <c r="J68" s="695">
        <f t="shared" si="5"/>
        <v>0</v>
      </c>
      <c r="M68" s="694" t="s">
        <v>1051</v>
      </c>
    </row>
    <row r="69" spans="1:13" hidden="1" x14ac:dyDescent="0.25">
      <c r="A69" s="702">
        <v>43963.327719907407</v>
      </c>
      <c r="B69" s="701" t="s">
        <v>257</v>
      </c>
      <c r="C69" s="694">
        <v>1</v>
      </c>
      <c r="D69" s="694">
        <v>0</v>
      </c>
      <c r="E69" s="695">
        <f t="shared" si="4"/>
        <v>6000</v>
      </c>
      <c r="F69" s="694">
        <v>0</v>
      </c>
      <c r="G69" s="694">
        <v>0</v>
      </c>
      <c r="H69" s="694">
        <v>0</v>
      </c>
      <c r="I69" s="694">
        <v>0</v>
      </c>
      <c r="J69" s="695">
        <f t="shared" si="5"/>
        <v>0</v>
      </c>
      <c r="M69" s="694" t="s">
        <v>1050</v>
      </c>
    </row>
    <row r="70" spans="1:13" hidden="1" x14ac:dyDescent="0.25">
      <c r="A70" s="702">
        <v>43963.456585648149</v>
      </c>
      <c r="B70" s="701" t="s">
        <v>264</v>
      </c>
      <c r="C70" s="694">
        <v>1</v>
      </c>
      <c r="D70" s="694">
        <v>0</v>
      </c>
      <c r="E70" s="695">
        <f t="shared" si="4"/>
        <v>6000</v>
      </c>
      <c r="F70" s="694">
        <v>0</v>
      </c>
      <c r="G70" s="694">
        <v>0</v>
      </c>
      <c r="H70" s="694">
        <v>0</v>
      </c>
      <c r="I70" s="694">
        <v>0</v>
      </c>
      <c r="J70" s="695">
        <f t="shared" si="5"/>
        <v>0</v>
      </c>
      <c r="M70" s="694" t="s">
        <v>1049</v>
      </c>
    </row>
    <row r="71" spans="1:13" hidden="1" x14ac:dyDescent="0.25">
      <c r="A71" s="702">
        <v>43959.493171296293</v>
      </c>
      <c r="B71" s="701" t="s">
        <v>258</v>
      </c>
      <c r="C71" s="694">
        <v>0</v>
      </c>
      <c r="D71" s="694">
        <v>0</v>
      </c>
      <c r="E71" s="695">
        <f t="shared" si="4"/>
        <v>0</v>
      </c>
      <c r="F71" s="694">
        <v>0</v>
      </c>
      <c r="G71" s="694">
        <v>0</v>
      </c>
      <c r="H71" s="694">
        <v>0</v>
      </c>
      <c r="I71" s="694">
        <v>0</v>
      </c>
      <c r="J71" s="695">
        <f t="shared" si="5"/>
        <v>0</v>
      </c>
      <c r="K71" s="694" t="s">
        <v>1048</v>
      </c>
      <c r="L71" s="694">
        <v>33</v>
      </c>
      <c r="M71" s="694" t="s">
        <v>1047</v>
      </c>
    </row>
    <row r="72" spans="1:13" hidden="1" x14ac:dyDescent="0.25">
      <c r="A72" s="702">
        <v>43959.622488425928</v>
      </c>
      <c r="B72" s="701" t="s">
        <v>263</v>
      </c>
      <c r="C72" s="694">
        <v>0</v>
      </c>
      <c r="D72" s="694">
        <v>0</v>
      </c>
      <c r="E72" s="695">
        <f t="shared" si="4"/>
        <v>0</v>
      </c>
      <c r="F72" s="694">
        <v>0</v>
      </c>
      <c r="G72" s="694">
        <v>0</v>
      </c>
      <c r="H72" s="694">
        <v>0</v>
      </c>
      <c r="I72" s="694">
        <v>0</v>
      </c>
      <c r="J72" s="695">
        <f t="shared" si="5"/>
        <v>0</v>
      </c>
      <c r="K72" s="694" t="s">
        <v>1046</v>
      </c>
      <c r="L72" s="694">
        <v>15</v>
      </c>
      <c r="M72" s="694" t="s">
        <v>1045</v>
      </c>
    </row>
    <row r="73" spans="1:13" hidden="1" x14ac:dyDescent="0.25">
      <c r="A73" s="702">
        <v>43973.625497685185</v>
      </c>
      <c r="B73" s="701" t="s">
        <v>346</v>
      </c>
      <c r="C73" s="694">
        <v>2</v>
      </c>
      <c r="D73" s="694">
        <v>0</v>
      </c>
      <c r="E73" s="695">
        <f t="shared" si="4"/>
        <v>12000</v>
      </c>
      <c r="F73" s="694">
        <v>0</v>
      </c>
      <c r="G73" s="694">
        <v>0</v>
      </c>
      <c r="H73" s="694">
        <v>0</v>
      </c>
      <c r="I73" s="694">
        <v>0</v>
      </c>
      <c r="J73" s="695">
        <f t="shared" si="5"/>
        <v>0</v>
      </c>
      <c r="M73" s="694" t="s">
        <v>1044</v>
      </c>
    </row>
    <row r="74" spans="1:13" hidden="1" x14ac:dyDescent="0.25">
      <c r="A74" s="702">
        <v>43970.499884259261</v>
      </c>
      <c r="B74" s="701" t="s">
        <v>71</v>
      </c>
      <c r="C74" s="694">
        <v>7</v>
      </c>
      <c r="D74" s="694">
        <v>0</v>
      </c>
      <c r="E74" s="695">
        <f t="shared" si="4"/>
        <v>42000</v>
      </c>
      <c r="F74" s="694">
        <v>0</v>
      </c>
      <c r="G74" s="694">
        <v>0</v>
      </c>
      <c r="H74" s="694">
        <v>0</v>
      </c>
      <c r="I74" s="694">
        <v>0</v>
      </c>
      <c r="J74" s="695">
        <f t="shared" si="5"/>
        <v>0</v>
      </c>
      <c r="K74" s="694" t="s">
        <v>1043</v>
      </c>
      <c r="L74" s="694">
        <v>122</v>
      </c>
      <c r="M74" s="694" t="s">
        <v>1042</v>
      </c>
    </row>
    <row r="75" spans="1:13" hidden="1" x14ac:dyDescent="0.25">
      <c r="A75" s="702">
        <v>43959.467164351852</v>
      </c>
      <c r="B75" s="701" t="s">
        <v>251</v>
      </c>
      <c r="C75" s="694">
        <v>0</v>
      </c>
      <c r="D75" s="694">
        <v>0</v>
      </c>
      <c r="E75" s="695">
        <f t="shared" si="4"/>
        <v>0</v>
      </c>
      <c r="F75" s="694">
        <v>0</v>
      </c>
      <c r="G75" s="694">
        <v>0</v>
      </c>
      <c r="H75" s="694">
        <v>0</v>
      </c>
      <c r="I75" s="694">
        <v>0</v>
      </c>
      <c r="J75" s="695">
        <f t="shared" si="5"/>
        <v>0</v>
      </c>
      <c r="K75" s="694">
        <v>8333547</v>
      </c>
      <c r="L75" s="694">
        <v>180</v>
      </c>
      <c r="M75" s="694" t="s">
        <v>1041</v>
      </c>
    </row>
    <row r="76" spans="1:13" hidden="1" x14ac:dyDescent="0.25">
      <c r="A76" s="702">
        <v>43959.462314814817</v>
      </c>
      <c r="B76" s="701" t="s">
        <v>345</v>
      </c>
      <c r="C76" s="694">
        <v>2</v>
      </c>
      <c r="D76" s="694">
        <v>0</v>
      </c>
      <c r="E76" s="695">
        <f t="shared" si="4"/>
        <v>12000</v>
      </c>
      <c r="F76" s="694">
        <v>0</v>
      </c>
      <c r="G76" s="694">
        <v>0</v>
      </c>
      <c r="H76" s="694">
        <v>0</v>
      </c>
      <c r="I76" s="694">
        <v>0</v>
      </c>
      <c r="J76" s="695">
        <f t="shared" si="5"/>
        <v>0</v>
      </c>
      <c r="M76" s="694" t="s">
        <v>1040</v>
      </c>
    </row>
    <row r="77" spans="1:13" hidden="1" x14ac:dyDescent="0.25">
      <c r="A77" s="702">
        <v>43970.61210648148</v>
      </c>
      <c r="B77" s="701" t="s">
        <v>70</v>
      </c>
      <c r="C77" s="694">
        <v>2</v>
      </c>
      <c r="D77" s="694">
        <v>0</v>
      </c>
      <c r="E77" s="695">
        <f t="shared" si="4"/>
        <v>12000</v>
      </c>
      <c r="F77" s="694">
        <v>0</v>
      </c>
      <c r="G77" s="694">
        <v>0</v>
      </c>
      <c r="H77" s="694">
        <v>0</v>
      </c>
      <c r="I77" s="694">
        <v>0</v>
      </c>
      <c r="J77" s="695">
        <f t="shared" si="5"/>
        <v>0</v>
      </c>
      <c r="K77" s="694" t="s">
        <v>1039</v>
      </c>
      <c r="L77" s="694">
        <v>207</v>
      </c>
      <c r="M77" s="694" t="s">
        <v>1038</v>
      </c>
    </row>
    <row r="78" spans="1:13" hidden="1" x14ac:dyDescent="0.25">
      <c r="A78" s="702">
        <v>43959.713194444441</v>
      </c>
      <c r="B78" s="701" t="s">
        <v>349</v>
      </c>
      <c r="C78" s="694">
        <v>4</v>
      </c>
      <c r="D78" s="694">
        <v>0</v>
      </c>
      <c r="E78" s="695">
        <f t="shared" si="4"/>
        <v>24000</v>
      </c>
      <c r="F78" s="694">
        <v>0</v>
      </c>
      <c r="G78" s="694">
        <v>0</v>
      </c>
      <c r="H78" s="694">
        <v>0</v>
      </c>
      <c r="I78" s="694">
        <v>0</v>
      </c>
      <c r="J78" s="695">
        <f t="shared" si="5"/>
        <v>0</v>
      </c>
      <c r="M78" s="694" t="s">
        <v>1037</v>
      </c>
    </row>
    <row r="79" spans="1:13" hidden="1" x14ac:dyDescent="0.25">
      <c r="A79" s="702">
        <v>43959.487407407411</v>
      </c>
      <c r="B79" s="701" t="s">
        <v>72</v>
      </c>
      <c r="C79" s="694">
        <v>1</v>
      </c>
      <c r="D79" s="694">
        <v>2</v>
      </c>
      <c r="E79" s="695">
        <f t="shared" si="4"/>
        <v>18000</v>
      </c>
      <c r="F79" s="694">
        <v>0</v>
      </c>
      <c r="G79" s="694">
        <v>0</v>
      </c>
      <c r="H79" s="694">
        <v>0</v>
      </c>
      <c r="I79" s="694">
        <v>0</v>
      </c>
      <c r="J79" s="695">
        <f t="shared" si="5"/>
        <v>0</v>
      </c>
      <c r="M79" s="694" t="s">
        <v>1036</v>
      </c>
    </row>
    <row r="80" spans="1:13" hidden="1" x14ac:dyDescent="0.25">
      <c r="A80" s="702">
        <v>43972.646168981482</v>
      </c>
      <c r="B80" s="701" t="s">
        <v>73</v>
      </c>
      <c r="C80" s="694">
        <v>4</v>
      </c>
      <c r="D80" s="694">
        <v>0</v>
      </c>
      <c r="E80" s="695">
        <f t="shared" si="4"/>
        <v>24000</v>
      </c>
      <c r="F80" s="694">
        <v>3</v>
      </c>
      <c r="G80" s="694">
        <v>270545</v>
      </c>
      <c r="H80" s="694">
        <v>0</v>
      </c>
      <c r="I80" s="694">
        <v>0</v>
      </c>
      <c r="J80" s="695">
        <f t="shared" si="5"/>
        <v>270545</v>
      </c>
      <c r="M80" s="694" t="s">
        <v>1035</v>
      </c>
    </row>
    <row r="81" spans="1:13" hidden="1" x14ac:dyDescent="0.25">
      <c r="A81" s="702">
        <v>43962.660937499997</v>
      </c>
      <c r="B81" s="701" t="s">
        <v>438</v>
      </c>
      <c r="C81" s="694">
        <v>2</v>
      </c>
      <c r="D81" s="694">
        <v>0</v>
      </c>
      <c r="E81" s="695">
        <f t="shared" si="4"/>
        <v>12000</v>
      </c>
      <c r="F81" s="694">
        <v>0</v>
      </c>
      <c r="G81" s="694">
        <v>0</v>
      </c>
      <c r="H81" s="694">
        <v>0</v>
      </c>
      <c r="I81" s="694">
        <v>0</v>
      </c>
      <c r="J81" s="695">
        <f t="shared" si="5"/>
        <v>0</v>
      </c>
      <c r="K81" s="694">
        <v>8322353</v>
      </c>
      <c r="L81" s="694">
        <v>512</v>
      </c>
      <c r="M81" s="694" t="s">
        <v>1034</v>
      </c>
    </row>
    <row r="82" spans="1:13" hidden="1" x14ac:dyDescent="0.25">
      <c r="A82" s="702">
        <v>43962.373402777775</v>
      </c>
      <c r="B82" s="701" t="s">
        <v>348</v>
      </c>
      <c r="C82" s="694">
        <v>4</v>
      </c>
      <c r="D82" s="694">
        <v>0</v>
      </c>
      <c r="E82" s="695">
        <f t="shared" si="4"/>
        <v>24000</v>
      </c>
      <c r="F82" s="694">
        <v>1</v>
      </c>
      <c r="G82" s="694">
        <v>32013</v>
      </c>
      <c r="H82" s="694">
        <v>0</v>
      </c>
      <c r="I82" s="694">
        <v>0</v>
      </c>
      <c r="J82" s="695">
        <f t="shared" si="5"/>
        <v>32013</v>
      </c>
      <c r="M82" s="694" t="s">
        <v>1033</v>
      </c>
    </row>
    <row r="83" spans="1:13" hidden="1" x14ac:dyDescent="0.25">
      <c r="A83" s="702">
        <v>43959.634062500001</v>
      </c>
      <c r="B83" s="701" t="s">
        <v>344</v>
      </c>
      <c r="C83" s="694">
        <v>0</v>
      </c>
      <c r="D83" s="694">
        <v>0</v>
      </c>
      <c r="E83" s="695">
        <f t="shared" si="4"/>
        <v>0</v>
      </c>
      <c r="F83" s="694">
        <v>0</v>
      </c>
      <c r="G83" s="694">
        <v>0</v>
      </c>
      <c r="H83" s="694">
        <v>0</v>
      </c>
      <c r="I83" s="694">
        <v>0</v>
      </c>
      <c r="J83" s="695">
        <f t="shared" si="5"/>
        <v>0</v>
      </c>
      <c r="M83" s="694" t="s">
        <v>1032</v>
      </c>
    </row>
    <row r="84" spans="1:13" hidden="1" x14ac:dyDescent="0.25">
      <c r="A84" s="702">
        <v>43959.47960648148</v>
      </c>
      <c r="B84" s="701" t="s">
        <v>347</v>
      </c>
      <c r="C84" s="694">
        <v>3</v>
      </c>
      <c r="D84" s="694">
        <v>0</v>
      </c>
      <c r="E84" s="695">
        <f t="shared" si="4"/>
        <v>18000</v>
      </c>
      <c r="F84" s="694">
        <v>0</v>
      </c>
      <c r="G84" s="694">
        <v>0</v>
      </c>
      <c r="H84" s="694">
        <v>0</v>
      </c>
      <c r="I84" s="694">
        <v>0</v>
      </c>
      <c r="J84" s="695">
        <f t="shared" si="5"/>
        <v>0</v>
      </c>
      <c r="M84" s="694" t="s">
        <v>1031</v>
      </c>
    </row>
    <row r="85" spans="1:13" hidden="1" x14ac:dyDescent="0.25">
      <c r="A85" s="702">
        <v>43959.388252314813</v>
      </c>
      <c r="B85" s="701" t="s">
        <v>69</v>
      </c>
      <c r="C85" s="694">
        <v>1</v>
      </c>
      <c r="D85" s="694">
        <v>0</v>
      </c>
      <c r="E85" s="695">
        <f t="shared" si="4"/>
        <v>6000</v>
      </c>
      <c r="F85" s="694">
        <v>0</v>
      </c>
      <c r="G85" s="694">
        <v>0</v>
      </c>
      <c r="H85" s="694">
        <v>0</v>
      </c>
      <c r="I85" s="694">
        <v>0</v>
      </c>
      <c r="J85" s="695">
        <f t="shared" si="5"/>
        <v>0</v>
      </c>
      <c r="K85" s="694" t="s">
        <v>1030</v>
      </c>
      <c r="L85" s="694">
        <v>26</v>
      </c>
      <c r="M85" s="694" t="s">
        <v>1029</v>
      </c>
    </row>
    <row r="86" spans="1:13" hidden="1" x14ac:dyDescent="0.25">
      <c r="A86" s="702">
        <v>43959.526261574072</v>
      </c>
      <c r="B86" s="701" t="s">
        <v>287</v>
      </c>
      <c r="C86" s="694">
        <v>1</v>
      </c>
      <c r="D86" s="694">
        <v>0</v>
      </c>
      <c r="E86" s="695">
        <f t="shared" si="4"/>
        <v>6000</v>
      </c>
      <c r="F86" s="694">
        <v>0</v>
      </c>
      <c r="G86" s="694">
        <v>0</v>
      </c>
      <c r="H86" s="694">
        <v>0</v>
      </c>
      <c r="I86" s="694">
        <v>0</v>
      </c>
      <c r="J86" s="695">
        <f t="shared" si="5"/>
        <v>0</v>
      </c>
      <c r="M86" s="694" t="s">
        <v>1028</v>
      </c>
    </row>
    <row r="87" spans="1:13" hidden="1" x14ac:dyDescent="0.25">
      <c r="A87" s="702">
        <v>43962.528611111113</v>
      </c>
      <c r="B87" s="701" t="s">
        <v>281</v>
      </c>
      <c r="C87" s="694">
        <v>0</v>
      </c>
      <c r="D87" s="694">
        <v>0</v>
      </c>
      <c r="E87" s="695">
        <f t="shared" si="4"/>
        <v>0</v>
      </c>
      <c r="F87" s="694">
        <v>0</v>
      </c>
      <c r="G87" s="694">
        <v>0</v>
      </c>
      <c r="H87" s="694">
        <v>0</v>
      </c>
      <c r="I87" s="694">
        <v>0</v>
      </c>
      <c r="J87" s="695">
        <f t="shared" si="5"/>
        <v>0</v>
      </c>
      <c r="M87" s="694" t="s">
        <v>1027</v>
      </c>
    </row>
    <row r="88" spans="1:13" hidden="1" x14ac:dyDescent="0.25">
      <c r="A88" s="702">
        <v>43959.593946759262</v>
      </c>
      <c r="B88" s="701" t="s">
        <v>283</v>
      </c>
      <c r="C88" s="694">
        <v>1</v>
      </c>
      <c r="D88" s="694">
        <v>0</v>
      </c>
      <c r="E88" s="695">
        <f t="shared" si="4"/>
        <v>6000</v>
      </c>
      <c r="F88" s="694">
        <v>0</v>
      </c>
      <c r="G88" s="694">
        <v>0</v>
      </c>
      <c r="H88" s="694">
        <v>0</v>
      </c>
      <c r="I88" s="694">
        <v>0</v>
      </c>
      <c r="J88" s="695">
        <f t="shared" si="5"/>
        <v>0</v>
      </c>
      <c r="M88" s="694" t="s">
        <v>1026</v>
      </c>
    </row>
    <row r="89" spans="1:13" hidden="1" x14ac:dyDescent="0.25">
      <c r="A89" s="702">
        <v>43959.496296296296</v>
      </c>
      <c r="B89" s="701" t="s">
        <v>285</v>
      </c>
      <c r="C89" s="694">
        <v>3</v>
      </c>
      <c r="D89" s="694">
        <v>1</v>
      </c>
      <c r="E89" s="695">
        <f t="shared" si="4"/>
        <v>24000</v>
      </c>
      <c r="F89" s="694">
        <v>0</v>
      </c>
      <c r="G89" s="694">
        <v>0</v>
      </c>
      <c r="H89" s="694">
        <v>0</v>
      </c>
      <c r="I89" s="694">
        <v>0</v>
      </c>
      <c r="J89" s="695">
        <f t="shared" si="5"/>
        <v>0</v>
      </c>
      <c r="M89" s="694" t="s">
        <v>1025</v>
      </c>
    </row>
    <row r="90" spans="1:13" hidden="1" x14ac:dyDescent="0.25">
      <c r="A90" s="702">
        <v>43959.617395833331</v>
      </c>
      <c r="B90" s="701" t="s">
        <v>284</v>
      </c>
      <c r="C90" s="694">
        <v>1</v>
      </c>
      <c r="D90" s="694">
        <v>0</v>
      </c>
      <c r="E90" s="695">
        <f t="shared" si="4"/>
        <v>6000</v>
      </c>
      <c r="F90" s="694">
        <v>0</v>
      </c>
      <c r="G90" s="694">
        <v>0</v>
      </c>
      <c r="H90" s="694">
        <v>0</v>
      </c>
      <c r="I90" s="694">
        <v>0</v>
      </c>
      <c r="J90" s="695">
        <f t="shared" si="5"/>
        <v>0</v>
      </c>
      <c r="M90" s="694" t="s">
        <v>1024</v>
      </c>
    </row>
    <row r="91" spans="1:13" hidden="1" x14ac:dyDescent="0.25">
      <c r="A91" s="702">
        <v>43970.640138888892</v>
      </c>
      <c r="B91" s="701" t="s">
        <v>289</v>
      </c>
      <c r="C91" s="694">
        <v>4</v>
      </c>
      <c r="D91" s="694">
        <v>0</v>
      </c>
      <c r="E91" s="695">
        <f t="shared" si="4"/>
        <v>24000</v>
      </c>
      <c r="F91" s="694">
        <v>0</v>
      </c>
      <c r="G91" s="694">
        <v>0</v>
      </c>
      <c r="H91" s="694">
        <v>0</v>
      </c>
      <c r="I91" s="694">
        <v>0</v>
      </c>
      <c r="J91" s="695">
        <f t="shared" si="5"/>
        <v>0</v>
      </c>
      <c r="M91" s="694" t="s">
        <v>1023</v>
      </c>
    </row>
    <row r="92" spans="1:13" hidden="1" x14ac:dyDescent="0.25">
      <c r="A92" s="702">
        <v>43962.488333333335</v>
      </c>
      <c r="B92" s="701" t="s">
        <v>288</v>
      </c>
      <c r="C92" s="694">
        <v>0</v>
      </c>
      <c r="D92" s="694">
        <v>0</v>
      </c>
      <c r="E92" s="695">
        <f t="shared" si="4"/>
        <v>0</v>
      </c>
      <c r="F92" s="694">
        <v>0</v>
      </c>
      <c r="G92" s="694">
        <v>0</v>
      </c>
      <c r="H92" s="694">
        <v>0</v>
      </c>
      <c r="I92" s="694">
        <v>0</v>
      </c>
      <c r="J92" s="695">
        <f t="shared" si="5"/>
        <v>0</v>
      </c>
      <c r="M92" s="694" t="s">
        <v>1022</v>
      </c>
    </row>
    <row r="93" spans="1:13" hidden="1" x14ac:dyDescent="0.25">
      <c r="A93" s="702">
        <v>43962.447511574072</v>
      </c>
      <c r="B93" s="701" t="s">
        <v>286</v>
      </c>
      <c r="C93" s="694">
        <v>0</v>
      </c>
      <c r="D93" s="694">
        <v>0</v>
      </c>
      <c r="E93" s="695">
        <f t="shared" si="4"/>
        <v>0</v>
      </c>
      <c r="F93" s="694">
        <v>0</v>
      </c>
      <c r="G93" s="694">
        <v>0</v>
      </c>
      <c r="H93" s="694">
        <v>0</v>
      </c>
      <c r="I93" s="694">
        <v>0</v>
      </c>
      <c r="J93" s="695">
        <f t="shared" si="5"/>
        <v>0</v>
      </c>
      <c r="M93" s="694" t="s">
        <v>1021</v>
      </c>
    </row>
    <row r="94" spans="1:13" hidden="1" x14ac:dyDescent="0.25">
      <c r="A94" s="702">
        <v>43972.60659722222</v>
      </c>
      <c r="B94" s="701" t="s">
        <v>68</v>
      </c>
      <c r="C94" s="694">
        <v>2</v>
      </c>
      <c r="D94" s="694">
        <v>0</v>
      </c>
      <c r="E94" s="695">
        <f t="shared" si="4"/>
        <v>12000</v>
      </c>
      <c r="F94" s="694">
        <v>0</v>
      </c>
      <c r="G94" s="694">
        <v>0</v>
      </c>
      <c r="H94" s="694">
        <v>0</v>
      </c>
      <c r="I94" s="694">
        <v>0</v>
      </c>
      <c r="J94" s="695">
        <f t="shared" si="5"/>
        <v>0</v>
      </c>
      <c r="M94" s="694" t="s">
        <v>1020</v>
      </c>
    </row>
    <row r="95" spans="1:13" hidden="1" x14ac:dyDescent="0.25">
      <c r="A95" s="702">
        <v>43962.403055555558</v>
      </c>
      <c r="B95" s="701" t="s">
        <v>342</v>
      </c>
      <c r="C95" s="694">
        <v>2</v>
      </c>
      <c r="D95" s="694">
        <v>0</v>
      </c>
      <c r="E95" s="695">
        <f t="shared" si="4"/>
        <v>12000</v>
      </c>
      <c r="F95" s="694">
        <v>0</v>
      </c>
      <c r="G95" s="694">
        <v>0</v>
      </c>
      <c r="H95" s="694">
        <v>0</v>
      </c>
      <c r="I95" s="694">
        <v>0</v>
      </c>
      <c r="J95" s="695">
        <f t="shared" si="5"/>
        <v>0</v>
      </c>
      <c r="M95" s="694" t="s">
        <v>1019</v>
      </c>
    </row>
    <row r="96" spans="1:13" hidden="1" x14ac:dyDescent="0.25">
      <c r="A96" s="702">
        <v>43970.468287037038</v>
      </c>
      <c r="B96" s="701" t="s">
        <v>343</v>
      </c>
      <c r="C96" s="694">
        <v>1</v>
      </c>
      <c r="D96" s="694">
        <v>0</v>
      </c>
      <c r="E96" s="695">
        <f t="shared" si="4"/>
        <v>6000</v>
      </c>
      <c r="F96" s="694">
        <v>0</v>
      </c>
      <c r="G96" s="694">
        <v>0</v>
      </c>
      <c r="H96" s="694">
        <v>0</v>
      </c>
      <c r="I96" s="694">
        <v>0</v>
      </c>
      <c r="J96" s="695">
        <f t="shared" si="5"/>
        <v>0</v>
      </c>
      <c r="M96" s="694" t="s">
        <v>1018</v>
      </c>
    </row>
    <row r="97" spans="1:13" hidden="1" x14ac:dyDescent="0.25">
      <c r="A97" s="702">
        <v>43962.415081018517</v>
      </c>
      <c r="B97" s="701" t="s">
        <v>340</v>
      </c>
      <c r="C97" s="694">
        <v>1</v>
      </c>
      <c r="D97" s="694">
        <v>0</v>
      </c>
      <c r="E97" s="695">
        <f t="shared" si="4"/>
        <v>6000</v>
      </c>
      <c r="F97" s="694">
        <v>0</v>
      </c>
      <c r="G97" s="694">
        <v>0</v>
      </c>
      <c r="H97" s="694">
        <v>0</v>
      </c>
      <c r="I97" s="694">
        <v>0</v>
      </c>
      <c r="J97" s="695">
        <f t="shared" si="5"/>
        <v>0</v>
      </c>
      <c r="M97" s="694" t="s">
        <v>1017</v>
      </c>
    </row>
    <row r="98" spans="1:13" hidden="1" x14ac:dyDescent="0.25">
      <c r="A98" s="702">
        <v>43959.465567129628</v>
      </c>
      <c r="B98" s="701" t="s">
        <v>310</v>
      </c>
      <c r="C98" s="694">
        <v>0</v>
      </c>
      <c r="D98" s="694">
        <v>0</v>
      </c>
      <c r="E98" s="695">
        <f t="shared" ref="E98:E128" si="6">SUM(C98+D98)*6000</f>
        <v>0</v>
      </c>
      <c r="F98" s="694">
        <v>0</v>
      </c>
      <c r="G98" s="694">
        <v>0</v>
      </c>
      <c r="H98" s="694">
        <v>0</v>
      </c>
      <c r="I98" s="694">
        <v>0</v>
      </c>
      <c r="J98" s="695">
        <f t="shared" ref="J98:J128" si="7">SUM(G98+I98)</f>
        <v>0</v>
      </c>
      <c r="K98" s="694" t="s">
        <v>1016</v>
      </c>
      <c r="L98" s="694">
        <v>14</v>
      </c>
      <c r="M98" s="694" t="s">
        <v>1015</v>
      </c>
    </row>
    <row r="99" spans="1:13" hidden="1" x14ac:dyDescent="0.25">
      <c r="A99" s="702">
        <v>43964.549664351849</v>
      </c>
      <c r="B99" s="701" t="s">
        <v>309</v>
      </c>
      <c r="C99" s="694">
        <v>1</v>
      </c>
      <c r="D99" s="694">
        <v>0</v>
      </c>
      <c r="E99" s="695">
        <f t="shared" si="6"/>
        <v>6000</v>
      </c>
      <c r="F99" s="694">
        <v>0</v>
      </c>
      <c r="G99" s="694">
        <v>0</v>
      </c>
      <c r="H99" s="694">
        <v>0</v>
      </c>
      <c r="I99" s="694">
        <v>0</v>
      </c>
      <c r="J99" s="695">
        <f t="shared" si="7"/>
        <v>0</v>
      </c>
      <c r="M99" s="694" t="s">
        <v>1014</v>
      </c>
    </row>
    <row r="100" spans="1:13" hidden="1" x14ac:dyDescent="0.25">
      <c r="A100" s="702">
        <v>43964.364837962959</v>
      </c>
      <c r="B100" s="701" t="s">
        <v>307</v>
      </c>
      <c r="C100" s="694">
        <v>2</v>
      </c>
      <c r="D100" s="694">
        <v>0</v>
      </c>
      <c r="E100" s="695">
        <f t="shared" si="6"/>
        <v>12000</v>
      </c>
      <c r="F100" s="694">
        <v>1</v>
      </c>
      <c r="G100" s="694">
        <v>20000</v>
      </c>
      <c r="H100" s="694">
        <v>0</v>
      </c>
      <c r="I100" s="694">
        <v>0</v>
      </c>
      <c r="J100" s="695">
        <f t="shared" si="7"/>
        <v>20000</v>
      </c>
      <c r="M100" s="694" t="s">
        <v>1013</v>
      </c>
    </row>
    <row r="101" spans="1:13" hidden="1" x14ac:dyDescent="0.25">
      <c r="A101" s="702">
        <v>43962.549467592595</v>
      </c>
      <c r="B101" s="701" t="s">
        <v>313</v>
      </c>
      <c r="C101" s="694">
        <v>1</v>
      </c>
      <c r="D101" s="694">
        <v>0</v>
      </c>
      <c r="E101" s="695">
        <f t="shared" si="6"/>
        <v>6000</v>
      </c>
      <c r="F101" s="694">
        <v>0</v>
      </c>
      <c r="G101" s="694">
        <v>0</v>
      </c>
      <c r="H101" s="694">
        <v>0</v>
      </c>
      <c r="I101" s="694">
        <v>0</v>
      </c>
      <c r="J101" s="695">
        <f t="shared" si="7"/>
        <v>0</v>
      </c>
      <c r="M101" s="694" t="s">
        <v>1012</v>
      </c>
    </row>
    <row r="102" spans="1:13" hidden="1" x14ac:dyDescent="0.25">
      <c r="A102" s="702">
        <v>43970.620949074073</v>
      </c>
      <c r="B102" s="701" t="s">
        <v>314</v>
      </c>
      <c r="C102" s="694">
        <v>3</v>
      </c>
      <c r="D102" s="694">
        <v>0</v>
      </c>
      <c r="E102" s="695">
        <f t="shared" si="6"/>
        <v>18000</v>
      </c>
      <c r="F102" s="694">
        <v>0</v>
      </c>
      <c r="G102" s="694">
        <v>0</v>
      </c>
      <c r="H102" s="694">
        <v>0</v>
      </c>
      <c r="I102" s="694">
        <v>0</v>
      </c>
      <c r="J102" s="695">
        <f t="shared" si="7"/>
        <v>0</v>
      </c>
      <c r="M102" s="694" t="s">
        <v>1011</v>
      </c>
    </row>
    <row r="103" spans="1:13" hidden="1" x14ac:dyDescent="0.25">
      <c r="A103" s="702">
        <v>43963.673738425925</v>
      </c>
      <c r="B103" s="701" t="s">
        <v>311</v>
      </c>
      <c r="C103" s="694">
        <v>2</v>
      </c>
      <c r="D103" s="694">
        <v>0</v>
      </c>
      <c r="E103" s="695">
        <f t="shared" si="6"/>
        <v>12000</v>
      </c>
      <c r="F103" s="694">
        <v>0</v>
      </c>
      <c r="G103" s="694">
        <v>0</v>
      </c>
      <c r="H103" s="694">
        <v>0</v>
      </c>
      <c r="I103" s="694">
        <v>0</v>
      </c>
      <c r="J103" s="695">
        <f t="shared" si="7"/>
        <v>0</v>
      </c>
      <c r="M103" s="694" t="s">
        <v>1010</v>
      </c>
    </row>
    <row r="104" spans="1:13" hidden="1" x14ac:dyDescent="0.25">
      <c r="A104" s="702">
        <v>43962.382002314815</v>
      </c>
      <c r="B104" s="701" t="s">
        <v>312</v>
      </c>
      <c r="C104" s="694">
        <v>4</v>
      </c>
      <c r="D104" s="694">
        <v>0</v>
      </c>
      <c r="E104" s="695">
        <f t="shared" si="6"/>
        <v>24000</v>
      </c>
      <c r="F104" s="694">
        <v>0</v>
      </c>
      <c r="G104" s="694">
        <v>0</v>
      </c>
      <c r="H104" s="694">
        <v>0</v>
      </c>
      <c r="I104" s="694">
        <v>0</v>
      </c>
      <c r="J104" s="695">
        <f t="shared" si="7"/>
        <v>0</v>
      </c>
      <c r="K104" s="694">
        <v>38872740</v>
      </c>
      <c r="L104" s="694" t="s">
        <v>1009</v>
      </c>
      <c r="M104" s="694" t="s">
        <v>1008</v>
      </c>
    </row>
    <row r="105" spans="1:13" hidden="1" x14ac:dyDescent="0.25">
      <c r="A105" s="702">
        <v>43962.358576388891</v>
      </c>
      <c r="B105" s="701" t="s">
        <v>269</v>
      </c>
      <c r="C105" s="694">
        <v>1</v>
      </c>
      <c r="D105" s="694">
        <v>0</v>
      </c>
      <c r="E105" s="695">
        <f t="shared" si="6"/>
        <v>6000</v>
      </c>
      <c r="F105" s="694">
        <v>0</v>
      </c>
      <c r="G105" s="694">
        <v>0</v>
      </c>
      <c r="H105" s="694">
        <v>0</v>
      </c>
      <c r="I105" s="694">
        <v>0</v>
      </c>
      <c r="J105" s="695">
        <f t="shared" si="7"/>
        <v>0</v>
      </c>
      <c r="K105" s="694">
        <v>8771064</v>
      </c>
      <c r="L105" s="694">
        <v>212</v>
      </c>
      <c r="M105" s="694" t="s">
        <v>1007</v>
      </c>
    </row>
    <row r="106" spans="1:13" hidden="1" x14ac:dyDescent="0.25">
      <c r="A106" s="702">
        <v>43959.608888888892</v>
      </c>
      <c r="B106" s="701" t="s">
        <v>268</v>
      </c>
      <c r="C106" s="694">
        <v>0</v>
      </c>
      <c r="D106" s="694">
        <v>0</v>
      </c>
      <c r="E106" s="695">
        <f t="shared" si="6"/>
        <v>0</v>
      </c>
      <c r="F106" s="694">
        <v>0</v>
      </c>
      <c r="G106" s="694">
        <v>0</v>
      </c>
      <c r="H106" s="694">
        <v>0</v>
      </c>
      <c r="I106" s="694">
        <v>0</v>
      </c>
      <c r="J106" s="695">
        <f t="shared" si="7"/>
        <v>0</v>
      </c>
      <c r="K106" s="694" t="s">
        <v>1006</v>
      </c>
      <c r="L106" s="694">
        <v>14</v>
      </c>
      <c r="M106" s="694" t="s">
        <v>1005</v>
      </c>
    </row>
    <row r="107" spans="1:13" hidden="1" x14ac:dyDescent="0.25">
      <c r="A107" s="702">
        <v>43962.41710648148</v>
      </c>
      <c r="B107" s="701" t="s">
        <v>265</v>
      </c>
      <c r="C107" s="694">
        <v>1</v>
      </c>
      <c r="D107" s="694">
        <v>0</v>
      </c>
      <c r="E107" s="695">
        <f t="shared" si="6"/>
        <v>6000</v>
      </c>
      <c r="F107" s="694">
        <v>0</v>
      </c>
      <c r="G107" s="694">
        <v>0</v>
      </c>
      <c r="H107" s="694">
        <v>0</v>
      </c>
      <c r="I107" s="694">
        <v>0</v>
      </c>
      <c r="J107" s="695">
        <f t="shared" si="7"/>
        <v>0</v>
      </c>
      <c r="K107" s="694" t="s">
        <v>1004</v>
      </c>
      <c r="L107" s="694">
        <v>13</v>
      </c>
      <c r="M107" s="694" t="s">
        <v>1003</v>
      </c>
    </row>
    <row r="108" spans="1:13" hidden="1" x14ac:dyDescent="0.25">
      <c r="A108" s="702">
        <v>43969.56931712963</v>
      </c>
      <c r="B108" s="701" t="s">
        <v>266</v>
      </c>
      <c r="C108" s="694">
        <v>1</v>
      </c>
      <c r="D108" s="694">
        <v>0</v>
      </c>
      <c r="E108" s="695">
        <f t="shared" si="6"/>
        <v>6000</v>
      </c>
      <c r="F108" s="694">
        <v>0</v>
      </c>
      <c r="G108" s="694">
        <v>0</v>
      </c>
      <c r="H108" s="694">
        <v>0</v>
      </c>
      <c r="I108" s="694">
        <v>0</v>
      </c>
      <c r="J108" s="695">
        <f t="shared" si="7"/>
        <v>0</v>
      </c>
      <c r="K108" s="694" t="s">
        <v>1002</v>
      </c>
      <c r="L108" s="694">
        <v>12</v>
      </c>
      <c r="M108" s="694" t="s">
        <v>1001</v>
      </c>
    </row>
    <row r="109" spans="1:13" hidden="1" x14ac:dyDescent="0.25">
      <c r="A109" s="702">
        <v>43962.602418981478</v>
      </c>
      <c r="B109" s="701" t="s">
        <v>267</v>
      </c>
      <c r="C109" s="694">
        <v>0</v>
      </c>
      <c r="D109" s="694">
        <v>0</v>
      </c>
      <c r="E109" s="695">
        <f t="shared" si="6"/>
        <v>0</v>
      </c>
      <c r="F109" s="694">
        <v>0</v>
      </c>
      <c r="G109" s="694">
        <v>0</v>
      </c>
      <c r="H109" s="694">
        <v>0</v>
      </c>
      <c r="I109" s="694">
        <v>0</v>
      </c>
      <c r="J109" s="695">
        <f t="shared" si="7"/>
        <v>0</v>
      </c>
      <c r="M109" s="694" t="s">
        <v>1000</v>
      </c>
    </row>
    <row r="110" spans="1:13" hidden="1" x14ac:dyDescent="0.25">
      <c r="A110" s="702">
        <v>43959.465057870373</v>
      </c>
      <c r="B110" s="701" t="s">
        <v>270</v>
      </c>
      <c r="C110" s="694">
        <v>1</v>
      </c>
      <c r="D110" s="694">
        <v>0</v>
      </c>
      <c r="E110" s="695">
        <f t="shared" si="6"/>
        <v>6000</v>
      </c>
      <c r="F110" s="694">
        <v>0</v>
      </c>
      <c r="G110" s="694">
        <v>0</v>
      </c>
      <c r="H110" s="694">
        <v>0</v>
      </c>
      <c r="I110" s="694">
        <v>0</v>
      </c>
      <c r="J110" s="695">
        <f t="shared" si="7"/>
        <v>0</v>
      </c>
      <c r="M110" s="694" t="s">
        <v>999</v>
      </c>
    </row>
    <row r="111" spans="1:13" hidden="1" x14ac:dyDescent="0.25">
      <c r="A111" s="702">
        <v>43959.585486111115</v>
      </c>
      <c r="B111" s="701" t="s">
        <v>328</v>
      </c>
      <c r="C111" s="694">
        <v>0</v>
      </c>
      <c r="D111" s="694">
        <v>0</v>
      </c>
      <c r="E111" s="695">
        <f t="shared" si="6"/>
        <v>0</v>
      </c>
      <c r="F111" s="694">
        <v>0</v>
      </c>
      <c r="G111" s="694">
        <v>0</v>
      </c>
      <c r="H111" s="694">
        <v>0</v>
      </c>
      <c r="I111" s="694">
        <v>0</v>
      </c>
      <c r="J111" s="695">
        <f t="shared" si="7"/>
        <v>0</v>
      </c>
      <c r="M111" s="694" t="s">
        <v>998</v>
      </c>
    </row>
    <row r="112" spans="1:13" hidden="1" x14ac:dyDescent="0.25">
      <c r="A112" s="702">
        <v>43962.347812499997</v>
      </c>
      <c r="B112" s="701" t="s">
        <v>327</v>
      </c>
      <c r="C112" s="694">
        <v>1</v>
      </c>
      <c r="D112" s="694">
        <v>0</v>
      </c>
      <c r="E112" s="695">
        <f t="shared" si="6"/>
        <v>6000</v>
      </c>
      <c r="F112" s="694">
        <v>0</v>
      </c>
      <c r="G112" s="694">
        <v>0</v>
      </c>
      <c r="H112" s="694">
        <v>0</v>
      </c>
      <c r="I112" s="694">
        <v>0</v>
      </c>
      <c r="J112" s="695">
        <f t="shared" si="7"/>
        <v>0</v>
      </c>
      <c r="K112" s="694" t="s">
        <v>997</v>
      </c>
      <c r="L112" s="694">
        <v>14</v>
      </c>
      <c r="M112" s="694" t="s">
        <v>996</v>
      </c>
    </row>
    <row r="113" spans="1:13" hidden="1" x14ac:dyDescent="0.25">
      <c r="A113" s="702">
        <v>43959.464143518519</v>
      </c>
      <c r="B113" s="701" t="s">
        <v>333</v>
      </c>
      <c r="C113" s="694">
        <v>0</v>
      </c>
      <c r="D113" s="694">
        <v>0</v>
      </c>
      <c r="E113" s="695">
        <f t="shared" si="6"/>
        <v>0</v>
      </c>
      <c r="F113" s="694">
        <v>0</v>
      </c>
      <c r="G113" s="694">
        <v>0</v>
      </c>
      <c r="H113" s="694">
        <v>0</v>
      </c>
      <c r="I113" s="694">
        <v>0</v>
      </c>
      <c r="J113" s="695">
        <f t="shared" si="7"/>
        <v>0</v>
      </c>
      <c r="M113" s="694" t="s">
        <v>995</v>
      </c>
    </row>
    <row r="114" spans="1:13" hidden="1" x14ac:dyDescent="0.25">
      <c r="A114" s="702">
        <v>43970.497557870367</v>
      </c>
      <c r="B114" s="701" t="s">
        <v>329</v>
      </c>
      <c r="C114" s="694">
        <v>2</v>
      </c>
      <c r="D114" s="694">
        <v>0</v>
      </c>
      <c r="E114" s="695">
        <f t="shared" si="6"/>
        <v>12000</v>
      </c>
      <c r="F114" s="694">
        <v>0</v>
      </c>
      <c r="G114" s="694">
        <v>0</v>
      </c>
      <c r="H114" s="694">
        <v>0</v>
      </c>
      <c r="I114" s="694">
        <v>0</v>
      </c>
      <c r="J114" s="695">
        <f t="shared" si="7"/>
        <v>0</v>
      </c>
      <c r="M114" s="694" t="s">
        <v>994</v>
      </c>
    </row>
    <row r="115" spans="1:13" hidden="1" x14ac:dyDescent="0.25">
      <c r="A115" s="702">
        <v>43959.579606481479</v>
      </c>
      <c r="B115" s="701" t="s">
        <v>325</v>
      </c>
      <c r="C115" s="694">
        <v>1</v>
      </c>
      <c r="D115" s="694">
        <v>0</v>
      </c>
      <c r="E115" s="695">
        <f t="shared" si="6"/>
        <v>6000</v>
      </c>
      <c r="F115" s="694">
        <v>0</v>
      </c>
      <c r="G115" s="694">
        <v>0</v>
      </c>
      <c r="H115" s="694">
        <v>0</v>
      </c>
      <c r="I115" s="694">
        <v>0</v>
      </c>
      <c r="J115" s="695">
        <f t="shared" si="7"/>
        <v>0</v>
      </c>
      <c r="M115" s="694" t="s">
        <v>993</v>
      </c>
    </row>
    <row r="116" spans="1:13" hidden="1" x14ac:dyDescent="0.25">
      <c r="A116" s="702">
        <v>43962.661724537036</v>
      </c>
      <c r="B116" s="701" t="s">
        <v>332</v>
      </c>
      <c r="C116" s="694">
        <v>2</v>
      </c>
      <c r="D116" s="694">
        <v>0</v>
      </c>
      <c r="E116" s="695">
        <f t="shared" si="6"/>
        <v>12000</v>
      </c>
      <c r="F116" s="694">
        <v>2</v>
      </c>
      <c r="G116" s="694">
        <v>0</v>
      </c>
      <c r="H116" s="694">
        <v>0</v>
      </c>
      <c r="I116" s="694">
        <v>0</v>
      </c>
      <c r="J116" s="695">
        <f t="shared" si="7"/>
        <v>0</v>
      </c>
      <c r="K116" s="694">
        <v>8651024</v>
      </c>
      <c r="M116" s="694" t="s">
        <v>992</v>
      </c>
    </row>
    <row r="117" spans="1:13" hidden="1" x14ac:dyDescent="0.25">
      <c r="A117" s="702">
        <v>43959.516388888886</v>
      </c>
      <c r="B117" s="701" t="s">
        <v>330</v>
      </c>
      <c r="C117" s="694">
        <v>1</v>
      </c>
      <c r="D117" s="694">
        <v>0</v>
      </c>
      <c r="E117" s="695">
        <f t="shared" si="6"/>
        <v>6000</v>
      </c>
      <c r="F117" s="694">
        <v>0</v>
      </c>
      <c r="G117" s="694">
        <v>0</v>
      </c>
      <c r="H117" s="694">
        <v>0</v>
      </c>
      <c r="I117" s="694">
        <v>0</v>
      </c>
      <c r="J117" s="695">
        <f t="shared" si="7"/>
        <v>0</v>
      </c>
      <c r="M117" s="694" t="s">
        <v>991</v>
      </c>
    </row>
    <row r="118" spans="1:13" hidden="1" x14ac:dyDescent="0.25">
      <c r="A118" s="702">
        <v>43965.59302083333</v>
      </c>
      <c r="B118" s="701" t="s">
        <v>331</v>
      </c>
      <c r="C118" s="694">
        <v>0</v>
      </c>
      <c r="D118" s="694">
        <v>0</v>
      </c>
      <c r="E118" s="695">
        <f t="shared" si="6"/>
        <v>0</v>
      </c>
      <c r="F118" s="694">
        <v>0</v>
      </c>
      <c r="G118" s="694">
        <v>0</v>
      </c>
      <c r="H118" s="694">
        <v>0</v>
      </c>
      <c r="I118" s="694">
        <v>0</v>
      </c>
      <c r="J118" s="695">
        <f t="shared" si="7"/>
        <v>0</v>
      </c>
      <c r="M118" s="694" t="s">
        <v>990</v>
      </c>
    </row>
    <row r="119" spans="1:13" hidden="1" x14ac:dyDescent="0.25">
      <c r="A119" s="702">
        <v>43959.498240740744</v>
      </c>
      <c r="B119" s="701" t="s">
        <v>323</v>
      </c>
      <c r="C119" s="694">
        <v>2</v>
      </c>
      <c r="D119" s="694">
        <v>2</v>
      </c>
      <c r="E119" s="695">
        <f t="shared" si="6"/>
        <v>24000</v>
      </c>
      <c r="F119" s="694">
        <v>2</v>
      </c>
      <c r="G119" s="694">
        <v>0</v>
      </c>
      <c r="H119" s="694">
        <v>0</v>
      </c>
      <c r="I119" s="694">
        <v>0</v>
      </c>
      <c r="J119" s="695">
        <f t="shared" si="7"/>
        <v>0</v>
      </c>
      <c r="K119" s="694">
        <v>8763904</v>
      </c>
      <c r="L119" s="694">
        <v>12</v>
      </c>
      <c r="M119" s="694" t="s">
        <v>989</v>
      </c>
    </row>
    <row r="120" spans="1:13" hidden="1" x14ac:dyDescent="0.25">
      <c r="A120" s="702">
        <v>43962.490034722221</v>
      </c>
      <c r="B120" s="701" t="s">
        <v>320</v>
      </c>
      <c r="C120" s="694">
        <v>1</v>
      </c>
      <c r="D120" s="694">
        <v>0</v>
      </c>
      <c r="E120" s="695">
        <f t="shared" si="6"/>
        <v>6000</v>
      </c>
      <c r="F120" s="694">
        <v>1</v>
      </c>
      <c r="G120" s="694">
        <v>20000</v>
      </c>
      <c r="H120" s="694">
        <v>0</v>
      </c>
      <c r="I120" s="694">
        <v>0</v>
      </c>
      <c r="J120" s="695">
        <f t="shared" si="7"/>
        <v>20000</v>
      </c>
      <c r="K120" s="694" t="s">
        <v>988</v>
      </c>
      <c r="L120" s="694">
        <v>13</v>
      </c>
      <c r="M120" s="694" t="s">
        <v>987</v>
      </c>
    </row>
    <row r="121" spans="1:13" hidden="1" x14ac:dyDescent="0.25">
      <c r="A121" s="702">
        <v>43963.373043981483</v>
      </c>
      <c r="B121" s="701" t="s">
        <v>322</v>
      </c>
      <c r="C121" s="694">
        <v>0</v>
      </c>
      <c r="D121" s="694">
        <v>0</v>
      </c>
      <c r="E121" s="695">
        <f t="shared" si="6"/>
        <v>0</v>
      </c>
      <c r="F121" s="694">
        <v>0</v>
      </c>
      <c r="G121" s="694">
        <v>0</v>
      </c>
      <c r="H121" s="694">
        <v>0</v>
      </c>
      <c r="I121" s="694">
        <v>0</v>
      </c>
      <c r="J121" s="695">
        <f t="shared" si="7"/>
        <v>0</v>
      </c>
      <c r="M121" s="694" t="s">
        <v>986</v>
      </c>
    </row>
    <row r="122" spans="1:13" hidden="1" x14ac:dyDescent="0.25">
      <c r="A122" s="702">
        <v>43959.590555555558</v>
      </c>
      <c r="B122" s="701" t="s">
        <v>321</v>
      </c>
      <c r="C122" s="694">
        <v>1</v>
      </c>
      <c r="D122" s="694">
        <v>0</v>
      </c>
      <c r="E122" s="695">
        <f t="shared" si="6"/>
        <v>6000</v>
      </c>
      <c r="F122" s="694">
        <v>0</v>
      </c>
      <c r="G122" s="694">
        <v>0</v>
      </c>
      <c r="H122" s="694">
        <v>0</v>
      </c>
      <c r="I122" s="694">
        <v>0</v>
      </c>
      <c r="J122" s="695">
        <f t="shared" si="7"/>
        <v>0</v>
      </c>
      <c r="M122" s="694" t="s">
        <v>985</v>
      </c>
    </row>
    <row r="123" spans="1:13" hidden="1" x14ac:dyDescent="0.25">
      <c r="A123" s="702">
        <v>43962.465752314813</v>
      </c>
      <c r="B123" s="701" t="s">
        <v>318</v>
      </c>
      <c r="C123" s="694">
        <v>2</v>
      </c>
      <c r="D123" s="694">
        <v>0</v>
      </c>
      <c r="E123" s="695">
        <f t="shared" si="6"/>
        <v>12000</v>
      </c>
      <c r="F123" s="694">
        <v>0</v>
      </c>
      <c r="G123" s="694">
        <v>0</v>
      </c>
      <c r="H123" s="694">
        <v>0</v>
      </c>
      <c r="I123" s="694">
        <v>0</v>
      </c>
      <c r="J123" s="695">
        <f t="shared" si="7"/>
        <v>0</v>
      </c>
      <c r="M123" s="694" t="s">
        <v>984</v>
      </c>
    </row>
    <row r="124" spans="1:13" hidden="1" x14ac:dyDescent="0.25">
      <c r="A124" s="702">
        <v>43959.525914351849</v>
      </c>
      <c r="B124" s="701" t="s">
        <v>324</v>
      </c>
      <c r="C124" s="694">
        <v>2</v>
      </c>
      <c r="D124" s="694">
        <v>2</v>
      </c>
      <c r="E124" s="695">
        <f t="shared" si="6"/>
        <v>24000</v>
      </c>
      <c r="F124" s="694">
        <v>1</v>
      </c>
      <c r="G124" s="694">
        <v>20000</v>
      </c>
      <c r="H124" s="694">
        <v>0</v>
      </c>
      <c r="I124" s="694">
        <v>0</v>
      </c>
      <c r="J124" s="695">
        <f t="shared" si="7"/>
        <v>20000</v>
      </c>
      <c r="M124" s="694" t="s">
        <v>983</v>
      </c>
    </row>
    <row r="125" spans="1:13" hidden="1" x14ac:dyDescent="0.25">
      <c r="A125" s="702">
        <v>43970.399201388886</v>
      </c>
      <c r="B125" s="701" t="s">
        <v>302</v>
      </c>
      <c r="C125" s="694">
        <v>2</v>
      </c>
      <c r="D125" s="694">
        <v>0</v>
      </c>
      <c r="E125" s="695">
        <f t="shared" si="6"/>
        <v>12000</v>
      </c>
      <c r="F125" s="694">
        <v>0</v>
      </c>
      <c r="G125" s="694">
        <v>0</v>
      </c>
      <c r="H125" s="694">
        <v>0</v>
      </c>
      <c r="I125" s="694">
        <v>0</v>
      </c>
      <c r="J125" s="695">
        <f t="shared" si="7"/>
        <v>0</v>
      </c>
      <c r="M125" s="694" t="s">
        <v>982</v>
      </c>
    </row>
    <row r="126" spans="1:13" hidden="1" x14ac:dyDescent="0.25">
      <c r="A126" s="702">
        <v>43959.529085648152</v>
      </c>
      <c r="B126" s="701" t="s">
        <v>304</v>
      </c>
      <c r="C126" s="694">
        <v>0</v>
      </c>
      <c r="D126" s="694">
        <v>0</v>
      </c>
      <c r="E126" s="695">
        <f t="shared" si="6"/>
        <v>0</v>
      </c>
      <c r="F126" s="694">
        <v>0</v>
      </c>
      <c r="G126" s="694">
        <v>0</v>
      </c>
      <c r="H126" s="694">
        <v>0</v>
      </c>
      <c r="I126" s="694">
        <v>0</v>
      </c>
      <c r="J126" s="695">
        <f t="shared" si="7"/>
        <v>0</v>
      </c>
      <c r="M126" s="694" t="s">
        <v>981</v>
      </c>
    </row>
    <row r="127" spans="1:13" hidden="1" x14ac:dyDescent="0.25">
      <c r="A127" s="702">
        <v>43959.472974537035</v>
      </c>
      <c r="B127" s="701" t="s">
        <v>306</v>
      </c>
      <c r="C127" s="694">
        <v>1</v>
      </c>
      <c r="D127" s="694">
        <v>0</v>
      </c>
      <c r="E127" s="695">
        <f t="shared" si="6"/>
        <v>6000</v>
      </c>
      <c r="F127" s="694">
        <v>0</v>
      </c>
      <c r="G127" s="694">
        <v>0</v>
      </c>
      <c r="H127" s="694">
        <v>0</v>
      </c>
      <c r="I127" s="694">
        <v>0</v>
      </c>
      <c r="J127" s="695">
        <f t="shared" si="7"/>
        <v>0</v>
      </c>
      <c r="M127" s="694" t="s">
        <v>980</v>
      </c>
    </row>
    <row r="128" spans="1:13" hidden="1" x14ac:dyDescent="0.25">
      <c r="B128" s="696" t="s">
        <v>305</v>
      </c>
      <c r="C128" s="694">
        <v>0</v>
      </c>
      <c r="D128" s="694">
        <v>0</v>
      </c>
      <c r="E128" s="695">
        <f t="shared" si="6"/>
        <v>0</v>
      </c>
      <c r="F128" s="694">
        <v>0</v>
      </c>
      <c r="G128" s="694">
        <v>0</v>
      </c>
      <c r="H128" s="694">
        <v>0</v>
      </c>
      <c r="I128" s="694">
        <v>0</v>
      </c>
      <c r="J128" s="695">
        <f t="shared" si="7"/>
        <v>0</v>
      </c>
    </row>
    <row r="129" spans="2:10" s="697" customFormat="1" ht="25.5" hidden="1" x14ac:dyDescent="0.25">
      <c r="B129" s="700" t="s">
        <v>979</v>
      </c>
      <c r="C129" s="699">
        <f t="shared" ref="C129:J129" si="8">SUM(C2:C128)</f>
        <v>233</v>
      </c>
      <c r="D129" s="699">
        <f t="shared" si="8"/>
        <v>20</v>
      </c>
      <c r="E129" s="698">
        <f t="shared" si="8"/>
        <v>1518000</v>
      </c>
      <c r="F129" s="699">
        <f t="shared" si="8"/>
        <v>37</v>
      </c>
      <c r="G129" s="699">
        <f t="shared" si="8"/>
        <v>1864626</v>
      </c>
      <c r="H129" s="699">
        <f t="shared" si="8"/>
        <v>1</v>
      </c>
      <c r="I129" s="699">
        <f t="shared" si="8"/>
        <v>46763</v>
      </c>
      <c r="J129" s="698">
        <f t="shared" si="8"/>
        <v>1911389</v>
      </c>
    </row>
  </sheetData>
  <autoFilter ref="A1:N129">
    <filterColumn colId="1">
      <colorFilter dxfId="2"/>
    </filterColumn>
  </autoFilter>
  <phoneticPr fontId="3"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131"/>
  <sheetViews>
    <sheetView topLeftCell="B1" zoomScale="85" zoomScaleNormal="85" workbookViewId="0">
      <selection activeCell="J12" sqref="J12"/>
    </sheetView>
  </sheetViews>
  <sheetFormatPr defaultColWidth="10" defaultRowHeight="15.75" x14ac:dyDescent="0.25"/>
  <cols>
    <col min="1" max="1" width="21.7109375" style="694" hidden="1" customWidth="1"/>
    <col min="2" max="2" width="21.7109375" style="696" customWidth="1"/>
    <col min="3" max="3" width="15.85546875" style="694" customWidth="1"/>
    <col min="4" max="4" width="28" style="694" customWidth="1"/>
    <col min="5" max="5" width="10.7109375" style="695" customWidth="1"/>
    <col min="6" max="6" width="27" style="695" customWidth="1"/>
    <col min="7" max="7" width="21.28515625" style="708" customWidth="1"/>
    <col min="8" max="8" width="26.28515625" style="695" customWidth="1"/>
    <col min="9" max="9" width="25.85546875" style="708" customWidth="1"/>
    <col min="10" max="10" width="18" style="694" customWidth="1"/>
    <col min="11" max="11" width="19.42578125" style="694" customWidth="1"/>
    <col min="12" max="12" width="25.85546875" style="695" customWidth="1"/>
    <col min="13" max="13" width="25.85546875" style="694" customWidth="1"/>
    <col min="14" max="14" width="19.42578125" style="694" customWidth="1"/>
    <col min="15" max="15" width="25.85546875" style="695" customWidth="1"/>
    <col min="16" max="16" width="22.5703125" style="694" hidden="1" customWidth="1"/>
    <col min="17" max="17" width="17.42578125" style="694" hidden="1" customWidth="1"/>
    <col min="18" max="18" width="33.42578125" style="694" hidden="1" customWidth="1"/>
    <col min="19" max="19" width="20.28515625" style="694" customWidth="1"/>
    <col min="20" max="16384" width="10" style="694"/>
  </cols>
  <sheetData>
    <row r="1" spans="1:18" s="704" customFormat="1" ht="90" customHeight="1" x14ac:dyDescent="0.25">
      <c r="A1" s="704" t="s">
        <v>1142</v>
      </c>
      <c r="B1" s="706" t="s">
        <v>1141</v>
      </c>
      <c r="C1" s="704" t="s">
        <v>1162</v>
      </c>
      <c r="D1" s="704" t="s">
        <v>1161</v>
      </c>
      <c r="E1" s="705" t="s">
        <v>1160</v>
      </c>
      <c r="F1" s="705" t="s">
        <v>1159</v>
      </c>
      <c r="G1" s="719" t="s">
        <v>1158</v>
      </c>
      <c r="H1" s="717" t="s">
        <v>1157</v>
      </c>
      <c r="I1" s="718" t="s">
        <v>1156</v>
      </c>
      <c r="J1" s="704" t="s">
        <v>1155</v>
      </c>
      <c r="K1" s="704" t="s">
        <v>1154</v>
      </c>
      <c r="L1" s="717" t="s">
        <v>1153</v>
      </c>
      <c r="M1" s="704" t="s">
        <v>1152</v>
      </c>
      <c r="N1" s="704" t="s">
        <v>1151</v>
      </c>
      <c r="O1" s="717" t="s">
        <v>1150</v>
      </c>
      <c r="P1" s="704" t="s">
        <v>1132</v>
      </c>
      <c r="Q1" s="704" t="s">
        <v>1131</v>
      </c>
      <c r="R1" s="704" t="s">
        <v>1130</v>
      </c>
    </row>
    <row r="2" spans="1:18" hidden="1" x14ac:dyDescent="0.25">
      <c r="A2" s="702">
        <v>43959.498611111114</v>
      </c>
      <c r="B2" s="701" t="s">
        <v>298</v>
      </c>
      <c r="C2" s="694">
        <v>5</v>
      </c>
      <c r="D2" s="694">
        <v>157144</v>
      </c>
      <c r="E2" s="695">
        <v>0</v>
      </c>
      <c r="F2" s="695">
        <f t="shared" ref="F2:F33" si="0">SUM(D2+E2)*12</f>
        <v>1885728</v>
      </c>
      <c r="G2" s="708">
        <v>0</v>
      </c>
      <c r="H2" s="695">
        <f t="shared" ref="H2:H33" si="1">SUM(F2+G2)</f>
        <v>1885728</v>
      </c>
      <c r="I2" s="708">
        <v>0</v>
      </c>
      <c r="J2" s="694">
        <v>0</v>
      </c>
      <c r="K2" s="694">
        <v>0</v>
      </c>
      <c r="L2" s="695">
        <f t="shared" ref="L2:L33" si="2">SUM(K2*12)</f>
        <v>0</v>
      </c>
      <c r="M2" s="694">
        <v>0</v>
      </c>
      <c r="N2" s="694">
        <v>0</v>
      </c>
      <c r="O2" s="695">
        <f t="shared" ref="O2:O33" si="3">SUM(N2*12)</f>
        <v>0</v>
      </c>
      <c r="R2" s="694" t="s">
        <v>1129</v>
      </c>
    </row>
    <row r="3" spans="1:18" hidden="1" x14ac:dyDescent="0.25">
      <c r="A3" s="702">
        <v>43959.625</v>
      </c>
      <c r="B3" s="701" t="s">
        <v>293</v>
      </c>
      <c r="C3" s="694">
        <v>2</v>
      </c>
      <c r="D3" s="694">
        <v>67098</v>
      </c>
      <c r="E3" s="695">
        <v>0</v>
      </c>
      <c r="F3" s="695">
        <f t="shared" si="0"/>
        <v>805176</v>
      </c>
      <c r="G3" s="708">
        <v>0</v>
      </c>
      <c r="H3" s="695">
        <f t="shared" si="1"/>
        <v>805176</v>
      </c>
      <c r="I3" s="708">
        <v>0</v>
      </c>
      <c r="J3" s="694">
        <v>1</v>
      </c>
      <c r="K3" s="694">
        <v>23020</v>
      </c>
      <c r="L3" s="695">
        <f t="shared" si="2"/>
        <v>276240</v>
      </c>
      <c r="M3" s="694">
        <v>1</v>
      </c>
      <c r="N3" s="694">
        <v>4164</v>
      </c>
      <c r="O3" s="695">
        <f t="shared" si="3"/>
        <v>49968</v>
      </c>
      <c r="P3" s="694">
        <v>8883274</v>
      </c>
      <c r="Q3" s="694">
        <v>206</v>
      </c>
      <c r="R3" s="694" t="s">
        <v>1128</v>
      </c>
    </row>
    <row r="4" spans="1:18" hidden="1" x14ac:dyDescent="0.25">
      <c r="A4" s="702">
        <v>43973.486111111109</v>
      </c>
      <c r="B4" s="701" t="s">
        <v>295</v>
      </c>
      <c r="C4" s="694">
        <v>14</v>
      </c>
      <c r="D4" s="694">
        <v>426279</v>
      </c>
      <c r="E4" s="695">
        <v>0</v>
      </c>
      <c r="F4" s="695">
        <f t="shared" si="0"/>
        <v>5115348</v>
      </c>
      <c r="G4" s="708">
        <v>374445</v>
      </c>
      <c r="H4" s="695">
        <f t="shared" si="1"/>
        <v>5489793</v>
      </c>
      <c r="I4" s="708">
        <v>30000</v>
      </c>
      <c r="J4" s="694">
        <v>0</v>
      </c>
      <c r="K4" s="694">
        <v>0</v>
      </c>
      <c r="L4" s="695">
        <f t="shared" si="2"/>
        <v>0</v>
      </c>
      <c r="M4" s="694">
        <v>0</v>
      </c>
      <c r="N4" s="694">
        <v>0</v>
      </c>
      <c r="O4" s="695">
        <f t="shared" si="3"/>
        <v>0</v>
      </c>
      <c r="R4" s="694" t="s">
        <v>1149</v>
      </c>
    </row>
    <row r="5" spans="1:18" hidden="1" x14ac:dyDescent="0.25">
      <c r="A5" s="702">
        <v>43970.392361111109</v>
      </c>
      <c r="B5" s="701" t="s">
        <v>491</v>
      </c>
      <c r="C5" s="694">
        <v>28</v>
      </c>
      <c r="D5" s="694">
        <v>849767</v>
      </c>
      <c r="E5" s="695">
        <v>0</v>
      </c>
      <c r="F5" s="695">
        <f t="shared" si="0"/>
        <v>10197204</v>
      </c>
      <c r="G5" s="708">
        <v>0</v>
      </c>
      <c r="H5" s="695">
        <f t="shared" si="1"/>
        <v>10197204</v>
      </c>
      <c r="I5" s="708">
        <v>0</v>
      </c>
      <c r="J5" s="694">
        <v>2</v>
      </c>
      <c r="K5" s="694">
        <v>28867</v>
      </c>
      <c r="L5" s="695">
        <f t="shared" si="2"/>
        <v>346404</v>
      </c>
      <c r="M5" s="694">
        <v>0</v>
      </c>
      <c r="N5" s="694">
        <v>0</v>
      </c>
      <c r="O5" s="695">
        <f t="shared" si="3"/>
        <v>0</v>
      </c>
      <c r="R5" s="694" t="s">
        <v>1126</v>
      </c>
    </row>
    <row r="6" spans="1:18" hidden="1" x14ac:dyDescent="0.25">
      <c r="A6" s="702">
        <v>43963.636805555558</v>
      </c>
      <c r="B6" s="701" t="s">
        <v>292</v>
      </c>
      <c r="C6" s="694">
        <v>1</v>
      </c>
      <c r="D6" s="694">
        <v>11087</v>
      </c>
      <c r="E6" s="695">
        <v>0</v>
      </c>
      <c r="F6" s="695">
        <f t="shared" si="0"/>
        <v>133044</v>
      </c>
      <c r="G6" s="708">
        <v>0</v>
      </c>
      <c r="H6" s="695">
        <f t="shared" si="1"/>
        <v>133044</v>
      </c>
      <c r="I6" s="708">
        <v>0</v>
      </c>
      <c r="J6" s="694">
        <v>0</v>
      </c>
      <c r="K6" s="694">
        <v>0</v>
      </c>
      <c r="L6" s="695">
        <f t="shared" si="2"/>
        <v>0</v>
      </c>
      <c r="M6" s="694">
        <v>2</v>
      </c>
      <c r="N6" s="694">
        <v>28326</v>
      </c>
      <c r="O6" s="695">
        <f t="shared" si="3"/>
        <v>339912</v>
      </c>
      <c r="R6" s="694" t="s">
        <v>1125</v>
      </c>
    </row>
    <row r="7" spans="1:18" hidden="1" x14ac:dyDescent="0.25">
      <c r="A7" s="702">
        <v>43962.342361111114</v>
      </c>
      <c r="B7" s="701" t="s">
        <v>294</v>
      </c>
      <c r="C7" s="694">
        <v>3</v>
      </c>
      <c r="D7" s="694">
        <v>85039</v>
      </c>
      <c r="E7" s="695">
        <v>0</v>
      </c>
      <c r="F7" s="695">
        <f t="shared" si="0"/>
        <v>1020468</v>
      </c>
      <c r="G7" s="708">
        <v>0</v>
      </c>
      <c r="H7" s="695">
        <f t="shared" si="1"/>
        <v>1020468</v>
      </c>
      <c r="I7" s="708">
        <v>0</v>
      </c>
      <c r="J7" s="694">
        <v>0</v>
      </c>
      <c r="K7" s="694">
        <v>0</v>
      </c>
      <c r="L7" s="695">
        <f t="shared" si="2"/>
        <v>0</v>
      </c>
      <c r="M7" s="694">
        <v>0</v>
      </c>
      <c r="N7" s="694">
        <v>0</v>
      </c>
      <c r="O7" s="695">
        <f t="shared" si="3"/>
        <v>0</v>
      </c>
      <c r="P7" s="694" t="s">
        <v>1124</v>
      </c>
      <c r="Q7" s="694">
        <v>17</v>
      </c>
      <c r="R7" s="694" t="s">
        <v>1123</v>
      </c>
    </row>
    <row r="8" spans="1:18" hidden="1" x14ac:dyDescent="0.25">
      <c r="A8" s="702">
        <v>43973.595138888886</v>
      </c>
      <c r="B8" s="701" t="s">
        <v>297</v>
      </c>
      <c r="C8" s="694">
        <v>1</v>
      </c>
      <c r="D8" s="694">
        <v>43324</v>
      </c>
      <c r="E8" s="695">
        <v>0</v>
      </c>
      <c r="F8" s="695">
        <f t="shared" si="0"/>
        <v>519888</v>
      </c>
      <c r="G8" s="708">
        <v>0</v>
      </c>
      <c r="H8" s="695">
        <f t="shared" si="1"/>
        <v>519888</v>
      </c>
      <c r="I8" s="708">
        <v>0</v>
      </c>
      <c r="J8" s="694">
        <v>3</v>
      </c>
      <c r="K8" s="694">
        <v>47458</v>
      </c>
      <c r="L8" s="695">
        <f t="shared" si="2"/>
        <v>569496</v>
      </c>
      <c r="M8" s="694">
        <v>3</v>
      </c>
      <c r="N8" s="694">
        <v>8475</v>
      </c>
      <c r="O8" s="695">
        <f t="shared" si="3"/>
        <v>101700</v>
      </c>
      <c r="R8" s="694" t="s">
        <v>1122</v>
      </c>
    </row>
    <row r="9" spans="1:18" hidden="1" x14ac:dyDescent="0.25">
      <c r="A9" s="702">
        <v>43972.344444444447</v>
      </c>
      <c r="B9" s="701" t="s">
        <v>290</v>
      </c>
      <c r="C9" s="694">
        <v>0</v>
      </c>
      <c r="D9" s="694">
        <v>0</v>
      </c>
      <c r="E9" s="695">
        <v>0</v>
      </c>
      <c r="F9" s="695">
        <f t="shared" si="0"/>
        <v>0</v>
      </c>
      <c r="G9" s="708">
        <v>0</v>
      </c>
      <c r="H9" s="695">
        <f t="shared" si="1"/>
        <v>0</v>
      </c>
      <c r="I9" s="708">
        <v>0</v>
      </c>
      <c r="J9" s="694">
        <v>0</v>
      </c>
      <c r="K9" s="694">
        <v>0</v>
      </c>
      <c r="L9" s="695">
        <f t="shared" si="2"/>
        <v>0</v>
      </c>
      <c r="M9" s="694">
        <v>0</v>
      </c>
      <c r="N9" s="694">
        <v>0</v>
      </c>
      <c r="O9" s="695">
        <f t="shared" si="3"/>
        <v>0</v>
      </c>
      <c r="P9" s="694">
        <v>8851078</v>
      </c>
      <c r="Q9" s="694">
        <v>122</v>
      </c>
      <c r="R9" s="694" t="s">
        <v>1121</v>
      </c>
    </row>
    <row r="10" spans="1:18" hidden="1" x14ac:dyDescent="0.25">
      <c r="A10" s="702">
        <v>43965.4375</v>
      </c>
      <c r="B10" s="701" t="s">
        <v>301</v>
      </c>
      <c r="C10" s="694">
        <v>3</v>
      </c>
      <c r="D10" s="694">
        <v>97607</v>
      </c>
      <c r="E10" s="695">
        <v>0</v>
      </c>
      <c r="F10" s="695">
        <f t="shared" si="0"/>
        <v>1171284</v>
      </c>
      <c r="G10" s="708">
        <v>329484</v>
      </c>
      <c r="H10" s="695">
        <f t="shared" si="1"/>
        <v>1500768</v>
      </c>
      <c r="I10" s="708">
        <v>30000</v>
      </c>
      <c r="J10" s="694">
        <v>3</v>
      </c>
      <c r="K10" s="694">
        <v>49149</v>
      </c>
      <c r="L10" s="695">
        <f t="shared" si="2"/>
        <v>589788</v>
      </c>
      <c r="M10" s="694">
        <v>0</v>
      </c>
      <c r="N10" s="694">
        <v>0</v>
      </c>
      <c r="O10" s="695">
        <f t="shared" si="3"/>
        <v>0</v>
      </c>
      <c r="R10" s="694" t="s">
        <v>1120</v>
      </c>
    </row>
    <row r="11" spans="1:18" hidden="1" x14ac:dyDescent="0.25">
      <c r="A11" s="702">
        <v>43962.517361111109</v>
      </c>
      <c r="B11" s="701" t="s">
        <v>296</v>
      </c>
      <c r="C11" s="694">
        <v>4</v>
      </c>
      <c r="D11" s="694">
        <v>89693</v>
      </c>
      <c r="E11" s="695">
        <v>0</v>
      </c>
      <c r="F11" s="695">
        <f t="shared" si="0"/>
        <v>1076316</v>
      </c>
      <c r="G11" s="708">
        <v>0</v>
      </c>
      <c r="H11" s="695">
        <f t="shared" si="1"/>
        <v>1076316</v>
      </c>
      <c r="I11" s="708">
        <v>0</v>
      </c>
      <c r="J11" s="694">
        <v>0</v>
      </c>
      <c r="K11" s="694">
        <v>0</v>
      </c>
      <c r="L11" s="695">
        <f t="shared" si="2"/>
        <v>0</v>
      </c>
      <c r="M11" s="694">
        <v>0</v>
      </c>
      <c r="N11" s="694">
        <v>0</v>
      </c>
      <c r="O11" s="695">
        <f t="shared" si="3"/>
        <v>0</v>
      </c>
      <c r="R11" s="694" t="s">
        <v>1119</v>
      </c>
    </row>
    <row r="12" spans="1:18" hidden="1" x14ac:dyDescent="0.25">
      <c r="A12" s="702">
        <v>43963.363194444442</v>
      </c>
      <c r="B12" s="701" t="s">
        <v>300</v>
      </c>
      <c r="C12" s="694">
        <v>7</v>
      </c>
      <c r="D12" s="694">
        <v>249895</v>
      </c>
      <c r="E12" s="695">
        <v>0</v>
      </c>
      <c r="F12" s="695">
        <f t="shared" si="0"/>
        <v>2998740</v>
      </c>
      <c r="G12" s="708">
        <v>0</v>
      </c>
      <c r="H12" s="695">
        <f t="shared" si="1"/>
        <v>2998740</v>
      </c>
      <c r="I12" s="708">
        <v>0</v>
      </c>
      <c r="J12" s="694">
        <v>0</v>
      </c>
      <c r="K12" s="694">
        <v>0</v>
      </c>
      <c r="L12" s="695">
        <f t="shared" si="2"/>
        <v>0</v>
      </c>
      <c r="M12" s="694">
        <v>2</v>
      </c>
      <c r="N12" s="694">
        <v>38042</v>
      </c>
      <c r="O12" s="695">
        <f t="shared" si="3"/>
        <v>456504</v>
      </c>
      <c r="P12" s="694" t="s">
        <v>1118</v>
      </c>
      <c r="Q12" s="694">
        <v>13</v>
      </c>
      <c r="R12" s="694" t="s">
        <v>1117</v>
      </c>
    </row>
    <row r="13" spans="1:18" hidden="1" x14ac:dyDescent="0.25">
      <c r="A13" s="702">
        <v>43973.375</v>
      </c>
      <c r="B13" s="701" t="s">
        <v>299</v>
      </c>
      <c r="C13" s="694">
        <v>3</v>
      </c>
      <c r="D13" s="694">
        <v>97991</v>
      </c>
      <c r="E13" s="695">
        <v>0</v>
      </c>
      <c r="F13" s="695">
        <f t="shared" si="0"/>
        <v>1175892</v>
      </c>
      <c r="G13" s="708">
        <v>0</v>
      </c>
      <c r="H13" s="695">
        <f t="shared" si="1"/>
        <v>1175892</v>
      </c>
      <c r="I13" s="708">
        <v>0</v>
      </c>
      <c r="J13" s="694">
        <v>1</v>
      </c>
      <c r="K13" s="694">
        <v>10783</v>
      </c>
      <c r="L13" s="695">
        <f t="shared" si="2"/>
        <v>129396</v>
      </c>
      <c r="M13" s="694">
        <v>0</v>
      </c>
      <c r="N13" s="694">
        <v>0</v>
      </c>
      <c r="O13" s="695">
        <f t="shared" si="3"/>
        <v>0</v>
      </c>
      <c r="R13" s="694" t="s">
        <v>1116</v>
      </c>
    </row>
    <row r="14" spans="1:18" x14ac:dyDescent="0.25">
      <c r="A14" s="702">
        <v>43962.378472222219</v>
      </c>
      <c r="B14" s="707" t="s">
        <v>55</v>
      </c>
      <c r="C14" s="694">
        <v>8</v>
      </c>
      <c r="D14" s="694">
        <v>229780</v>
      </c>
      <c r="E14" s="695">
        <v>0</v>
      </c>
      <c r="F14" s="695">
        <f t="shared" si="0"/>
        <v>2757360</v>
      </c>
      <c r="G14" s="708">
        <v>0</v>
      </c>
      <c r="H14" s="695">
        <f t="shared" si="1"/>
        <v>2757360</v>
      </c>
      <c r="I14" s="708">
        <v>0</v>
      </c>
      <c r="J14" s="694">
        <v>18085</v>
      </c>
      <c r="K14" s="694">
        <v>18085</v>
      </c>
      <c r="L14" s="695">
        <f t="shared" si="2"/>
        <v>217020</v>
      </c>
      <c r="M14" s="694">
        <v>0</v>
      </c>
      <c r="N14" s="694">
        <v>0</v>
      </c>
      <c r="O14" s="695">
        <f t="shared" si="3"/>
        <v>0</v>
      </c>
      <c r="P14" s="694" t="s">
        <v>1115</v>
      </c>
      <c r="Q14" s="694">
        <v>142</v>
      </c>
      <c r="R14" s="694" t="s">
        <v>1114</v>
      </c>
    </row>
    <row r="15" spans="1:18" x14ac:dyDescent="0.25">
      <c r="A15" s="702">
        <v>43969.650694444441</v>
      </c>
      <c r="B15" s="707" t="s">
        <v>46</v>
      </c>
      <c r="C15" s="694">
        <v>29</v>
      </c>
      <c r="D15" s="694">
        <v>809190</v>
      </c>
      <c r="E15" s="695">
        <v>0</v>
      </c>
      <c r="F15" s="695">
        <f t="shared" si="0"/>
        <v>9710280</v>
      </c>
      <c r="G15" s="708">
        <v>226166</v>
      </c>
      <c r="H15" s="695">
        <f t="shared" si="1"/>
        <v>9936446</v>
      </c>
      <c r="I15" s="708">
        <v>20000</v>
      </c>
      <c r="J15" s="694">
        <v>1</v>
      </c>
      <c r="K15" s="694">
        <v>18655</v>
      </c>
      <c r="L15" s="695">
        <f t="shared" si="2"/>
        <v>223860</v>
      </c>
      <c r="M15" s="694">
        <v>0</v>
      </c>
      <c r="N15" s="694">
        <v>0</v>
      </c>
      <c r="O15" s="695">
        <f t="shared" si="3"/>
        <v>0</v>
      </c>
      <c r="R15" s="694" t="s">
        <v>1113</v>
      </c>
    </row>
    <row r="16" spans="1:18" x14ac:dyDescent="0.25">
      <c r="A16" s="702">
        <v>43970.488194444442</v>
      </c>
      <c r="B16" s="707" t="s">
        <v>48</v>
      </c>
      <c r="C16" s="694">
        <v>23</v>
      </c>
      <c r="D16" s="694">
        <v>638361</v>
      </c>
      <c r="E16" s="695">
        <v>0</v>
      </c>
      <c r="F16" s="695">
        <f t="shared" si="0"/>
        <v>7660332</v>
      </c>
      <c r="G16" s="708">
        <v>0</v>
      </c>
      <c r="H16" s="695">
        <f t="shared" si="1"/>
        <v>7660332</v>
      </c>
      <c r="I16" s="708">
        <v>0</v>
      </c>
      <c r="J16" s="694">
        <v>6</v>
      </c>
      <c r="K16" s="694">
        <v>89368</v>
      </c>
      <c r="L16" s="695">
        <f t="shared" si="2"/>
        <v>1072416</v>
      </c>
      <c r="M16" s="694">
        <v>0</v>
      </c>
      <c r="N16" s="694">
        <v>0</v>
      </c>
      <c r="O16" s="695">
        <f t="shared" si="3"/>
        <v>0</v>
      </c>
      <c r="R16" s="694" t="s">
        <v>1112</v>
      </c>
    </row>
    <row r="17" spans="1:18" x14ac:dyDescent="0.25">
      <c r="A17" s="702">
        <v>43972.73333333333</v>
      </c>
      <c r="B17" s="707" t="s">
        <v>56</v>
      </c>
      <c r="C17" s="694">
        <v>44</v>
      </c>
      <c r="D17" s="694">
        <v>1501009</v>
      </c>
      <c r="E17" s="695">
        <v>16695</v>
      </c>
      <c r="F17" s="695">
        <f t="shared" si="0"/>
        <v>18212448</v>
      </c>
      <c r="G17" s="708">
        <v>96798</v>
      </c>
      <c r="H17" s="695">
        <f t="shared" si="1"/>
        <v>18309246</v>
      </c>
      <c r="I17" s="708">
        <v>30000</v>
      </c>
      <c r="J17" s="694">
        <v>7</v>
      </c>
      <c r="K17" s="694">
        <v>111694</v>
      </c>
      <c r="L17" s="695">
        <f t="shared" si="2"/>
        <v>1340328</v>
      </c>
      <c r="M17" s="694">
        <v>0</v>
      </c>
      <c r="N17" s="694">
        <v>0</v>
      </c>
      <c r="O17" s="695">
        <f t="shared" si="3"/>
        <v>0</v>
      </c>
      <c r="R17" s="694" t="s">
        <v>1111</v>
      </c>
    </row>
    <row r="18" spans="1:18" x14ac:dyDescent="0.25">
      <c r="A18" s="702">
        <v>43970.581944444442</v>
      </c>
      <c r="B18" s="707" t="s">
        <v>57</v>
      </c>
      <c r="C18" s="694">
        <v>9</v>
      </c>
      <c r="D18" s="694">
        <v>311214</v>
      </c>
      <c r="E18" s="695">
        <v>8277</v>
      </c>
      <c r="F18" s="695">
        <f t="shared" si="0"/>
        <v>3833892</v>
      </c>
      <c r="G18" s="708">
        <v>0</v>
      </c>
      <c r="H18" s="695">
        <f t="shared" si="1"/>
        <v>3833892</v>
      </c>
      <c r="I18" s="708">
        <v>10000</v>
      </c>
      <c r="J18" s="694">
        <v>0</v>
      </c>
      <c r="K18" s="694">
        <v>0</v>
      </c>
      <c r="L18" s="695">
        <f t="shared" si="2"/>
        <v>0</v>
      </c>
      <c r="M18" s="694">
        <v>0</v>
      </c>
      <c r="N18" s="694">
        <v>0</v>
      </c>
      <c r="O18" s="695">
        <f t="shared" si="3"/>
        <v>0</v>
      </c>
      <c r="P18" s="694">
        <v>8851062</v>
      </c>
      <c r="Q18" s="694">
        <v>18</v>
      </c>
      <c r="R18" s="694" t="s">
        <v>1110</v>
      </c>
    </row>
    <row r="19" spans="1:18" x14ac:dyDescent="0.25">
      <c r="A19" s="702">
        <v>43964.411111111112</v>
      </c>
      <c r="B19" s="707" t="s">
        <v>52</v>
      </c>
      <c r="C19" s="694">
        <v>25</v>
      </c>
      <c r="D19" s="715">
        <v>796332</v>
      </c>
      <c r="E19" s="716">
        <v>2039</v>
      </c>
      <c r="F19" s="695">
        <f t="shared" si="0"/>
        <v>9580452</v>
      </c>
      <c r="G19" s="708">
        <v>0</v>
      </c>
      <c r="H19" s="695">
        <f t="shared" si="1"/>
        <v>9580452</v>
      </c>
      <c r="I19" s="708">
        <v>0</v>
      </c>
      <c r="J19" s="694">
        <v>2</v>
      </c>
      <c r="K19" s="715">
        <v>35019</v>
      </c>
      <c r="L19" s="695">
        <f t="shared" si="2"/>
        <v>420228</v>
      </c>
      <c r="M19" s="694">
        <v>0</v>
      </c>
      <c r="N19" s="694">
        <v>0</v>
      </c>
      <c r="O19" s="695">
        <f t="shared" si="3"/>
        <v>0</v>
      </c>
      <c r="P19" s="694" t="s">
        <v>1109</v>
      </c>
      <c r="Q19" s="694">
        <v>209</v>
      </c>
      <c r="R19" s="694" t="s">
        <v>1108</v>
      </c>
    </row>
    <row r="20" spans="1:18" x14ac:dyDescent="0.25">
      <c r="A20" s="702">
        <v>43962.67083333333</v>
      </c>
      <c r="B20" s="707" t="s">
        <v>47</v>
      </c>
      <c r="C20" s="694">
        <v>62</v>
      </c>
      <c r="D20" s="694">
        <v>2022426</v>
      </c>
      <c r="E20" s="695">
        <v>11844</v>
      </c>
      <c r="F20" s="695">
        <f t="shared" si="0"/>
        <v>24411240</v>
      </c>
      <c r="G20" s="708">
        <v>36923</v>
      </c>
      <c r="H20" s="695">
        <f t="shared" si="1"/>
        <v>24448163</v>
      </c>
      <c r="I20" s="708">
        <v>20000</v>
      </c>
      <c r="J20" s="694">
        <v>7</v>
      </c>
      <c r="K20" s="694">
        <v>102949</v>
      </c>
      <c r="L20" s="695">
        <f t="shared" si="2"/>
        <v>1235388</v>
      </c>
      <c r="M20" s="694">
        <v>0</v>
      </c>
      <c r="N20" s="694">
        <v>0</v>
      </c>
      <c r="O20" s="695">
        <f t="shared" si="3"/>
        <v>0</v>
      </c>
      <c r="R20" s="694" t="s">
        <v>1107</v>
      </c>
    </row>
    <row r="21" spans="1:18" x14ac:dyDescent="0.25">
      <c r="A21" s="702">
        <v>43970.48333333333</v>
      </c>
      <c r="B21" s="707" t="s">
        <v>42</v>
      </c>
      <c r="C21" s="694">
        <v>67</v>
      </c>
      <c r="D21" s="694">
        <v>1737526</v>
      </c>
      <c r="E21" s="695">
        <f>SUM(9277+20858+25223)</f>
        <v>55358</v>
      </c>
      <c r="F21" s="695">
        <f t="shared" si="0"/>
        <v>21514608</v>
      </c>
      <c r="G21" s="708">
        <v>834793</v>
      </c>
      <c r="H21" s="695">
        <f t="shared" si="1"/>
        <v>22349401</v>
      </c>
      <c r="I21" s="708">
        <v>65000</v>
      </c>
      <c r="J21" s="694">
        <v>4</v>
      </c>
      <c r="K21" s="694">
        <v>61244</v>
      </c>
      <c r="L21" s="695">
        <f t="shared" si="2"/>
        <v>734928</v>
      </c>
      <c r="M21" s="694">
        <v>0</v>
      </c>
      <c r="N21" s="694">
        <v>0</v>
      </c>
      <c r="O21" s="695">
        <f t="shared" si="3"/>
        <v>0</v>
      </c>
      <c r="P21" s="694" t="s">
        <v>1106</v>
      </c>
      <c r="R21" s="694" t="s">
        <v>1105</v>
      </c>
    </row>
    <row r="22" spans="1:18" x14ac:dyDescent="0.25">
      <c r="A22" s="702">
        <v>43964.563194444447</v>
      </c>
      <c r="B22" s="707" t="s">
        <v>43</v>
      </c>
      <c r="C22" s="694">
        <v>20</v>
      </c>
      <c r="D22" s="694">
        <v>658470</v>
      </c>
      <c r="E22" s="695">
        <v>0</v>
      </c>
      <c r="F22" s="695">
        <f t="shared" si="0"/>
        <v>7901640</v>
      </c>
      <c r="G22" s="708">
        <v>93187</v>
      </c>
      <c r="H22" s="695">
        <f t="shared" si="1"/>
        <v>7994827</v>
      </c>
      <c r="I22" s="708">
        <v>10000</v>
      </c>
      <c r="J22" s="694">
        <v>2</v>
      </c>
      <c r="K22" s="694">
        <v>20299</v>
      </c>
      <c r="L22" s="695">
        <f t="shared" si="2"/>
        <v>243588</v>
      </c>
      <c r="M22" s="694">
        <v>0</v>
      </c>
      <c r="N22" s="694">
        <v>0</v>
      </c>
      <c r="O22" s="695">
        <f t="shared" si="3"/>
        <v>0</v>
      </c>
      <c r="P22" s="694" t="s">
        <v>1104</v>
      </c>
      <c r="Q22" s="694">
        <v>20</v>
      </c>
      <c r="R22" s="694" t="s">
        <v>1103</v>
      </c>
    </row>
    <row r="23" spans="1:18" x14ac:dyDescent="0.25">
      <c r="A23" s="702">
        <v>43962.428472222222</v>
      </c>
      <c r="B23" s="707" t="s">
        <v>45</v>
      </c>
      <c r="C23" s="694">
        <v>92</v>
      </c>
      <c r="D23" s="694">
        <v>3278037</v>
      </c>
      <c r="E23" s="695">
        <v>8507</v>
      </c>
      <c r="F23" s="695">
        <f t="shared" si="0"/>
        <v>39438528</v>
      </c>
      <c r="G23" s="708">
        <v>0</v>
      </c>
      <c r="H23" s="695">
        <f t="shared" si="1"/>
        <v>39438528</v>
      </c>
      <c r="I23" s="708">
        <v>0</v>
      </c>
      <c r="J23" s="694">
        <v>13</v>
      </c>
      <c r="K23" s="694">
        <v>254537</v>
      </c>
      <c r="L23" s="695">
        <f t="shared" si="2"/>
        <v>3054444</v>
      </c>
      <c r="M23" s="694">
        <v>1</v>
      </c>
      <c r="N23" s="694">
        <v>3793</v>
      </c>
      <c r="O23" s="695">
        <f t="shared" si="3"/>
        <v>45516</v>
      </c>
      <c r="R23" s="694" t="s">
        <v>1102</v>
      </c>
    </row>
    <row r="24" spans="1:18" x14ac:dyDescent="0.25">
      <c r="A24" s="702">
        <v>43962.511805555558</v>
      </c>
      <c r="B24" s="707" t="s">
        <v>61</v>
      </c>
      <c r="C24" s="694">
        <v>3</v>
      </c>
      <c r="D24" s="694">
        <v>104814</v>
      </c>
      <c r="E24" s="695">
        <v>0</v>
      </c>
      <c r="F24" s="695">
        <f t="shared" si="0"/>
        <v>1257768</v>
      </c>
      <c r="G24" s="708">
        <v>0</v>
      </c>
      <c r="H24" s="695">
        <f t="shared" si="1"/>
        <v>1257768</v>
      </c>
      <c r="I24" s="708">
        <v>0</v>
      </c>
      <c r="J24" s="694">
        <v>1</v>
      </c>
      <c r="K24" s="694">
        <v>13658</v>
      </c>
      <c r="L24" s="695">
        <f t="shared" si="2"/>
        <v>163896</v>
      </c>
      <c r="M24" s="694">
        <v>0</v>
      </c>
      <c r="N24" s="694">
        <v>0</v>
      </c>
      <c r="O24" s="695">
        <f t="shared" si="3"/>
        <v>0</v>
      </c>
      <c r="P24" s="694">
        <v>8861174</v>
      </c>
      <c r="Q24" s="694">
        <v>17</v>
      </c>
      <c r="R24" s="694" t="s">
        <v>1101</v>
      </c>
    </row>
    <row r="25" spans="1:18" x14ac:dyDescent="0.25">
      <c r="A25" s="702">
        <v>43966.362500000003</v>
      </c>
      <c r="B25" s="707" t="s">
        <v>40</v>
      </c>
      <c r="C25" s="694">
        <v>124</v>
      </c>
      <c r="D25" s="694">
        <v>4453975</v>
      </c>
      <c r="E25" s="695">
        <v>0</v>
      </c>
      <c r="F25" s="695">
        <f t="shared" si="0"/>
        <v>53447700</v>
      </c>
      <c r="G25" s="708">
        <v>0</v>
      </c>
      <c r="H25" s="695">
        <f t="shared" si="1"/>
        <v>53447700</v>
      </c>
      <c r="I25" s="708">
        <v>0</v>
      </c>
      <c r="J25" s="694">
        <v>10</v>
      </c>
      <c r="K25" s="694">
        <v>187357</v>
      </c>
      <c r="L25" s="695">
        <f t="shared" si="2"/>
        <v>2248284</v>
      </c>
      <c r="M25" s="694">
        <v>0</v>
      </c>
      <c r="N25" s="694">
        <v>0</v>
      </c>
      <c r="O25" s="695">
        <f t="shared" si="3"/>
        <v>0</v>
      </c>
      <c r="R25" s="694" t="s">
        <v>1100</v>
      </c>
    </row>
    <row r="26" spans="1:18" x14ac:dyDescent="0.25">
      <c r="A26" s="702">
        <v>43962.384722222225</v>
      </c>
      <c r="B26" s="707" t="s">
        <v>62</v>
      </c>
      <c r="C26" s="694">
        <v>0</v>
      </c>
      <c r="D26" s="694">
        <v>0</v>
      </c>
      <c r="E26" s="695">
        <v>0</v>
      </c>
      <c r="F26" s="695">
        <f t="shared" si="0"/>
        <v>0</v>
      </c>
      <c r="G26" s="708">
        <v>0</v>
      </c>
      <c r="H26" s="695">
        <f t="shared" si="1"/>
        <v>0</v>
      </c>
      <c r="I26" s="708">
        <v>0</v>
      </c>
      <c r="J26" s="694">
        <v>0</v>
      </c>
      <c r="K26" s="694">
        <v>0</v>
      </c>
      <c r="L26" s="695">
        <f t="shared" si="2"/>
        <v>0</v>
      </c>
      <c r="M26" s="694">
        <v>0</v>
      </c>
      <c r="N26" s="694">
        <v>0</v>
      </c>
      <c r="O26" s="695">
        <f t="shared" si="3"/>
        <v>0</v>
      </c>
      <c r="P26" s="694" t="s">
        <v>1099</v>
      </c>
      <c r="Q26" s="694">
        <v>160</v>
      </c>
      <c r="R26" s="694" t="s">
        <v>1098</v>
      </c>
    </row>
    <row r="27" spans="1:18" x14ac:dyDescent="0.25">
      <c r="A27" s="702">
        <v>43970.686805555553</v>
      </c>
      <c r="B27" s="707" t="s">
        <v>39</v>
      </c>
      <c r="C27" s="694">
        <v>60</v>
      </c>
      <c r="D27" s="694">
        <v>2053628</v>
      </c>
      <c r="E27" s="695">
        <v>0</v>
      </c>
      <c r="F27" s="695">
        <f t="shared" si="0"/>
        <v>24643536</v>
      </c>
      <c r="G27" s="708">
        <v>450850</v>
      </c>
      <c r="H27" s="695">
        <f t="shared" si="1"/>
        <v>25094386</v>
      </c>
      <c r="I27" s="708">
        <v>50000</v>
      </c>
      <c r="J27" s="694">
        <v>7</v>
      </c>
      <c r="K27" s="694">
        <v>122008</v>
      </c>
      <c r="L27" s="695">
        <f t="shared" si="2"/>
        <v>1464096</v>
      </c>
      <c r="M27" s="694">
        <v>0</v>
      </c>
      <c r="N27" s="694">
        <v>0</v>
      </c>
      <c r="O27" s="695">
        <f t="shared" si="3"/>
        <v>0</v>
      </c>
      <c r="R27" s="694" t="s">
        <v>1097</v>
      </c>
    </row>
    <row r="28" spans="1:18" x14ac:dyDescent="0.25">
      <c r="A28" s="702">
        <v>43971.683333333334</v>
      </c>
      <c r="B28" s="707" t="s">
        <v>41</v>
      </c>
      <c r="C28" s="694">
        <v>150</v>
      </c>
      <c r="D28" s="694">
        <v>5137768</v>
      </c>
      <c r="E28" s="695">
        <v>7165</v>
      </c>
      <c r="F28" s="695">
        <f t="shared" si="0"/>
        <v>61739196</v>
      </c>
      <c r="G28" s="708">
        <v>555462</v>
      </c>
      <c r="H28" s="695">
        <f t="shared" si="1"/>
        <v>62294658</v>
      </c>
      <c r="I28" s="708">
        <v>30000</v>
      </c>
      <c r="J28" s="694">
        <v>11</v>
      </c>
      <c r="K28" s="694">
        <v>196780</v>
      </c>
      <c r="L28" s="695">
        <f t="shared" si="2"/>
        <v>2361360</v>
      </c>
      <c r="M28" s="694">
        <v>2</v>
      </c>
      <c r="N28" s="694">
        <v>2212</v>
      </c>
      <c r="O28" s="695">
        <f t="shared" si="3"/>
        <v>26544</v>
      </c>
      <c r="R28" s="694" t="s">
        <v>1096</v>
      </c>
    </row>
    <row r="29" spans="1:18" x14ac:dyDescent="0.25">
      <c r="A29" s="702">
        <v>43962.366666666669</v>
      </c>
      <c r="B29" s="707" t="s">
        <v>58</v>
      </c>
      <c r="C29" s="694">
        <v>3</v>
      </c>
      <c r="D29" s="694">
        <v>73583</v>
      </c>
      <c r="E29" s="695">
        <v>0</v>
      </c>
      <c r="F29" s="695">
        <f t="shared" si="0"/>
        <v>882996</v>
      </c>
      <c r="G29" s="708">
        <v>0</v>
      </c>
      <c r="H29" s="695">
        <f t="shared" si="1"/>
        <v>882996</v>
      </c>
      <c r="I29" s="708">
        <v>0</v>
      </c>
      <c r="J29" s="694">
        <v>0</v>
      </c>
      <c r="K29" s="694">
        <v>0</v>
      </c>
      <c r="L29" s="695">
        <f t="shared" si="2"/>
        <v>0</v>
      </c>
      <c r="M29" s="694">
        <v>0</v>
      </c>
      <c r="N29" s="694">
        <v>0</v>
      </c>
      <c r="O29" s="695">
        <f t="shared" si="3"/>
        <v>0</v>
      </c>
      <c r="P29" s="694">
        <v>8821131</v>
      </c>
      <c r="Q29" s="694">
        <v>23</v>
      </c>
      <c r="R29" s="694" t="s">
        <v>1095</v>
      </c>
    </row>
    <row r="30" spans="1:18" x14ac:dyDescent="0.25">
      <c r="A30" s="702">
        <v>43971.447916666664</v>
      </c>
      <c r="B30" s="707" t="s">
        <v>59</v>
      </c>
      <c r="C30" s="694">
        <v>9</v>
      </c>
      <c r="D30" s="694">
        <v>316269</v>
      </c>
      <c r="E30" s="695">
        <v>0</v>
      </c>
      <c r="F30" s="695">
        <f t="shared" si="0"/>
        <v>3795228</v>
      </c>
      <c r="G30" s="708">
        <v>231318</v>
      </c>
      <c r="H30" s="695">
        <f t="shared" si="1"/>
        <v>4026546</v>
      </c>
      <c r="I30" s="708">
        <v>35000</v>
      </c>
      <c r="J30" s="694">
        <v>1</v>
      </c>
      <c r="K30" s="694">
        <v>15405</v>
      </c>
      <c r="L30" s="695">
        <f t="shared" si="2"/>
        <v>184860</v>
      </c>
      <c r="M30" s="694">
        <v>0</v>
      </c>
      <c r="N30" s="694">
        <v>0</v>
      </c>
      <c r="O30" s="695">
        <f t="shared" si="3"/>
        <v>0</v>
      </c>
      <c r="P30" s="694" t="s">
        <v>1094</v>
      </c>
      <c r="Q30" s="694">
        <v>15</v>
      </c>
      <c r="R30" s="694" t="s">
        <v>1093</v>
      </c>
    </row>
    <row r="31" spans="1:18" x14ac:dyDescent="0.25">
      <c r="A31" s="702">
        <v>43973.424305555556</v>
      </c>
      <c r="B31" s="707" t="s">
        <v>53</v>
      </c>
      <c r="C31" s="694">
        <v>4</v>
      </c>
      <c r="D31" s="694">
        <v>153346</v>
      </c>
      <c r="E31" s="695">
        <v>0</v>
      </c>
      <c r="F31" s="695">
        <f t="shared" si="0"/>
        <v>1840152</v>
      </c>
      <c r="G31" s="708">
        <v>62204</v>
      </c>
      <c r="H31" s="695">
        <f t="shared" si="1"/>
        <v>1902356</v>
      </c>
      <c r="I31" s="708">
        <v>10000</v>
      </c>
      <c r="J31" s="694">
        <v>1</v>
      </c>
      <c r="K31" s="694">
        <v>21080</v>
      </c>
      <c r="L31" s="695">
        <f t="shared" si="2"/>
        <v>252960</v>
      </c>
      <c r="M31" s="694">
        <v>0</v>
      </c>
      <c r="N31" s="694">
        <v>0</v>
      </c>
      <c r="O31" s="695">
        <f t="shared" si="3"/>
        <v>0</v>
      </c>
      <c r="R31" s="694" t="s">
        <v>1092</v>
      </c>
    </row>
    <row r="32" spans="1:18" x14ac:dyDescent="0.25">
      <c r="A32" s="702">
        <v>43970.426388888889</v>
      </c>
      <c r="B32" s="707" t="s">
        <v>44</v>
      </c>
      <c r="C32" s="694">
        <v>34</v>
      </c>
      <c r="D32" s="694">
        <v>967961</v>
      </c>
      <c r="E32" s="695">
        <f>SUM(9451+6726)</f>
        <v>16177</v>
      </c>
      <c r="F32" s="695">
        <f t="shared" si="0"/>
        <v>11809656</v>
      </c>
      <c r="G32" s="708">
        <v>105537</v>
      </c>
      <c r="H32" s="695">
        <f t="shared" si="1"/>
        <v>11915193</v>
      </c>
      <c r="I32" s="708">
        <v>10000</v>
      </c>
      <c r="J32" s="694">
        <v>4</v>
      </c>
      <c r="K32" s="694">
        <v>63242</v>
      </c>
      <c r="L32" s="695">
        <f t="shared" si="2"/>
        <v>758904</v>
      </c>
      <c r="M32" s="694">
        <v>0</v>
      </c>
      <c r="N32" s="694">
        <v>0</v>
      </c>
      <c r="O32" s="695">
        <f t="shared" si="3"/>
        <v>0</v>
      </c>
      <c r="R32" s="694" t="s">
        <v>1091</v>
      </c>
    </row>
    <row r="33" spans="1:18" x14ac:dyDescent="0.25">
      <c r="A33" s="702">
        <v>43973.407638888886</v>
      </c>
      <c r="B33" s="707" t="s">
        <v>54</v>
      </c>
      <c r="C33" s="694">
        <v>37</v>
      </c>
      <c r="D33" s="694">
        <v>1261940</v>
      </c>
      <c r="E33" s="695">
        <f>SUM(26932+8464)</f>
        <v>35396</v>
      </c>
      <c r="F33" s="695">
        <f t="shared" si="0"/>
        <v>15568032</v>
      </c>
      <c r="G33" s="708">
        <v>361287</v>
      </c>
      <c r="H33" s="695">
        <f t="shared" si="1"/>
        <v>15929319</v>
      </c>
      <c r="I33" s="708">
        <v>50000</v>
      </c>
      <c r="J33" s="694">
        <v>2</v>
      </c>
      <c r="K33" s="694">
        <v>32619</v>
      </c>
      <c r="L33" s="695">
        <f t="shared" si="2"/>
        <v>391428</v>
      </c>
      <c r="M33" s="694">
        <v>0</v>
      </c>
      <c r="N33" s="694">
        <v>0</v>
      </c>
      <c r="O33" s="695">
        <f t="shared" si="3"/>
        <v>0</v>
      </c>
      <c r="P33" s="694" t="s">
        <v>1090</v>
      </c>
      <c r="Q33" s="694">
        <v>50</v>
      </c>
      <c r="R33" s="694" t="s">
        <v>1089</v>
      </c>
    </row>
    <row r="34" spans="1:18" x14ac:dyDescent="0.25">
      <c r="A34" s="702">
        <v>43970.597916666666</v>
      </c>
      <c r="B34" s="707" t="s">
        <v>51</v>
      </c>
      <c r="C34" s="694">
        <v>12</v>
      </c>
      <c r="D34" s="694">
        <v>281455</v>
      </c>
      <c r="E34" s="695">
        <v>0</v>
      </c>
      <c r="F34" s="695">
        <f t="shared" ref="F34:F65" si="4">SUM(D34+E34)*12</f>
        <v>3377460</v>
      </c>
      <c r="G34" s="708">
        <v>0</v>
      </c>
      <c r="H34" s="695">
        <f t="shared" ref="H34:H65" si="5">SUM(F34+G34)</f>
        <v>3377460</v>
      </c>
      <c r="I34" s="708">
        <v>0</v>
      </c>
      <c r="J34" s="694">
        <v>1</v>
      </c>
      <c r="K34" s="694">
        <v>21080</v>
      </c>
      <c r="L34" s="695">
        <f t="shared" ref="L34:L65" si="6">SUM(K34*12)</f>
        <v>252960</v>
      </c>
      <c r="M34" s="694">
        <v>0</v>
      </c>
      <c r="N34" s="694">
        <v>0</v>
      </c>
      <c r="O34" s="695">
        <f t="shared" ref="O34:O65" si="7">SUM(N34*12)</f>
        <v>0</v>
      </c>
      <c r="R34" s="694" t="s">
        <v>1088</v>
      </c>
    </row>
    <row r="35" spans="1:18" x14ac:dyDescent="0.25">
      <c r="A35" s="702">
        <v>43973.652083333334</v>
      </c>
      <c r="B35" s="707" t="s">
        <v>49</v>
      </c>
      <c r="C35" s="694">
        <v>23</v>
      </c>
      <c r="D35" s="694">
        <v>644196</v>
      </c>
      <c r="E35" s="695">
        <v>24523</v>
      </c>
      <c r="F35" s="695">
        <f t="shared" si="4"/>
        <v>8024628</v>
      </c>
      <c r="G35" s="708">
        <v>0</v>
      </c>
      <c r="H35" s="695">
        <f t="shared" si="5"/>
        <v>8024628</v>
      </c>
      <c r="I35" s="708">
        <v>0</v>
      </c>
      <c r="J35" s="694">
        <v>3</v>
      </c>
      <c r="K35" s="694">
        <v>58847</v>
      </c>
      <c r="L35" s="695">
        <f t="shared" si="6"/>
        <v>706164</v>
      </c>
      <c r="M35" s="694">
        <v>0</v>
      </c>
      <c r="N35" s="694">
        <v>0</v>
      </c>
      <c r="O35" s="695">
        <f t="shared" si="7"/>
        <v>0</v>
      </c>
      <c r="R35" s="694" t="s">
        <v>1087</v>
      </c>
    </row>
    <row r="36" spans="1:18" x14ac:dyDescent="0.25">
      <c r="A36" s="702">
        <v>43965.419444444444</v>
      </c>
      <c r="B36" s="707" t="s">
        <v>50</v>
      </c>
      <c r="C36" s="694">
        <v>22</v>
      </c>
      <c r="D36" s="694">
        <v>780786</v>
      </c>
      <c r="E36" s="695">
        <v>5633</v>
      </c>
      <c r="F36" s="695">
        <f t="shared" si="4"/>
        <v>9437028</v>
      </c>
      <c r="G36" s="708">
        <v>613086</v>
      </c>
      <c r="H36" s="695">
        <f t="shared" si="5"/>
        <v>10050114</v>
      </c>
      <c r="I36" s="708">
        <v>55000</v>
      </c>
      <c r="J36" s="694">
        <v>2</v>
      </c>
      <c r="K36" s="694">
        <v>35274</v>
      </c>
      <c r="L36" s="695">
        <f t="shared" si="6"/>
        <v>423288</v>
      </c>
      <c r="M36" s="694">
        <v>0</v>
      </c>
      <c r="N36" s="694">
        <v>0</v>
      </c>
      <c r="O36" s="695">
        <f t="shared" si="7"/>
        <v>0</v>
      </c>
      <c r="R36" s="694" t="s">
        <v>1148</v>
      </c>
    </row>
    <row r="37" spans="1:18" x14ac:dyDescent="0.25">
      <c r="A37" s="702"/>
      <c r="B37" s="707" t="s">
        <v>60</v>
      </c>
      <c r="C37" s="694">
        <v>8</v>
      </c>
      <c r="D37" s="694">
        <v>244625</v>
      </c>
      <c r="E37" s="695">
        <v>0</v>
      </c>
      <c r="F37" s="695">
        <f t="shared" si="4"/>
        <v>2935500</v>
      </c>
      <c r="G37" s="708">
        <v>21041</v>
      </c>
      <c r="H37" s="695">
        <f t="shared" si="5"/>
        <v>2956541</v>
      </c>
      <c r="I37" s="708">
        <v>10000</v>
      </c>
      <c r="J37" s="694">
        <v>0</v>
      </c>
      <c r="K37" s="694">
        <v>0</v>
      </c>
      <c r="L37" s="695">
        <f t="shared" si="6"/>
        <v>0</v>
      </c>
      <c r="M37" s="694">
        <v>0</v>
      </c>
      <c r="N37" s="694">
        <v>0</v>
      </c>
      <c r="O37" s="695">
        <f t="shared" si="7"/>
        <v>0</v>
      </c>
    </row>
    <row r="38" spans="1:18" hidden="1" x14ac:dyDescent="0.25">
      <c r="A38" s="702">
        <v>43965.722222222219</v>
      </c>
      <c r="B38" s="701" t="s">
        <v>1147</v>
      </c>
      <c r="C38" s="694">
        <v>1</v>
      </c>
      <c r="D38" s="694">
        <v>7920</v>
      </c>
      <c r="E38" s="695">
        <v>0</v>
      </c>
      <c r="F38" s="695">
        <f t="shared" si="4"/>
        <v>95040</v>
      </c>
      <c r="G38" s="708">
        <v>0</v>
      </c>
      <c r="H38" s="695">
        <f t="shared" si="5"/>
        <v>95040</v>
      </c>
      <c r="I38" s="708">
        <v>0</v>
      </c>
      <c r="J38" s="694">
        <v>0</v>
      </c>
      <c r="K38" s="694">
        <v>0</v>
      </c>
      <c r="L38" s="695">
        <f t="shared" si="6"/>
        <v>0</v>
      </c>
      <c r="M38" s="694">
        <v>0</v>
      </c>
      <c r="N38" s="694">
        <v>0</v>
      </c>
      <c r="O38" s="695">
        <f t="shared" si="7"/>
        <v>0</v>
      </c>
      <c r="P38" s="694">
        <v>8462610</v>
      </c>
      <c r="Q38" s="694">
        <v>301</v>
      </c>
      <c r="R38" s="694" t="s">
        <v>1083</v>
      </c>
    </row>
    <row r="39" spans="1:18" x14ac:dyDescent="0.25">
      <c r="A39" s="702">
        <v>43965.722222222219</v>
      </c>
      <c r="B39" s="707" t="s">
        <v>63</v>
      </c>
      <c r="C39" s="694">
        <v>9</v>
      </c>
      <c r="D39" s="694">
        <v>172790</v>
      </c>
      <c r="E39" s="695">
        <v>9991</v>
      </c>
      <c r="F39" s="695">
        <f t="shared" si="4"/>
        <v>2193372</v>
      </c>
      <c r="G39" s="708">
        <v>135889</v>
      </c>
      <c r="H39" s="695">
        <f t="shared" si="5"/>
        <v>2329261</v>
      </c>
      <c r="I39" s="708">
        <v>15000</v>
      </c>
      <c r="J39" s="694">
        <v>0</v>
      </c>
      <c r="K39" s="694">
        <v>0</v>
      </c>
      <c r="L39" s="695">
        <f t="shared" si="6"/>
        <v>0</v>
      </c>
      <c r="M39" s="694">
        <v>0</v>
      </c>
      <c r="N39" s="694">
        <v>0</v>
      </c>
      <c r="O39" s="695">
        <f t="shared" si="7"/>
        <v>0</v>
      </c>
      <c r="P39" s="694">
        <v>8462610</v>
      </c>
      <c r="Q39" s="694">
        <v>301</v>
      </c>
      <c r="R39" s="694" t="s">
        <v>1083</v>
      </c>
    </row>
    <row r="40" spans="1:18" hidden="1" x14ac:dyDescent="0.25">
      <c r="A40" s="702">
        <v>43962.43472222222</v>
      </c>
      <c r="B40" s="701" t="s">
        <v>315</v>
      </c>
      <c r="C40" s="694">
        <v>5</v>
      </c>
      <c r="D40" s="694">
        <v>149184</v>
      </c>
      <c r="E40" s="695">
        <v>0</v>
      </c>
      <c r="F40" s="695">
        <f t="shared" si="4"/>
        <v>1790208</v>
      </c>
      <c r="G40" s="708">
        <v>0</v>
      </c>
      <c r="H40" s="695">
        <f t="shared" si="5"/>
        <v>1790208</v>
      </c>
      <c r="I40" s="708">
        <v>0</v>
      </c>
      <c r="J40" s="694">
        <v>3</v>
      </c>
      <c r="K40" s="694">
        <v>45951</v>
      </c>
      <c r="L40" s="695">
        <f t="shared" si="6"/>
        <v>551412</v>
      </c>
      <c r="M40" s="694">
        <v>0</v>
      </c>
      <c r="N40" s="694">
        <v>0</v>
      </c>
      <c r="O40" s="695">
        <f t="shared" si="7"/>
        <v>0</v>
      </c>
      <c r="R40" s="694" t="s">
        <v>1082</v>
      </c>
    </row>
    <row r="41" spans="1:18" hidden="1" x14ac:dyDescent="0.25">
      <c r="A41" s="702">
        <v>43962.584722222222</v>
      </c>
      <c r="B41" s="701" t="s">
        <v>253</v>
      </c>
      <c r="C41" s="694">
        <v>2</v>
      </c>
      <c r="D41" s="694">
        <v>42069</v>
      </c>
      <c r="E41" s="695">
        <v>0</v>
      </c>
      <c r="F41" s="695">
        <f t="shared" si="4"/>
        <v>504828</v>
      </c>
      <c r="G41" s="708">
        <v>0</v>
      </c>
      <c r="H41" s="695">
        <f t="shared" si="5"/>
        <v>504828</v>
      </c>
      <c r="I41" s="708">
        <v>0</v>
      </c>
      <c r="J41" s="694">
        <v>0</v>
      </c>
      <c r="K41" s="694">
        <v>0</v>
      </c>
      <c r="L41" s="695">
        <f t="shared" si="6"/>
        <v>0</v>
      </c>
      <c r="M41" s="694">
        <v>0</v>
      </c>
      <c r="N41" s="694">
        <v>0</v>
      </c>
      <c r="O41" s="695">
        <f t="shared" si="7"/>
        <v>0</v>
      </c>
      <c r="R41" s="694" t="s">
        <v>1081</v>
      </c>
    </row>
    <row r="42" spans="1:18" hidden="1" x14ac:dyDescent="0.25">
      <c r="A42" s="702">
        <v>43962.394444444442</v>
      </c>
      <c r="B42" s="701" t="s">
        <v>316</v>
      </c>
      <c r="C42" s="694">
        <v>7</v>
      </c>
      <c r="D42" s="694">
        <v>253277</v>
      </c>
      <c r="E42" s="695">
        <f>SUM(23849+20858)</f>
        <v>44707</v>
      </c>
      <c r="F42" s="695">
        <f t="shared" si="4"/>
        <v>3575808</v>
      </c>
      <c r="G42" s="708">
        <v>116433</v>
      </c>
      <c r="H42" s="695">
        <f t="shared" si="5"/>
        <v>3692241</v>
      </c>
      <c r="I42" s="708">
        <v>15000</v>
      </c>
      <c r="J42" s="694">
        <v>4</v>
      </c>
      <c r="K42" s="694">
        <v>80692</v>
      </c>
      <c r="L42" s="695">
        <f t="shared" si="6"/>
        <v>968304</v>
      </c>
      <c r="M42" s="694">
        <v>0</v>
      </c>
      <c r="N42" s="694">
        <v>0</v>
      </c>
      <c r="O42" s="695">
        <f t="shared" si="7"/>
        <v>0</v>
      </c>
      <c r="R42" s="694" t="s">
        <v>1080</v>
      </c>
    </row>
    <row r="43" spans="1:18" hidden="1" x14ac:dyDescent="0.25">
      <c r="A43" s="702">
        <v>43964.396527777775</v>
      </c>
      <c r="B43" s="701" t="s">
        <v>317</v>
      </c>
      <c r="C43" s="694">
        <v>17</v>
      </c>
      <c r="D43" s="694">
        <v>543455</v>
      </c>
      <c r="E43" s="695">
        <v>0</v>
      </c>
      <c r="F43" s="695">
        <f t="shared" si="4"/>
        <v>6521460</v>
      </c>
      <c r="G43" s="708">
        <v>211001</v>
      </c>
      <c r="H43" s="695">
        <f t="shared" si="5"/>
        <v>6732461</v>
      </c>
      <c r="I43" s="708">
        <v>15000</v>
      </c>
      <c r="J43" s="694">
        <v>2</v>
      </c>
      <c r="K43" s="694">
        <v>35137</v>
      </c>
      <c r="L43" s="695">
        <f t="shared" si="6"/>
        <v>421644</v>
      </c>
      <c r="M43" s="694">
        <v>0</v>
      </c>
      <c r="N43" s="694">
        <v>0</v>
      </c>
      <c r="O43" s="695">
        <f t="shared" si="7"/>
        <v>0</v>
      </c>
      <c r="R43" s="694" t="s">
        <v>1079</v>
      </c>
    </row>
    <row r="44" spans="1:18" s="713" customFormat="1" hidden="1" x14ac:dyDescent="0.25">
      <c r="A44" s="714">
        <v>43971.604166666664</v>
      </c>
      <c r="B44" s="701" t="s">
        <v>256</v>
      </c>
      <c r="C44" s="713">
        <v>5</v>
      </c>
      <c r="D44" s="713">
        <v>144226</v>
      </c>
      <c r="E44" s="695">
        <v>0</v>
      </c>
      <c r="F44" s="695">
        <f t="shared" si="4"/>
        <v>1730712</v>
      </c>
      <c r="G44" s="708">
        <v>169652</v>
      </c>
      <c r="H44" s="695">
        <f t="shared" si="5"/>
        <v>1900364</v>
      </c>
      <c r="I44" s="708">
        <v>15000</v>
      </c>
      <c r="J44" s="713">
        <v>1</v>
      </c>
      <c r="K44" s="713">
        <v>10279</v>
      </c>
      <c r="L44" s="695">
        <f t="shared" si="6"/>
        <v>123348</v>
      </c>
      <c r="M44" s="713">
        <v>0</v>
      </c>
      <c r="N44" s="713">
        <v>0</v>
      </c>
      <c r="O44" s="695">
        <f t="shared" si="7"/>
        <v>0</v>
      </c>
      <c r="R44" s="713" t="s">
        <v>1078</v>
      </c>
    </row>
    <row r="45" spans="1:18" hidden="1" x14ac:dyDescent="0.25">
      <c r="A45" s="702">
        <v>43963.493750000001</v>
      </c>
      <c r="B45" s="701" t="s">
        <v>335</v>
      </c>
      <c r="C45" s="694">
        <v>25</v>
      </c>
      <c r="D45" s="694">
        <v>891267</v>
      </c>
      <c r="E45" s="695">
        <v>0</v>
      </c>
      <c r="F45" s="695">
        <f t="shared" si="4"/>
        <v>10695204</v>
      </c>
      <c r="G45" s="708">
        <v>1035787</v>
      </c>
      <c r="H45" s="695">
        <f t="shared" si="5"/>
        <v>11730991</v>
      </c>
      <c r="I45" s="708">
        <v>75000</v>
      </c>
      <c r="J45" s="694">
        <v>1</v>
      </c>
      <c r="K45" s="694">
        <v>19301</v>
      </c>
      <c r="L45" s="695">
        <f t="shared" si="6"/>
        <v>231612</v>
      </c>
      <c r="M45" s="694">
        <v>1</v>
      </c>
      <c r="N45" s="694">
        <v>8796</v>
      </c>
      <c r="O45" s="695">
        <f t="shared" si="7"/>
        <v>105552</v>
      </c>
      <c r="R45" s="694" t="s">
        <v>1077</v>
      </c>
    </row>
    <row r="46" spans="1:18" hidden="1" x14ac:dyDescent="0.25">
      <c r="A46" s="702">
        <v>43963.493750000001</v>
      </c>
      <c r="B46" s="701" t="s">
        <v>338</v>
      </c>
      <c r="C46" s="694">
        <v>15</v>
      </c>
      <c r="D46" s="694">
        <v>426879</v>
      </c>
      <c r="E46" s="695">
        <v>0</v>
      </c>
      <c r="F46" s="695">
        <f t="shared" si="4"/>
        <v>5122548</v>
      </c>
      <c r="G46" s="708">
        <v>65308</v>
      </c>
      <c r="H46" s="695">
        <f t="shared" si="5"/>
        <v>5187856</v>
      </c>
      <c r="I46" s="708">
        <v>10000</v>
      </c>
      <c r="J46" s="694">
        <v>0</v>
      </c>
      <c r="K46" s="694">
        <v>0</v>
      </c>
      <c r="L46" s="695">
        <f t="shared" si="6"/>
        <v>0</v>
      </c>
      <c r="M46" s="694">
        <v>0</v>
      </c>
      <c r="N46" s="694">
        <v>0</v>
      </c>
      <c r="O46" s="695">
        <f t="shared" si="7"/>
        <v>0</v>
      </c>
      <c r="R46" s="694" t="s">
        <v>1077</v>
      </c>
    </row>
    <row r="47" spans="1:18" hidden="1" x14ac:dyDescent="0.25">
      <c r="A47" s="702">
        <v>43972.65347222222</v>
      </c>
      <c r="B47" s="701" t="s">
        <v>65</v>
      </c>
      <c r="C47" s="694">
        <v>36</v>
      </c>
      <c r="D47" s="694">
        <v>1120897</v>
      </c>
      <c r="E47" s="695">
        <v>0</v>
      </c>
      <c r="F47" s="695">
        <f t="shared" si="4"/>
        <v>13450764</v>
      </c>
      <c r="G47" s="708">
        <v>0</v>
      </c>
      <c r="H47" s="695">
        <f t="shared" si="5"/>
        <v>13450764</v>
      </c>
      <c r="I47" s="708">
        <v>0</v>
      </c>
      <c r="J47" s="694">
        <v>4</v>
      </c>
      <c r="K47" s="694">
        <v>61214</v>
      </c>
      <c r="L47" s="695">
        <f t="shared" si="6"/>
        <v>734568</v>
      </c>
      <c r="M47" s="694">
        <v>0</v>
      </c>
      <c r="N47" s="694">
        <v>0</v>
      </c>
      <c r="O47" s="695">
        <f t="shared" si="7"/>
        <v>0</v>
      </c>
      <c r="P47" s="694">
        <v>8571746</v>
      </c>
      <c r="Q47" s="694">
        <v>205</v>
      </c>
      <c r="R47" s="694" t="s">
        <v>1076</v>
      </c>
    </row>
    <row r="48" spans="1:18" hidden="1" x14ac:dyDescent="0.25">
      <c r="A48" s="702">
        <v>43972.349305555559</v>
      </c>
      <c r="B48" s="701" t="s">
        <v>66</v>
      </c>
      <c r="C48" s="694">
        <v>32</v>
      </c>
      <c r="D48" s="694">
        <v>996077</v>
      </c>
      <c r="E48" s="695">
        <v>0</v>
      </c>
      <c r="F48" s="695">
        <f t="shared" si="4"/>
        <v>11952924</v>
      </c>
      <c r="G48" s="708">
        <v>120616</v>
      </c>
      <c r="H48" s="695">
        <f t="shared" si="5"/>
        <v>12073540</v>
      </c>
      <c r="I48" s="708">
        <v>15000</v>
      </c>
      <c r="J48" s="694">
        <v>3</v>
      </c>
      <c r="K48" s="694">
        <v>69060</v>
      </c>
      <c r="L48" s="695">
        <f t="shared" si="6"/>
        <v>828720</v>
      </c>
      <c r="M48" s="694">
        <v>0</v>
      </c>
      <c r="N48" s="694">
        <v>0</v>
      </c>
      <c r="O48" s="695">
        <f t="shared" si="7"/>
        <v>0</v>
      </c>
      <c r="R48" s="694" t="s">
        <v>1075</v>
      </c>
    </row>
    <row r="49" spans="1:18" hidden="1" x14ac:dyDescent="0.25">
      <c r="A49" s="702">
        <v>43973.46875</v>
      </c>
      <c r="B49" s="701" t="s">
        <v>339</v>
      </c>
      <c r="C49" s="694">
        <v>34</v>
      </c>
      <c r="D49" s="694">
        <v>1066149</v>
      </c>
      <c r="E49" s="695">
        <v>0</v>
      </c>
      <c r="F49" s="695">
        <f t="shared" si="4"/>
        <v>12793788</v>
      </c>
      <c r="G49" s="708">
        <v>208179</v>
      </c>
      <c r="H49" s="695">
        <f t="shared" si="5"/>
        <v>13001967</v>
      </c>
      <c r="I49" s="708">
        <v>25000</v>
      </c>
      <c r="J49" s="694">
        <v>6</v>
      </c>
      <c r="K49" s="694">
        <v>92546</v>
      </c>
      <c r="L49" s="695">
        <f t="shared" si="6"/>
        <v>1110552</v>
      </c>
      <c r="M49" s="694">
        <v>0</v>
      </c>
      <c r="N49" s="694">
        <v>0</v>
      </c>
      <c r="O49" s="695">
        <f t="shared" si="7"/>
        <v>0</v>
      </c>
      <c r="P49" s="694" t="s">
        <v>1074</v>
      </c>
      <c r="Q49" s="694">
        <v>115</v>
      </c>
      <c r="R49" s="694" t="s">
        <v>1073</v>
      </c>
    </row>
    <row r="50" spans="1:18" hidden="1" x14ac:dyDescent="0.25">
      <c r="A50" s="702">
        <v>43973.46875</v>
      </c>
      <c r="B50" s="701" t="s">
        <v>336</v>
      </c>
      <c r="C50" s="694">
        <v>15</v>
      </c>
      <c r="D50" s="694">
        <v>473006</v>
      </c>
      <c r="E50" s="695">
        <v>0</v>
      </c>
      <c r="F50" s="695">
        <f t="shared" si="4"/>
        <v>5676072</v>
      </c>
      <c r="G50" s="708">
        <v>0</v>
      </c>
      <c r="H50" s="695">
        <f t="shared" si="5"/>
        <v>5676072</v>
      </c>
      <c r="I50" s="708">
        <v>10000</v>
      </c>
      <c r="J50" s="694">
        <v>2</v>
      </c>
      <c r="K50" s="694">
        <v>43198</v>
      </c>
      <c r="L50" s="695">
        <f t="shared" si="6"/>
        <v>518376</v>
      </c>
      <c r="M50" s="694">
        <v>0</v>
      </c>
      <c r="N50" s="694">
        <v>0</v>
      </c>
      <c r="O50" s="695">
        <f t="shared" si="7"/>
        <v>0</v>
      </c>
      <c r="P50" s="694" t="s">
        <v>1074</v>
      </c>
      <c r="Q50" s="694">
        <v>115</v>
      </c>
      <c r="R50" s="694" t="s">
        <v>1073</v>
      </c>
    </row>
    <row r="51" spans="1:18" hidden="1" x14ac:dyDescent="0.25">
      <c r="A51" s="702">
        <v>43970.38958333333</v>
      </c>
      <c r="B51" s="701" t="s">
        <v>67</v>
      </c>
      <c r="C51" s="694">
        <v>74</v>
      </c>
      <c r="D51" s="694">
        <v>2410391</v>
      </c>
      <c r="E51" s="695">
        <v>0</v>
      </c>
      <c r="F51" s="695">
        <f t="shared" si="4"/>
        <v>28924692</v>
      </c>
      <c r="G51" s="708">
        <v>132992</v>
      </c>
      <c r="H51" s="695">
        <f t="shared" si="5"/>
        <v>29057684</v>
      </c>
      <c r="I51" s="708">
        <v>15000</v>
      </c>
      <c r="J51" s="694">
        <v>5</v>
      </c>
      <c r="K51" s="694">
        <v>83775</v>
      </c>
      <c r="L51" s="695">
        <f t="shared" si="6"/>
        <v>1005300</v>
      </c>
      <c r="M51" s="694">
        <v>0</v>
      </c>
      <c r="N51" s="694">
        <v>0</v>
      </c>
      <c r="O51" s="695">
        <f t="shared" si="7"/>
        <v>0</v>
      </c>
      <c r="R51" s="694" t="s">
        <v>1072</v>
      </c>
    </row>
    <row r="52" spans="1:18" hidden="1" x14ac:dyDescent="0.25">
      <c r="A52" s="702">
        <v>43972.415972222225</v>
      </c>
      <c r="B52" s="701" t="s">
        <v>337</v>
      </c>
      <c r="C52" s="694">
        <v>25</v>
      </c>
      <c r="D52" s="694">
        <v>793292</v>
      </c>
      <c r="E52" s="695">
        <v>11180</v>
      </c>
      <c r="F52" s="695">
        <f t="shared" si="4"/>
        <v>9653664</v>
      </c>
      <c r="G52" s="708">
        <v>66695</v>
      </c>
      <c r="H52" s="695">
        <f t="shared" si="5"/>
        <v>9720359</v>
      </c>
      <c r="I52" s="708">
        <v>15000</v>
      </c>
      <c r="J52" s="694">
        <v>4</v>
      </c>
      <c r="K52" s="694">
        <v>52742</v>
      </c>
      <c r="L52" s="695">
        <f t="shared" si="6"/>
        <v>632904</v>
      </c>
      <c r="M52" s="694">
        <v>0</v>
      </c>
      <c r="N52" s="694">
        <v>0</v>
      </c>
      <c r="O52" s="695">
        <f t="shared" si="7"/>
        <v>0</v>
      </c>
      <c r="P52" s="694" t="s">
        <v>1146</v>
      </c>
      <c r="Q52" s="694">
        <v>601</v>
      </c>
      <c r="R52" s="694" t="s">
        <v>1070</v>
      </c>
    </row>
    <row r="53" spans="1:18" hidden="1" x14ac:dyDescent="0.25">
      <c r="A53" s="702">
        <v>43969.476388888892</v>
      </c>
      <c r="B53" s="701" t="s">
        <v>272</v>
      </c>
      <c r="C53" s="694">
        <v>7</v>
      </c>
      <c r="D53" s="694">
        <v>253488</v>
      </c>
      <c r="E53" s="695">
        <v>0</v>
      </c>
      <c r="F53" s="695">
        <f t="shared" si="4"/>
        <v>3041856</v>
      </c>
      <c r="G53" s="708">
        <v>0</v>
      </c>
      <c r="H53" s="695">
        <f t="shared" si="5"/>
        <v>3041856</v>
      </c>
      <c r="I53" s="708">
        <v>0</v>
      </c>
      <c r="J53" s="694">
        <v>0</v>
      </c>
      <c r="K53" s="694">
        <v>0</v>
      </c>
      <c r="L53" s="695">
        <f t="shared" si="6"/>
        <v>0</v>
      </c>
      <c r="M53" s="694">
        <v>0</v>
      </c>
      <c r="N53" s="694">
        <v>0</v>
      </c>
      <c r="O53" s="695">
        <f t="shared" si="7"/>
        <v>0</v>
      </c>
      <c r="R53" s="694" t="s">
        <v>1069</v>
      </c>
    </row>
    <row r="54" spans="1:18" s="713" customFormat="1" hidden="1" x14ac:dyDescent="0.25">
      <c r="A54" s="714">
        <v>43962.450694444444</v>
      </c>
      <c r="B54" s="701" t="s">
        <v>519</v>
      </c>
      <c r="C54" s="713" t="s">
        <v>1145</v>
      </c>
      <c r="D54" s="713">
        <v>284381</v>
      </c>
      <c r="E54" s="695">
        <v>0</v>
      </c>
      <c r="F54" s="695">
        <f t="shared" si="4"/>
        <v>3412572</v>
      </c>
      <c r="G54" s="708">
        <v>260360</v>
      </c>
      <c r="H54" s="695">
        <f t="shared" si="5"/>
        <v>3672932</v>
      </c>
      <c r="I54" s="708">
        <v>15000</v>
      </c>
      <c r="J54" s="713" t="s">
        <v>1144</v>
      </c>
      <c r="K54" s="713">
        <v>72151</v>
      </c>
      <c r="L54" s="695">
        <f t="shared" si="6"/>
        <v>865812</v>
      </c>
      <c r="M54" s="713">
        <v>0</v>
      </c>
      <c r="N54" s="713">
        <v>0</v>
      </c>
      <c r="O54" s="695">
        <f t="shared" si="7"/>
        <v>0</v>
      </c>
      <c r="P54" s="713" t="s">
        <v>1068</v>
      </c>
      <c r="Q54" s="713">
        <v>23</v>
      </c>
      <c r="R54" s="713" t="s">
        <v>1067</v>
      </c>
    </row>
    <row r="55" spans="1:18" hidden="1" x14ac:dyDescent="0.25">
      <c r="A55" s="702">
        <v>43964.496527777781</v>
      </c>
      <c r="B55" s="701" t="s">
        <v>275</v>
      </c>
      <c r="C55" s="694">
        <v>18</v>
      </c>
      <c r="D55" s="694">
        <v>577763</v>
      </c>
      <c r="E55" s="695">
        <v>0</v>
      </c>
      <c r="F55" s="695">
        <f t="shared" si="4"/>
        <v>6933156</v>
      </c>
      <c r="G55" s="708">
        <v>0</v>
      </c>
      <c r="H55" s="695">
        <f t="shared" si="5"/>
        <v>6933156</v>
      </c>
      <c r="I55" s="708">
        <v>0</v>
      </c>
      <c r="J55" s="694">
        <v>1</v>
      </c>
      <c r="K55" s="694">
        <v>9707</v>
      </c>
      <c r="L55" s="695">
        <f t="shared" si="6"/>
        <v>116484</v>
      </c>
      <c r="M55" s="694">
        <v>0</v>
      </c>
      <c r="N55" s="694">
        <v>0</v>
      </c>
      <c r="O55" s="695">
        <f t="shared" si="7"/>
        <v>0</v>
      </c>
      <c r="R55" s="694" t="s">
        <v>1066</v>
      </c>
    </row>
    <row r="56" spans="1:18" hidden="1" x14ac:dyDescent="0.25">
      <c r="A56" s="702">
        <v>43962.372916666667</v>
      </c>
      <c r="B56" s="701" t="s">
        <v>249</v>
      </c>
      <c r="C56" s="694">
        <v>1</v>
      </c>
      <c r="D56" s="694">
        <v>13994</v>
      </c>
      <c r="E56" s="695">
        <v>0</v>
      </c>
      <c r="F56" s="695">
        <f t="shared" si="4"/>
        <v>167928</v>
      </c>
      <c r="G56" s="708">
        <v>0</v>
      </c>
      <c r="H56" s="695">
        <f t="shared" si="5"/>
        <v>167928</v>
      </c>
      <c r="I56" s="708">
        <v>0</v>
      </c>
      <c r="J56" s="694">
        <v>0</v>
      </c>
      <c r="K56" s="694">
        <v>0</v>
      </c>
      <c r="L56" s="695">
        <f t="shared" si="6"/>
        <v>0</v>
      </c>
      <c r="M56" s="694">
        <v>0</v>
      </c>
      <c r="N56" s="694">
        <v>0</v>
      </c>
      <c r="O56" s="695">
        <f t="shared" si="7"/>
        <v>0</v>
      </c>
      <c r="P56" s="694" t="s">
        <v>1065</v>
      </c>
      <c r="Q56" s="694">
        <v>11</v>
      </c>
      <c r="R56" s="694" t="s">
        <v>1064</v>
      </c>
    </row>
    <row r="57" spans="1:18" hidden="1" x14ac:dyDescent="0.25">
      <c r="A57" s="702">
        <v>43972.413888888892</v>
      </c>
      <c r="B57" s="701" t="s">
        <v>280</v>
      </c>
      <c r="C57" s="694">
        <v>10</v>
      </c>
      <c r="D57" s="694">
        <v>315762</v>
      </c>
      <c r="E57" s="695">
        <v>0</v>
      </c>
      <c r="F57" s="695">
        <f t="shared" si="4"/>
        <v>3789144</v>
      </c>
      <c r="G57" s="708">
        <v>0</v>
      </c>
      <c r="H57" s="695">
        <f t="shared" si="5"/>
        <v>3789144</v>
      </c>
      <c r="I57" s="708">
        <v>0</v>
      </c>
      <c r="J57" s="694">
        <v>3</v>
      </c>
      <c r="K57" s="694">
        <v>52843</v>
      </c>
      <c r="L57" s="695">
        <f t="shared" si="6"/>
        <v>634116</v>
      </c>
      <c r="M57" s="694">
        <v>3</v>
      </c>
      <c r="N57" s="694">
        <v>13970</v>
      </c>
      <c r="O57" s="695">
        <f t="shared" si="7"/>
        <v>167640</v>
      </c>
      <c r="R57" s="694" t="s">
        <v>1063</v>
      </c>
    </row>
    <row r="58" spans="1:18" hidden="1" x14ac:dyDescent="0.25">
      <c r="A58" s="702">
        <v>43962.675694444442</v>
      </c>
      <c r="B58" s="701" t="s">
        <v>277</v>
      </c>
      <c r="C58" s="694">
        <v>6</v>
      </c>
      <c r="D58" s="694">
        <v>231049</v>
      </c>
      <c r="E58" s="695">
        <v>0</v>
      </c>
      <c r="F58" s="695">
        <f t="shared" si="4"/>
        <v>2772588</v>
      </c>
      <c r="G58" s="708">
        <v>0</v>
      </c>
      <c r="H58" s="695">
        <f t="shared" si="5"/>
        <v>2772588</v>
      </c>
      <c r="I58" s="708">
        <v>0</v>
      </c>
      <c r="J58" s="694">
        <v>1</v>
      </c>
      <c r="K58" s="694">
        <v>20133</v>
      </c>
      <c r="L58" s="695">
        <f t="shared" si="6"/>
        <v>241596</v>
      </c>
      <c r="M58" s="694">
        <v>0</v>
      </c>
      <c r="N58" s="694">
        <v>0</v>
      </c>
      <c r="O58" s="695">
        <f t="shared" si="7"/>
        <v>0</v>
      </c>
      <c r="P58" s="694">
        <v>8264900</v>
      </c>
      <c r="Q58" s="694">
        <v>14</v>
      </c>
      <c r="R58" s="694" t="s">
        <v>1062</v>
      </c>
    </row>
    <row r="59" spans="1:18" hidden="1" x14ac:dyDescent="0.25">
      <c r="A59" s="702">
        <v>43963.515277777777</v>
      </c>
      <c r="B59" s="701" t="s">
        <v>278</v>
      </c>
      <c r="C59" s="694">
        <v>4</v>
      </c>
      <c r="D59" s="694">
        <v>144669</v>
      </c>
      <c r="E59" s="695">
        <v>0</v>
      </c>
      <c r="F59" s="695">
        <f t="shared" si="4"/>
        <v>1736028</v>
      </c>
      <c r="G59" s="708">
        <v>0</v>
      </c>
      <c r="H59" s="695">
        <f t="shared" si="5"/>
        <v>1736028</v>
      </c>
      <c r="I59" s="708">
        <v>0</v>
      </c>
      <c r="J59" s="694">
        <v>2</v>
      </c>
      <c r="K59" s="694">
        <v>35561</v>
      </c>
      <c r="L59" s="695">
        <f t="shared" si="6"/>
        <v>426732</v>
      </c>
      <c r="M59" s="694">
        <v>0</v>
      </c>
      <c r="N59" s="694">
        <v>0</v>
      </c>
      <c r="O59" s="695">
        <f t="shared" si="7"/>
        <v>0</v>
      </c>
      <c r="P59" s="694">
        <v>8681056</v>
      </c>
      <c r="Q59" s="694">
        <v>15</v>
      </c>
      <c r="R59" s="694" t="s">
        <v>1061</v>
      </c>
    </row>
    <row r="60" spans="1:18" hidden="1" x14ac:dyDescent="0.25">
      <c r="A60" s="702">
        <v>43964.398611111108</v>
      </c>
      <c r="B60" s="701" t="s">
        <v>274</v>
      </c>
      <c r="C60" s="694">
        <v>3</v>
      </c>
      <c r="D60" s="694">
        <v>83855</v>
      </c>
      <c r="E60" s="695">
        <v>0</v>
      </c>
      <c r="F60" s="695">
        <f t="shared" si="4"/>
        <v>1006260</v>
      </c>
      <c r="G60" s="708">
        <v>0</v>
      </c>
      <c r="H60" s="695">
        <f t="shared" si="5"/>
        <v>1006260</v>
      </c>
      <c r="I60" s="708">
        <v>0</v>
      </c>
      <c r="J60" s="694">
        <v>1</v>
      </c>
      <c r="K60" s="694">
        <v>15843</v>
      </c>
      <c r="L60" s="695">
        <f t="shared" si="6"/>
        <v>190116</v>
      </c>
      <c r="M60" s="694">
        <v>0</v>
      </c>
      <c r="N60" s="694">
        <v>0</v>
      </c>
      <c r="O60" s="695">
        <f t="shared" si="7"/>
        <v>0</v>
      </c>
      <c r="R60" s="694" t="s">
        <v>1060</v>
      </c>
    </row>
    <row r="61" spans="1:18" hidden="1" x14ac:dyDescent="0.25">
      <c r="A61" s="702">
        <v>43965.417361111111</v>
      </c>
      <c r="B61" s="701" t="s">
        <v>279</v>
      </c>
      <c r="C61" s="694">
        <v>9</v>
      </c>
      <c r="D61" s="694">
        <v>289698</v>
      </c>
      <c r="E61" s="695">
        <v>0</v>
      </c>
      <c r="F61" s="695">
        <f t="shared" si="4"/>
        <v>3476376</v>
      </c>
      <c r="G61" s="708">
        <v>0</v>
      </c>
      <c r="H61" s="695">
        <f t="shared" si="5"/>
        <v>3476376</v>
      </c>
      <c r="I61" s="708">
        <v>0</v>
      </c>
      <c r="J61" s="694">
        <v>2</v>
      </c>
      <c r="K61" s="694">
        <v>46283</v>
      </c>
      <c r="L61" s="695">
        <f t="shared" si="6"/>
        <v>555396</v>
      </c>
      <c r="M61" s="694">
        <v>0</v>
      </c>
      <c r="N61" s="694">
        <v>0</v>
      </c>
      <c r="O61" s="695">
        <f t="shared" si="7"/>
        <v>0</v>
      </c>
      <c r="P61" s="694">
        <v>8611431</v>
      </c>
      <c r="Q61" s="694">
        <v>14</v>
      </c>
      <c r="R61" s="694" t="s">
        <v>1059</v>
      </c>
    </row>
    <row r="62" spans="1:18" hidden="1" x14ac:dyDescent="0.25">
      <c r="A62" s="702">
        <v>43971.418749999997</v>
      </c>
      <c r="B62" s="701" t="s">
        <v>273</v>
      </c>
      <c r="C62" s="694">
        <v>13</v>
      </c>
      <c r="D62" s="715">
        <v>324437</v>
      </c>
      <c r="E62" s="695">
        <v>0</v>
      </c>
      <c r="F62" s="695">
        <f t="shared" si="4"/>
        <v>3893244</v>
      </c>
      <c r="G62" s="708">
        <v>0</v>
      </c>
      <c r="H62" s="695">
        <f t="shared" si="5"/>
        <v>3893244</v>
      </c>
      <c r="I62" s="708">
        <v>0</v>
      </c>
      <c r="J62" s="694">
        <v>4</v>
      </c>
      <c r="K62" s="694">
        <v>77129</v>
      </c>
      <c r="L62" s="695">
        <f t="shared" si="6"/>
        <v>925548</v>
      </c>
      <c r="M62" s="694">
        <v>0</v>
      </c>
      <c r="N62" s="694">
        <v>0</v>
      </c>
      <c r="O62" s="695">
        <f t="shared" si="7"/>
        <v>0</v>
      </c>
      <c r="R62" s="694" t="s">
        <v>1058</v>
      </c>
    </row>
    <row r="63" spans="1:18" s="713" customFormat="1" hidden="1" x14ac:dyDescent="0.25">
      <c r="A63" s="714">
        <v>43965.414583333331</v>
      </c>
      <c r="B63" s="701" t="s">
        <v>276</v>
      </c>
      <c r="C63" s="713">
        <v>8</v>
      </c>
      <c r="D63" s="713">
        <v>279759</v>
      </c>
      <c r="E63" s="695">
        <v>15062</v>
      </c>
      <c r="F63" s="695">
        <f t="shared" si="4"/>
        <v>3537852</v>
      </c>
      <c r="G63" s="708">
        <v>0</v>
      </c>
      <c r="H63" s="695">
        <f t="shared" si="5"/>
        <v>3537852</v>
      </c>
      <c r="I63" s="708">
        <v>0</v>
      </c>
      <c r="J63" s="713">
        <v>0</v>
      </c>
      <c r="K63" s="713">
        <v>0</v>
      </c>
      <c r="L63" s="695">
        <f t="shared" si="6"/>
        <v>0</v>
      </c>
      <c r="M63" s="713">
        <v>1</v>
      </c>
      <c r="N63" s="713">
        <v>11111</v>
      </c>
      <c r="O63" s="695">
        <f t="shared" si="7"/>
        <v>133332</v>
      </c>
      <c r="R63" s="713" t="s">
        <v>1057</v>
      </c>
    </row>
    <row r="64" spans="1:18" hidden="1" x14ac:dyDescent="0.25">
      <c r="A64" s="702">
        <v>43972.384027777778</v>
      </c>
      <c r="B64" s="701" t="s">
        <v>271</v>
      </c>
      <c r="C64" s="694">
        <v>12</v>
      </c>
      <c r="D64" s="694">
        <v>429947</v>
      </c>
      <c r="E64" s="695">
        <v>0</v>
      </c>
      <c r="F64" s="695">
        <f t="shared" si="4"/>
        <v>5159364</v>
      </c>
      <c r="G64" s="708">
        <v>332680</v>
      </c>
      <c r="H64" s="695">
        <f t="shared" si="5"/>
        <v>5492044</v>
      </c>
      <c r="I64" s="708">
        <v>30000</v>
      </c>
      <c r="J64" s="694">
        <v>0</v>
      </c>
      <c r="K64" s="694">
        <v>0</v>
      </c>
      <c r="L64" s="695">
        <f t="shared" si="6"/>
        <v>0</v>
      </c>
      <c r="M64" s="694">
        <v>0</v>
      </c>
      <c r="N64" s="694">
        <v>0</v>
      </c>
      <c r="O64" s="695">
        <f t="shared" si="7"/>
        <v>0</v>
      </c>
      <c r="P64" s="694">
        <v>8641005</v>
      </c>
      <c r="Q64" s="694">
        <v>12</v>
      </c>
      <c r="R64" s="694" t="s">
        <v>1056</v>
      </c>
    </row>
    <row r="65" spans="1:18" hidden="1" x14ac:dyDescent="0.25">
      <c r="A65" s="702">
        <v>43971.414583333331</v>
      </c>
      <c r="B65" s="701" t="s">
        <v>262</v>
      </c>
      <c r="C65" s="694">
        <v>7</v>
      </c>
      <c r="D65" s="694">
        <v>247508</v>
      </c>
      <c r="E65" s="695">
        <v>0</v>
      </c>
      <c r="F65" s="695">
        <f t="shared" si="4"/>
        <v>2970096</v>
      </c>
      <c r="G65" s="708">
        <v>0</v>
      </c>
      <c r="H65" s="695">
        <f t="shared" si="5"/>
        <v>2970096</v>
      </c>
      <c r="I65" s="708">
        <v>0</v>
      </c>
      <c r="J65" s="694">
        <v>4</v>
      </c>
      <c r="K65" s="694">
        <v>89959</v>
      </c>
      <c r="L65" s="695">
        <f t="shared" si="6"/>
        <v>1079508</v>
      </c>
      <c r="M65" s="694">
        <v>0</v>
      </c>
      <c r="N65" s="694">
        <v>0</v>
      </c>
      <c r="O65" s="695">
        <f t="shared" si="7"/>
        <v>0</v>
      </c>
      <c r="R65" s="694" t="s">
        <v>1055</v>
      </c>
    </row>
    <row r="66" spans="1:18" hidden="1" x14ac:dyDescent="0.25">
      <c r="A66" s="702">
        <v>43969.459722222222</v>
      </c>
      <c r="B66" s="701" t="s">
        <v>260</v>
      </c>
      <c r="C66" s="694">
        <v>6</v>
      </c>
      <c r="D66" s="694">
        <v>204570</v>
      </c>
      <c r="E66" s="695">
        <v>0</v>
      </c>
      <c r="F66" s="695">
        <f t="shared" ref="F66:F97" si="8">SUM(D66+E66)*12</f>
        <v>2454840</v>
      </c>
      <c r="G66" s="708">
        <v>595232</v>
      </c>
      <c r="H66" s="695">
        <f t="shared" ref="H66:H97" si="9">SUM(F66+G66)</f>
        <v>3050072</v>
      </c>
      <c r="I66" s="708">
        <v>45000</v>
      </c>
      <c r="J66" s="694">
        <v>3</v>
      </c>
      <c r="K66" s="694">
        <v>54959</v>
      </c>
      <c r="L66" s="695">
        <f t="shared" ref="L66:L97" si="10">SUM(K66*12)</f>
        <v>659508</v>
      </c>
      <c r="M66" s="694">
        <v>0</v>
      </c>
      <c r="N66" s="694">
        <v>0</v>
      </c>
      <c r="O66" s="695">
        <f t="shared" ref="O66:O97" si="11">SUM(N66*12)</f>
        <v>0</v>
      </c>
      <c r="R66" s="694" t="s">
        <v>1054</v>
      </c>
    </row>
    <row r="67" spans="1:18" hidden="1" x14ac:dyDescent="0.25">
      <c r="A67" s="702">
        <v>43971.46875</v>
      </c>
      <c r="B67" s="701" t="s">
        <v>259</v>
      </c>
      <c r="C67" s="694">
        <v>8</v>
      </c>
      <c r="D67" s="694">
        <v>230007</v>
      </c>
      <c r="E67" s="695">
        <v>0</v>
      </c>
      <c r="F67" s="695">
        <f t="shared" si="8"/>
        <v>2760084</v>
      </c>
      <c r="G67" s="708">
        <v>0</v>
      </c>
      <c r="H67" s="695">
        <f t="shared" si="9"/>
        <v>2760084</v>
      </c>
      <c r="I67" s="708">
        <v>0</v>
      </c>
      <c r="J67" s="694">
        <v>1</v>
      </c>
      <c r="K67" s="694">
        <v>20110</v>
      </c>
      <c r="L67" s="695">
        <f t="shared" si="10"/>
        <v>241320</v>
      </c>
      <c r="M67" s="694">
        <v>0</v>
      </c>
      <c r="N67" s="694">
        <v>0</v>
      </c>
      <c r="O67" s="695">
        <f t="shared" si="11"/>
        <v>0</v>
      </c>
      <c r="P67" s="694" t="s">
        <v>1053</v>
      </c>
      <c r="Q67" s="694">
        <v>13</v>
      </c>
      <c r="R67" s="694" t="s">
        <v>1052</v>
      </c>
    </row>
    <row r="68" spans="1:18" hidden="1" x14ac:dyDescent="0.25">
      <c r="A68" s="702">
        <v>43962.395138888889</v>
      </c>
      <c r="B68" s="701" t="s">
        <v>261</v>
      </c>
      <c r="C68" s="694">
        <v>7</v>
      </c>
      <c r="D68" s="694">
        <v>248027</v>
      </c>
      <c r="E68" s="695">
        <v>0</v>
      </c>
      <c r="F68" s="695">
        <f t="shared" si="8"/>
        <v>2976324</v>
      </c>
      <c r="G68" s="708">
        <v>0</v>
      </c>
      <c r="H68" s="695">
        <f t="shared" si="9"/>
        <v>2976324</v>
      </c>
      <c r="I68" s="708">
        <v>0</v>
      </c>
      <c r="J68" s="694">
        <v>1</v>
      </c>
      <c r="K68" s="694">
        <v>18165</v>
      </c>
      <c r="L68" s="695">
        <f t="shared" si="10"/>
        <v>217980</v>
      </c>
      <c r="M68" s="694">
        <v>1</v>
      </c>
      <c r="N68" s="694">
        <v>15134</v>
      </c>
      <c r="O68" s="695">
        <f t="shared" si="11"/>
        <v>181608</v>
      </c>
      <c r="R68" s="694" t="s">
        <v>1051</v>
      </c>
    </row>
    <row r="69" spans="1:18" hidden="1" x14ac:dyDescent="0.25">
      <c r="A69" s="702">
        <v>43963.428472222222</v>
      </c>
      <c r="B69" s="701" t="s">
        <v>257</v>
      </c>
      <c r="C69" s="694">
        <v>3</v>
      </c>
      <c r="D69" s="694">
        <v>76113</v>
      </c>
      <c r="E69" s="695">
        <v>0</v>
      </c>
      <c r="F69" s="695">
        <f t="shared" si="8"/>
        <v>913356</v>
      </c>
      <c r="G69" s="708">
        <v>0</v>
      </c>
      <c r="H69" s="695">
        <f t="shared" si="9"/>
        <v>913356</v>
      </c>
      <c r="I69" s="708">
        <v>0</v>
      </c>
      <c r="J69" s="694">
        <v>0</v>
      </c>
      <c r="K69" s="694">
        <v>0</v>
      </c>
      <c r="L69" s="695">
        <f t="shared" si="10"/>
        <v>0</v>
      </c>
      <c r="M69" s="694">
        <v>0</v>
      </c>
      <c r="N69" s="694">
        <v>0</v>
      </c>
      <c r="O69" s="695">
        <f t="shared" si="11"/>
        <v>0</v>
      </c>
      <c r="R69" s="694" t="s">
        <v>1050</v>
      </c>
    </row>
    <row r="70" spans="1:18" hidden="1" x14ac:dyDescent="0.25">
      <c r="A70" s="702">
        <v>43963.461805555555</v>
      </c>
      <c r="B70" s="701" t="s">
        <v>264</v>
      </c>
      <c r="C70" s="694">
        <v>6</v>
      </c>
      <c r="D70" s="694">
        <v>192138</v>
      </c>
      <c r="E70" s="695">
        <v>0</v>
      </c>
      <c r="F70" s="695">
        <f t="shared" si="8"/>
        <v>2305656</v>
      </c>
      <c r="G70" s="708">
        <v>0</v>
      </c>
      <c r="H70" s="695">
        <f t="shared" si="9"/>
        <v>2305656</v>
      </c>
      <c r="I70" s="708">
        <v>0</v>
      </c>
      <c r="J70" s="694">
        <v>6</v>
      </c>
      <c r="K70" s="694">
        <v>122863</v>
      </c>
      <c r="L70" s="695">
        <f t="shared" si="10"/>
        <v>1474356</v>
      </c>
      <c r="M70" s="694">
        <v>0</v>
      </c>
      <c r="N70" s="694">
        <v>0</v>
      </c>
      <c r="O70" s="695">
        <f t="shared" si="11"/>
        <v>0</v>
      </c>
      <c r="R70" s="694" t="s">
        <v>1049</v>
      </c>
    </row>
    <row r="71" spans="1:18" hidden="1" x14ac:dyDescent="0.25">
      <c r="A71" s="702">
        <v>43959.500694444447</v>
      </c>
      <c r="B71" s="701" t="s">
        <v>258</v>
      </c>
      <c r="C71" s="694">
        <v>3</v>
      </c>
      <c r="D71" s="694">
        <v>82663</v>
      </c>
      <c r="E71" s="695">
        <v>0</v>
      </c>
      <c r="F71" s="695">
        <f t="shared" si="8"/>
        <v>991956</v>
      </c>
      <c r="G71" s="708">
        <v>0</v>
      </c>
      <c r="H71" s="695">
        <f t="shared" si="9"/>
        <v>991956</v>
      </c>
      <c r="I71" s="708">
        <v>0</v>
      </c>
      <c r="J71" s="694">
        <v>2</v>
      </c>
      <c r="K71" s="694">
        <v>38891</v>
      </c>
      <c r="L71" s="695">
        <f t="shared" si="10"/>
        <v>466692</v>
      </c>
      <c r="M71" s="694">
        <v>0</v>
      </c>
      <c r="N71" s="694">
        <v>0</v>
      </c>
      <c r="O71" s="695">
        <f t="shared" si="11"/>
        <v>0</v>
      </c>
      <c r="P71" s="694" t="s">
        <v>1048</v>
      </c>
      <c r="Q71" s="694">
        <v>33</v>
      </c>
      <c r="R71" s="694" t="s">
        <v>1047</v>
      </c>
    </row>
    <row r="72" spans="1:18" hidden="1" x14ac:dyDescent="0.25">
      <c r="A72" s="702">
        <v>43969.592361111114</v>
      </c>
      <c r="B72" s="701" t="s">
        <v>263</v>
      </c>
      <c r="C72" s="694">
        <v>2</v>
      </c>
      <c r="D72" s="694">
        <v>65902</v>
      </c>
      <c r="E72" s="695">
        <v>0</v>
      </c>
      <c r="F72" s="695">
        <f t="shared" si="8"/>
        <v>790824</v>
      </c>
      <c r="G72" s="708">
        <v>0</v>
      </c>
      <c r="H72" s="695">
        <f t="shared" si="9"/>
        <v>790824</v>
      </c>
      <c r="I72" s="708">
        <v>0</v>
      </c>
      <c r="J72" s="694">
        <v>0</v>
      </c>
      <c r="K72" s="694">
        <v>0</v>
      </c>
      <c r="L72" s="695">
        <f t="shared" si="10"/>
        <v>0</v>
      </c>
      <c r="M72" s="694">
        <v>0</v>
      </c>
      <c r="N72" s="694">
        <v>0</v>
      </c>
      <c r="O72" s="695">
        <f t="shared" si="11"/>
        <v>0</v>
      </c>
      <c r="P72" s="694" t="s">
        <v>1046</v>
      </c>
      <c r="Q72" s="694">
        <v>15</v>
      </c>
      <c r="R72" s="694" t="s">
        <v>1045</v>
      </c>
    </row>
    <row r="73" spans="1:18" hidden="1" x14ac:dyDescent="0.25">
      <c r="A73" s="702">
        <v>43973.699305555558</v>
      </c>
      <c r="B73" s="701" t="s">
        <v>346</v>
      </c>
      <c r="C73" s="694">
        <v>22</v>
      </c>
      <c r="D73" s="694">
        <v>541183</v>
      </c>
      <c r="E73" s="695">
        <v>0</v>
      </c>
      <c r="F73" s="695">
        <f t="shared" si="8"/>
        <v>6494196</v>
      </c>
      <c r="G73" s="708">
        <v>618858</v>
      </c>
      <c r="H73" s="695">
        <f t="shared" si="9"/>
        <v>7113054</v>
      </c>
      <c r="I73" s="708">
        <v>60000</v>
      </c>
      <c r="J73" s="694">
        <v>1</v>
      </c>
      <c r="K73" s="694">
        <v>20550</v>
      </c>
      <c r="L73" s="695">
        <f t="shared" si="10"/>
        <v>246600</v>
      </c>
      <c r="M73" s="694">
        <v>0</v>
      </c>
      <c r="N73" s="694">
        <v>0</v>
      </c>
      <c r="O73" s="695">
        <f t="shared" si="11"/>
        <v>0</v>
      </c>
      <c r="R73" s="694" t="s">
        <v>1044</v>
      </c>
    </row>
    <row r="74" spans="1:18" hidden="1" x14ac:dyDescent="0.25">
      <c r="A74" s="702">
        <v>43970.506944444445</v>
      </c>
      <c r="B74" s="701" t="s">
        <v>71</v>
      </c>
      <c r="C74" s="694">
        <v>70</v>
      </c>
      <c r="D74" s="694">
        <v>2359350</v>
      </c>
      <c r="E74" s="695">
        <f>SUM(7165+11612)</f>
        <v>18777</v>
      </c>
      <c r="F74" s="695">
        <f t="shared" si="8"/>
        <v>28537524</v>
      </c>
      <c r="G74" s="708">
        <v>1327330</v>
      </c>
      <c r="H74" s="695">
        <f t="shared" si="9"/>
        <v>29864854</v>
      </c>
      <c r="I74" s="708">
        <v>90000</v>
      </c>
      <c r="J74" s="694">
        <v>2</v>
      </c>
      <c r="K74" s="694">
        <v>42449</v>
      </c>
      <c r="L74" s="695">
        <f t="shared" si="10"/>
        <v>509388</v>
      </c>
      <c r="M74" s="694">
        <v>0</v>
      </c>
      <c r="N74" s="694">
        <v>0</v>
      </c>
      <c r="O74" s="695">
        <f t="shared" si="11"/>
        <v>0</v>
      </c>
      <c r="P74" s="694" t="s">
        <v>1043</v>
      </c>
      <c r="Q74" s="694">
        <v>122</v>
      </c>
      <c r="R74" s="694" t="s">
        <v>1042</v>
      </c>
    </row>
    <row r="75" spans="1:18" s="713" customFormat="1" hidden="1" x14ac:dyDescent="0.25">
      <c r="A75" s="714">
        <v>43959.46597222222</v>
      </c>
      <c r="B75" s="701" t="s">
        <v>251</v>
      </c>
      <c r="C75" s="713">
        <v>10</v>
      </c>
      <c r="D75" s="713">
        <v>296958</v>
      </c>
      <c r="E75" s="695">
        <v>0</v>
      </c>
      <c r="F75" s="695">
        <f t="shared" si="8"/>
        <v>3563496</v>
      </c>
      <c r="G75" s="708">
        <v>442688</v>
      </c>
      <c r="H75" s="695">
        <f t="shared" si="9"/>
        <v>4006184</v>
      </c>
      <c r="I75" s="708">
        <v>45000</v>
      </c>
      <c r="J75" s="713">
        <v>0</v>
      </c>
      <c r="K75" s="713">
        <v>0</v>
      </c>
      <c r="L75" s="695">
        <f t="shared" si="10"/>
        <v>0</v>
      </c>
      <c r="M75" s="713">
        <v>0</v>
      </c>
      <c r="N75" s="713">
        <v>0</v>
      </c>
      <c r="O75" s="695">
        <f t="shared" si="11"/>
        <v>0</v>
      </c>
      <c r="P75" s="713">
        <v>8333547</v>
      </c>
      <c r="Q75" s="713">
        <v>180</v>
      </c>
      <c r="R75" s="713" t="s">
        <v>1041</v>
      </c>
    </row>
    <row r="76" spans="1:18" hidden="1" x14ac:dyDescent="0.25">
      <c r="A76" s="702">
        <v>43969.398611111108</v>
      </c>
      <c r="B76" s="701" t="s">
        <v>345</v>
      </c>
      <c r="C76" s="694">
        <v>10</v>
      </c>
      <c r="D76" s="694">
        <v>358017</v>
      </c>
      <c r="E76" s="695">
        <v>0</v>
      </c>
      <c r="F76" s="695">
        <f t="shared" si="8"/>
        <v>4296204</v>
      </c>
      <c r="G76" s="708">
        <v>249486</v>
      </c>
      <c r="H76" s="695">
        <f t="shared" si="9"/>
        <v>4545690</v>
      </c>
      <c r="I76" s="708">
        <v>15000</v>
      </c>
      <c r="J76" s="694">
        <v>0</v>
      </c>
      <c r="K76" s="694">
        <v>0</v>
      </c>
      <c r="L76" s="695">
        <f t="shared" si="10"/>
        <v>0</v>
      </c>
      <c r="M76" s="694">
        <v>0</v>
      </c>
      <c r="N76" s="694">
        <v>0</v>
      </c>
      <c r="O76" s="695">
        <f t="shared" si="11"/>
        <v>0</v>
      </c>
      <c r="R76" s="694" t="s">
        <v>1040</v>
      </c>
    </row>
    <row r="77" spans="1:18" hidden="1" x14ac:dyDescent="0.25">
      <c r="A77" s="702">
        <v>43970.611111111109</v>
      </c>
      <c r="B77" s="701" t="s">
        <v>70</v>
      </c>
      <c r="C77" s="694">
        <v>32</v>
      </c>
      <c r="D77" s="694">
        <v>984830</v>
      </c>
      <c r="E77" s="695">
        <v>24253</v>
      </c>
      <c r="F77" s="695">
        <f t="shared" si="8"/>
        <v>12108996</v>
      </c>
      <c r="G77" s="708">
        <v>266782</v>
      </c>
      <c r="H77" s="695">
        <f t="shared" si="9"/>
        <v>12375778</v>
      </c>
      <c r="I77" s="708">
        <v>15000</v>
      </c>
      <c r="J77" s="694">
        <v>4</v>
      </c>
      <c r="K77" s="694">
        <v>67490</v>
      </c>
      <c r="L77" s="695">
        <f t="shared" si="10"/>
        <v>809880</v>
      </c>
      <c r="M77" s="694">
        <v>0</v>
      </c>
      <c r="N77" s="694">
        <v>0</v>
      </c>
      <c r="O77" s="695">
        <f t="shared" si="11"/>
        <v>0</v>
      </c>
      <c r="P77" s="694" t="s">
        <v>1039</v>
      </c>
      <c r="Q77" s="694">
        <v>207</v>
      </c>
      <c r="R77" s="694" t="s">
        <v>1038</v>
      </c>
    </row>
    <row r="78" spans="1:18" hidden="1" x14ac:dyDescent="0.25">
      <c r="A78" s="702">
        <v>43959.718055555553</v>
      </c>
      <c r="B78" s="701" t="s">
        <v>349</v>
      </c>
      <c r="C78" s="694">
        <v>26</v>
      </c>
      <c r="D78" s="694">
        <v>759541</v>
      </c>
      <c r="E78" s="695">
        <f>SUM(9212+9081)</f>
        <v>18293</v>
      </c>
      <c r="F78" s="695">
        <f t="shared" si="8"/>
        <v>9334008</v>
      </c>
      <c r="G78" s="708">
        <v>598267</v>
      </c>
      <c r="H78" s="695">
        <f t="shared" si="9"/>
        <v>9932275</v>
      </c>
      <c r="I78" s="708">
        <v>55000</v>
      </c>
      <c r="J78" s="694">
        <v>1</v>
      </c>
      <c r="K78" s="694">
        <v>16719</v>
      </c>
      <c r="L78" s="695">
        <f t="shared" si="10"/>
        <v>200628</v>
      </c>
      <c r="M78" s="694">
        <v>0</v>
      </c>
      <c r="N78" s="694">
        <v>0</v>
      </c>
      <c r="O78" s="695">
        <f t="shared" si="11"/>
        <v>0</v>
      </c>
      <c r="R78" s="694" t="s">
        <v>1037</v>
      </c>
    </row>
    <row r="79" spans="1:18" hidden="1" x14ac:dyDescent="0.25">
      <c r="A79" s="702">
        <v>43972.711111111108</v>
      </c>
      <c r="B79" s="701" t="s">
        <v>72</v>
      </c>
      <c r="C79" s="694">
        <v>48</v>
      </c>
      <c r="D79" s="694">
        <v>1671656</v>
      </c>
      <c r="E79" s="695">
        <v>14444</v>
      </c>
      <c r="F79" s="695">
        <f t="shared" si="8"/>
        <v>20233200</v>
      </c>
      <c r="G79" s="708">
        <v>54496</v>
      </c>
      <c r="H79" s="695">
        <f t="shared" si="9"/>
        <v>20287696</v>
      </c>
      <c r="I79" s="708">
        <v>30000</v>
      </c>
      <c r="J79" s="694">
        <v>8</v>
      </c>
      <c r="K79" s="694">
        <v>155453</v>
      </c>
      <c r="L79" s="695">
        <f t="shared" si="10"/>
        <v>1865436</v>
      </c>
      <c r="M79" s="694">
        <v>0</v>
      </c>
      <c r="N79" s="694">
        <v>0</v>
      </c>
      <c r="O79" s="695">
        <f t="shared" si="11"/>
        <v>0</v>
      </c>
      <c r="R79" s="694" t="s">
        <v>1036</v>
      </c>
    </row>
    <row r="80" spans="1:18" hidden="1" x14ac:dyDescent="0.25">
      <c r="A80" s="702">
        <v>43972.481944444444</v>
      </c>
      <c r="B80" s="701" t="s">
        <v>73</v>
      </c>
      <c r="C80" s="694">
        <v>97</v>
      </c>
      <c r="D80" s="694">
        <v>3213903</v>
      </c>
      <c r="E80" s="695">
        <v>0</v>
      </c>
      <c r="F80" s="695">
        <f t="shared" si="8"/>
        <v>38566836</v>
      </c>
      <c r="G80" s="708">
        <v>533895</v>
      </c>
      <c r="H80" s="695">
        <f t="shared" si="9"/>
        <v>39100731</v>
      </c>
      <c r="I80" s="708">
        <v>75000</v>
      </c>
      <c r="J80" s="694">
        <v>12</v>
      </c>
      <c r="K80" s="694">
        <v>224799</v>
      </c>
      <c r="L80" s="695">
        <f t="shared" si="10"/>
        <v>2697588</v>
      </c>
      <c r="M80" s="694">
        <v>2</v>
      </c>
      <c r="N80" s="694">
        <v>23650</v>
      </c>
      <c r="O80" s="695">
        <f t="shared" si="11"/>
        <v>283800</v>
      </c>
      <c r="R80" s="694" t="s">
        <v>1143</v>
      </c>
    </row>
    <row r="81" spans="1:18" hidden="1" x14ac:dyDescent="0.25">
      <c r="A81" s="702">
        <v>43966.570833333331</v>
      </c>
      <c r="B81" s="701" t="s">
        <v>438</v>
      </c>
      <c r="C81" s="694">
        <v>35</v>
      </c>
      <c r="D81" s="694">
        <v>1094182</v>
      </c>
      <c r="E81" s="695">
        <v>4581</v>
      </c>
      <c r="F81" s="695">
        <f t="shared" si="8"/>
        <v>13185156</v>
      </c>
      <c r="G81" s="708">
        <v>147070</v>
      </c>
      <c r="H81" s="695">
        <f t="shared" si="9"/>
        <v>13332226</v>
      </c>
      <c r="I81" s="708">
        <v>15000</v>
      </c>
      <c r="J81" s="694">
        <v>4</v>
      </c>
      <c r="K81" s="694">
        <v>67840</v>
      </c>
      <c r="L81" s="695">
        <f t="shared" si="10"/>
        <v>814080</v>
      </c>
      <c r="M81" s="694">
        <v>0</v>
      </c>
      <c r="N81" s="694">
        <v>0</v>
      </c>
      <c r="O81" s="695">
        <f t="shared" si="11"/>
        <v>0</v>
      </c>
      <c r="P81" s="694">
        <v>8322353</v>
      </c>
      <c r="Q81" s="694">
        <v>512</v>
      </c>
      <c r="R81" s="694" t="s">
        <v>1034</v>
      </c>
    </row>
    <row r="82" spans="1:18" hidden="1" x14ac:dyDescent="0.25">
      <c r="A82" s="702">
        <v>43962.377083333333</v>
      </c>
      <c r="B82" s="701" t="s">
        <v>348</v>
      </c>
      <c r="C82" s="694">
        <v>14</v>
      </c>
      <c r="D82" s="694">
        <v>435405</v>
      </c>
      <c r="E82" s="695">
        <v>0</v>
      </c>
      <c r="F82" s="695">
        <f t="shared" si="8"/>
        <v>5224860</v>
      </c>
      <c r="G82" s="708">
        <v>117428</v>
      </c>
      <c r="H82" s="695">
        <f t="shared" si="9"/>
        <v>5342288</v>
      </c>
      <c r="I82" s="708">
        <v>15000</v>
      </c>
      <c r="J82" s="694">
        <v>2</v>
      </c>
      <c r="K82" s="694">
        <v>36898</v>
      </c>
      <c r="L82" s="695">
        <f t="shared" si="10"/>
        <v>442776</v>
      </c>
      <c r="M82" s="694">
        <v>1</v>
      </c>
      <c r="N82" s="694">
        <v>11192</v>
      </c>
      <c r="O82" s="695">
        <f t="shared" si="11"/>
        <v>134304</v>
      </c>
      <c r="R82" s="694" t="s">
        <v>1033</v>
      </c>
    </row>
    <row r="83" spans="1:18" hidden="1" x14ac:dyDescent="0.25">
      <c r="A83" s="702">
        <v>43962.48541666667</v>
      </c>
      <c r="B83" s="701" t="s">
        <v>344</v>
      </c>
      <c r="C83" s="694">
        <v>13</v>
      </c>
      <c r="D83" s="694">
        <v>448159</v>
      </c>
      <c r="E83" s="695">
        <v>16932</v>
      </c>
      <c r="F83" s="695">
        <f t="shared" si="8"/>
        <v>5581092</v>
      </c>
      <c r="G83" s="708">
        <v>0</v>
      </c>
      <c r="H83" s="695">
        <f t="shared" si="9"/>
        <v>5581092</v>
      </c>
      <c r="I83" s="708">
        <v>0</v>
      </c>
      <c r="J83" s="694">
        <v>0</v>
      </c>
      <c r="K83" s="694">
        <v>0</v>
      </c>
      <c r="L83" s="695">
        <f t="shared" si="10"/>
        <v>0</v>
      </c>
      <c r="M83" s="694">
        <v>0</v>
      </c>
      <c r="N83" s="694">
        <v>0</v>
      </c>
      <c r="O83" s="695">
        <f t="shared" si="11"/>
        <v>0</v>
      </c>
      <c r="R83" s="694" t="s">
        <v>1032</v>
      </c>
    </row>
    <row r="84" spans="1:18" hidden="1" x14ac:dyDescent="0.25">
      <c r="A84" s="702">
        <v>43959.480555555558</v>
      </c>
      <c r="B84" s="701" t="s">
        <v>347</v>
      </c>
      <c r="C84" s="694">
        <v>25</v>
      </c>
      <c r="D84" s="694">
        <v>889377</v>
      </c>
      <c r="E84" s="695">
        <v>0</v>
      </c>
      <c r="F84" s="695">
        <f t="shared" si="8"/>
        <v>10672524</v>
      </c>
      <c r="G84" s="708">
        <v>0</v>
      </c>
      <c r="H84" s="695">
        <f t="shared" si="9"/>
        <v>10672524</v>
      </c>
      <c r="I84" s="708">
        <v>0</v>
      </c>
      <c r="J84" s="694">
        <v>3</v>
      </c>
      <c r="K84" s="694">
        <v>47920</v>
      </c>
      <c r="L84" s="695">
        <f t="shared" si="10"/>
        <v>575040</v>
      </c>
      <c r="M84" s="694">
        <v>0</v>
      </c>
      <c r="N84" s="694">
        <v>0</v>
      </c>
      <c r="O84" s="695">
        <f t="shared" si="11"/>
        <v>0</v>
      </c>
      <c r="R84" s="694" t="s">
        <v>1031</v>
      </c>
    </row>
    <row r="85" spans="1:18" hidden="1" x14ac:dyDescent="0.25">
      <c r="A85" s="702">
        <v>43970.582638888889</v>
      </c>
      <c r="B85" s="701" t="s">
        <v>69</v>
      </c>
      <c r="C85" s="694">
        <v>45</v>
      </c>
      <c r="D85" s="694">
        <v>1457013</v>
      </c>
      <c r="E85" s="695">
        <v>0</v>
      </c>
      <c r="F85" s="695">
        <f t="shared" si="8"/>
        <v>17484156</v>
      </c>
      <c r="G85" s="708">
        <v>232828</v>
      </c>
      <c r="H85" s="695">
        <f t="shared" si="9"/>
        <v>17716984</v>
      </c>
      <c r="I85" s="708">
        <v>15000</v>
      </c>
      <c r="J85" s="694">
        <v>4</v>
      </c>
      <c r="K85" s="694">
        <v>87058</v>
      </c>
      <c r="L85" s="695">
        <f t="shared" si="10"/>
        <v>1044696</v>
      </c>
      <c r="M85" s="694">
        <v>0</v>
      </c>
      <c r="N85" s="694">
        <v>0</v>
      </c>
      <c r="O85" s="695">
        <f t="shared" si="11"/>
        <v>0</v>
      </c>
      <c r="P85" s="694" t="s">
        <v>1030</v>
      </c>
      <c r="Q85" s="694">
        <v>26</v>
      </c>
      <c r="R85" s="694" t="s">
        <v>1029</v>
      </c>
    </row>
    <row r="86" spans="1:18" hidden="1" x14ac:dyDescent="0.25">
      <c r="A86" s="702">
        <v>43959.52847222222</v>
      </c>
      <c r="B86" s="701" t="s">
        <v>287</v>
      </c>
      <c r="C86" s="694">
        <v>3</v>
      </c>
      <c r="D86" s="694">
        <v>109217</v>
      </c>
      <c r="E86" s="695">
        <v>0</v>
      </c>
      <c r="F86" s="695">
        <f t="shared" si="8"/>
        <v>1310604</v>
      </c>
      <c r="G86" s="708">
        <v>0</v>
      </c>
      <c r="H86" s="695">
        <f t="shared" si="9"/>
        <v>1310604</v>
      </c>
      <c r="I86" s="708">
        <v>0</v>
      </c>
      <c r="J86" s="694">
        <v>0</v>
      </c>
      <c r="K86" s="694">
        <v>0</v>
      </c>
      <c r="L86" s="695">
        <f t="shared" si="10"/>
        <v>0</v>
      </c>
      <c r="M86" s="694">
        <v>0</v>
      </c>
      <c r="N86" s="694">
        <v>0</v>
      </c>
      <c r="O86" s="695">
        <f t="shared" si="11"/>
        <v>0</v>
      </c>
      <c r="R86" s="694" t="s">
        <v>1028</v>
      </c>
    </row>
    <row r="87" spans="1:18" hidden="1" x14ac:dyDescent="0.25">
      <c r="A87" s="702">
        <v>43962.525694444441</v>
      </c>
      <c r="B87" s="701" t="s">
        <v>281</v>
      </c>
      <c r="C87" s="694">
        <v>4</v>
      </c>
      <c r="D87" s="694">
        <v>79759</v>
      </c>
      <c r="E87" s="695">
        <v>16724</v>
      </c>
      <c r="F87" s="695">
        <f t="shared" si="8"/>
        <v>1157796</v>
      </c>
      <c r="G87" s="708">
        <v>0</v>
      </c>
      <c r="H87" s="695">
        <f t="shared" si="9"/>
        <v>1157796</v>
      </c>
      <c r="I87" s="708">
        <v>0</v>
      </c>
      <c r="J87" s="694">
        <v>0</v>
      </c>
      <c r="K87" s="694">
        <v>0</v>
      </c>
      <c r="L87" s="695">
        <f t="shared" si="10"/>
        <v>0</v>
      </c>
      <c r="M87" s="694">
        <v>0</v>
      </c>
      <c r="N87" s="694">
        <v>0</v>
      </c>
      <c r="O87" s="695">
        <f t="shared" si="11"/>
        <v>0</v>
      </c>
      <c r="R87" s="694" t="s">
        <v>1027</v>
      </c>
    </row>
    <row r="88" spans="1:18" hidden="1" x14ac:dyDescent="0.25">
      <c r="A88" s="702">
        <v>43959.595833333333</v>
      </c>
      <c r="B88" s="701" t="s">
        <v>283</v>
      </c>
      <c r="C88" s="694">
        <v>1</v>
      </c>
      <c r="D88" s="694">
        <v>39734</v>
      </c>
      <c r="E88" s="695">
        <v>0</v>
      </c>
      <c r="F88" s="695">
        <f t="shared" si="8"/>
        <v>476808</v>
      </c>
      <c r="G88" s="708">
        <v>0</v>
      </c>
      <c r="H88" s="695">
        <f t="shared" si="9"/>
        <v>476808</v>
      </c>
      <c r="I88" s="708">
        <v>0</v>
      </c>
      <c r="J88" s="694">
        <v>0</v>
      </c>
      <c r="K88" s="694">
        <v>0</v>
      </c>
      <c r="L88" s="695">
        <f t="shared" si="10"/>
        <v>0</v>
      </c>
      <c r="M88" s="694">
        <v>0</v>
      </c>
      <c r="N88" s="694">
        <v>0</v>
      </c>
      <c r="O88" s="695">
        <f t="shared" si="11"/>
        <v>0</v>
      </c>
      <c r="R88" s="694" t="s">
        <v>1026</v>
      </c>
    </row>
    <row r="89" spans="1:18" hidden="1" x14ac:dyDescent="0.25">
      <c r="A89" s="702">
        <v>43959.489583333336</v>
      </c>
      <c r="B89" s="701" t="s">
        <v>285</v>
      </c>
      <c r="C89" s="694">
        <v>1</v>
      </c>
      <c r="D89" s="694">
        <v>44896</v>
      </c>
      <c r="E89" s="695">
        <v>0</v>
      </c>
      <c r="F89" s="695">
        <f t="shared" si="8"/>
        <v>538752</v>
      </c>
      <c r="G89" s="708">
        <v>0</v>
      </c>
      <c r="H89" s="695">
        <f t="shared" si="9"/>
        <v>538752</v>
      </c>
      <c r="I89" s="708">
        <v>0</v>
      </c>
      <c r="J89" s="694">
        <v>0</v>
      </c>
      <c r="K89" s="694">
        <v>0</v>
      </c>
      <c r="L89" s="695">
        <f t="shared" si="10"/>
        <v>0</v>
      </c>
      <c r="M89" s="694">
        <v>0</v>
      </c>
      <c r="N89" s="694">
        <v>0</v>
      </c>
      <c r="O89" s="695">
        <f t="shared" si="11"/>
        <v>0</v>
      </c>
      <c r="R89" s="694" t="s">
        <v>1025</v>
      </c>
    </row>
    <row r="90" spans="1:18" hidden="1" x14ac:dyDescent="0.25">
      <c r="A90" s="702">
        <v>43959.615972222222</v>
      </c>
      <c r="B90" s="701" t="s">
        <v>284</v>
      </c>
      <c r="C90" s="694">
        <v>2</v>
      </c>
      <c r="D90" s="694">
        <v>108828</v>
      </c>
      <c r="E90" s="695">
        <v>0</v>
      </c>
      <c r="F90" s="695">
        <f t="shared" si="8"/>
        <v>1305936</v>
      </c>
      <c r="G90" s="708">
        <v>0</v>
      </c>
      <c r="H90" s="695">
        <f t="shared" si="9"/>
        <v>1305936</v>
      </c>
      <c r="I90" s="708">
        <v>0</v>
      </c>
      <c r="J90" s="694">
        <v>2</v>
      </c>
      <c r="K90" s="694">
        <v>36597</v>
      </c>
      <c r="L90" s="695">
        <f t="shared" si="10"/>
        <v>439164</v>
      </c>
      <c r="M90" s="694">
        <v>0</v>
      </c>
      <c r="N90" s="694">
        <v>0</v>
      </c>
      <c r="O90" s="695">
        <f t="shared" si="11"/>
        <v>0</v>
      </c>
      <c r="R90" s="694" t="s">
        <v>1024</v>
      </c>
    </row>
    <row r="91" spans="1:18" hidden="1" x14ac:dyDescent="0.25">
      <c r="A91" s="702">
        <v>43970.666666666664</v>
      </c>
      <c r="B91" s="701" t="s">
        <v>289</v>
      </c>
      <c r="C91" s="694">
        <v>6</v>
      </c>
      <c r="D91" s="694">
        <v>129500</v>
      </c>
      <c r="E91" s="695">
        <v>0</v>
      </c>
      <c r="F91" s="695">
        <f t="shared" si="8"/>
        <v>1554000</v>
      </c>
      <c r="G91" s="708">
        <v>106315</v>
      </c>
      <c r="H91" s="695">
        <f t="shared" si="9"/>
        <v>1660315</v>
      </c>
      <c r="I91" s="708">
        <v>10000</v>
      </c>
      <c r="J91" s="694">
        <v>0</v>
      </c>
      <c r="K91" s="694">
        <v>0</v>
      </c>
      <c r="L91" s="695">
        <f t="shared" si="10"/>
        <v>0</v>
      </c>
      <c r="M91" s="694">
        <v>1</v>
      </c>
      <c r="N91" s="694">
        <v>23020</v>
      </c>
      <c r="O91" s="695">
        <f t="shared" si="11"/>
        <v>276240</v>
      </c>
      <c r="R91" s="694" t="s">
        <v>1023</v>
      </c>
    </row>
    <row r="92" spans="1:18" hidden="1" x14ac:dyDescent="0.25">
      <c r="A92" s="702">
        <v>43970.589583333334</v>
      </c>
      <c r="B92" s="701" t="s">
        <v>288</v>
      </c>
      <c r="C92" s="694">
        <v>3</v>
      </c>
      <c r="D92" s="694">
        <v>117101</v>
      </c>
      <c r="E92" s="695">
        <v>0</v>
      </c>
      <c r="F92" s="695">
        <f t="shared" si="8"/>
        <v>1405212</v>
      </c>
      <c r="G92" s="708">
        <v>447466</v>
      </c>
      <c r="H92" s="695">
        <f t="shared" si="9"/>
        <v>1852678</v>
      </c>
      <c r="I92" s="708">
        <v>25000</v>
      </c>
      <c r="J92" s="694">
        <v>0</v>
      </c>
      <c r="K92" s="694">
        <v>0</v>
      </c>
      <c r="L92" s="695">
        <f t="shared" si="10"/>
        <v>0</v>
      </c>
      <c r="M92" s="694">
        <v>0</v>
      </c>
      <c r="N92" s="694">
        <v>0</v>
      </c>
      <c r="O92" s="695">
        <f t="shared" si="11"/>
        <v>0</v>
      </c>
      <c r="R92" s="694" t="s">
        <v>1022</v>
      </c>
    </row>
    <row r="93" spans="1:18" hidden="1" x14ac:dyDescent="0.25">
      <c r="A93" s="702">
        <v>43969.584027777775</v>
      </c>
      <c r="B93" s="701" t="s">
        <v>286</v>
      </c>
      <c r="C93" s="694">
        <v>3</v>
      </c>
      <c r="D93" s="694">
        <v>129701</v>
      </c>
      <c r="E93" s="695">
        <v>0</v>
      </c>
      <c r="F93" s="695">
        <f t="shared" si="8"/>
        <v>1556412</v>
      </c>
      <c r="G93" s="708">
        <v>93970</v>
      </c>
      <c r="H93" s="695">
        <f t="shared" si="9"/>
        <v>1650382</v>
      </c>
      <c r="I93" s="708">
        <v>15000</v>
      </c>
      <c r="J93" s="694">
        <v>0</v>
      </c>
      <c r="K93" s="694">
        <v>0</v>
      </c>
      <c r="L93" s="695">
        <f t="shared" si="10"/>
        <v>0</v>
      </c>
      <c r="M93" s="694">
        <v>0</v>
      </c>
      <c r="N93" s="694">
        <v>0</v>
      </c>
      <c r="O93" s="695">
        <f t="shared" si="11"/>
        <v>0</v>
      </c>
      <c r="R93" s="694" t="s">
        <v>1021</v>
      </c>
    </row>
    <row r="94" spans="1:18" hidden="1" x14ac:dyDescent="0.25">
      <c r="A94" s="702">
        <v>43972.618055555555</v>
      </c>
      <c r="B94" s="701" t="s">
        <v>68</v>
      </c>
      <c r="C94" s="694">
        <v>14</v>
      </c>
      <c r="D94" s="694">
        <v>422196</v>
      </c>
      <c r="E94" s="695">
        <v>0</v>
      </c>
      <c r="F94" s="695">
        <f t="shared" si="8"/>
        <v>5066352</v>
      </c>
      <c r="G94" s="708">
        <v>135690</v>
      </c>
      <c r="H94" s="695">
        <f t="shared" si="9"/>
        <v>5202042</v>
      </c>
      <c r="I94" s="708">
        <v>20000</v>
      </c>
      <c r="J94" s="694">
        <v>4</v>
      </c>
      <c r="K94" s="694">
        <v>76369</v>
      </c>
      <c r="L94" s="695">
        <f t="shared" si="10"/>
        <v>916428</v>
      </c>
      <c r="M94" s="694">
        <v>0</v>
      </c>
      <c r="N94" s="694">
        <v>0</v>
      </c>
      <c r="O94" s="695">
        <f t="shared" si="11"/>
        <v>0</v>
      </c>
      <c r="R94" s="694" t="s">
        <v>1020</v>
      </c>
    </row>
    <row r="95" spans="1:18" s="713" customFormat="1" hidden="1" x14ac:dyDescent="0.25">
      <c r="A95" s="714">
        <v>43962.414583333331</v>
      </c>
      <c r="B95" s="701" t="s">
        <v>342</v>
      </c>
      <c r="C95" s="713">
        <v>10</v>
      </c>
      <c r="D95" s="713">
        <v>324316</v>
      </c>
      <c r="E95" s="695">
        <v>0</v>
      </c>
      <c r="F95" s="695">
        <f t="shared" si="8"/>
        <v>3891792</v>
      </c>
      <c r="G95" s="708">
        <v>0</v>
      </c>
      <c r="H95" s="695">
        <f t="shared" si="9"/>
        <v>3891792</v>
      </c>
      <c r="I95" s="708">
        <v>10000</v>
      </c>
      <c r="J95" s="713">
        <v>2</v>
      </c>
      <c r="K95" s="713">
        <v>37203</v>
      </c>
      <c r="L95" s="695">
        <f t="shared" si="10"/>
        <v>446436</v>
      </c>
      <c r="M95" s="713">
        <v>1</v>
      </c>
      <c r="N95" s="713">
        <v>17692</v>
      </c>
      <c r="O95" s="695">
        <f t="shared" si="11"/>
        <v>212304</v>
      </c>
      <c r="R95" s="713" t="s">
        <v>1019</v>
      </c>
    </row>
    <row r="96" spans="1:18" hidden="1" x14ac:dyDescent="0.25">
      <c r="A96" s="702">
        <v>43970.43472222222</v>
      </c>
      <c r="B96" s="701" t="s">
        <v>343</v>
      </c>
      <c r="C96" s="694">
        <v>9</v>
      </c>
      <c r="D96" s="694">
        <v>243697</v>
      </c>
      <c r="E96" s="695">
        <v>0</v>
      </c>
      <c r="F96" s="695">
        <f t="shared" si="8"/>
        <v>2924364</v>
      </c>
      <c r="G96" s="708">
        <v>346420</v>
      </c>
      <c r="H96" s="695">
        <f t="shared" si="9"/>
        <v>3270784</v>
      </c>
      <c r="I96" s="708">
        <v>30000</v>
      </c>
      <c r="J96" s="694">
        <v>0</v>
      </c>
      <c r="K96" s="694">
        <v>0</v>
      </c>
      <c r="L96" s="695">
        <f t="shared" si="10"/>
        <v>0</v>
      </c>
      <c r="M96" s="694">
        <v>0</v>
      </c>
      <c r="N96" s="694">
        <v>0</v>
      </c>
      <c r="O96" s="695">
        <f t="shared" si="11"/>
        <v>0</v>
      </c>
      <c r="R96" s="694" t="s">
        <v>1018</v>
      </c>
    </row>
    <row r="97" spans="1:18" hidden="1" x14ac:dyDescent="0.25">
      <c r="A97" s="702">
        <v>43973.388888888891</v>
      </c>
      <c r="B97" s="701" t="s">
        <v>340</v>
      </c>
      <c r="C97" s="694">
        <v>10</v>
      </c>
      <c r="D97" s="694">
        <v>352932</v>
      </c>
      <c r="E97" s="695">
        <v>14974</v>
      </c>
      <c r="F97" s="695">
        <f t="shared" si="8"/>
        <v>4414872</v>
      </c>
      <c r="G97" s="708">
        <v>186994</v>
      </c>
      <c r="H97" s="695">
        <f t="shared" si="9"/>
        <v>4601866</v>
      </c>
      <c r="I97" s="708">
        <v>20000</v>
      </c>
      <c r="J97" s="694">
        <v>0</v>
      </c>
      <c r="K97" s="694">
        <v>0</v>
      </c>
      <c r="L97" s="695">
        <f t="shared" si="10"/>
        <v>0</v>
      </c>
      <c r="M97" s="694">
        <v>2</v>
      </c>
      <c r="N97" s="694">
        <v>42111</v>
      </c>
      <c r="O97" s="695">
        <f t="shared" si="11"/>
        <v>505332</v>
      </c>
      <c r="R97" s="694" t="s">
        <v>1017</v>
      </c>
    </row>
    <row r="98" spans="1:18" hidden="1" x14ac:dyDescent="0.25">
      <c r="A98" s="702">
        <v>43959.464583333334</v>
      </c>
      <c r="B98" s="701" t="s">
        <v>310</v>
      </c>
      <c r="C98" s="694">
        <v>7</v>
      </c>
      <c r="D98" s="694">
        <v>238465</v>
      </c>
      <c r="E98" s="695">
        <v>0</v>
      </c>
      <c r="F98" s="695">
        <f t="shared" ref="F98:F128" si="12">SUM(D98+E98)*12</f>
        <v>2861580</v>
      </c>
      <c r="G98" s="708">
        <v>0</v>
      </c>
      <c r="H98" s="695">
        <f t="shared" ref="H98:H128" si="13">SUM(F98+G98)</f>
        <v>2861580</v>
      </c>
      <c r="I98" s="708">
        <v>0</v>
      </c>
      <c r="J98" s="694">
        <v>0</v>
      </c>
      <c r="K98" s="694">
        <v>0</v>
      </c>
      <c r="L98" s="695">
        <f t="shared" ref="L98:L128" si="14">SUM(K98*12)</f>
        <v>0</v>
      </c>
      <c r="M98" s="694">
        <v>0</v>
      </c>
      <c r="N98" s="694">
        <v>0</v>
      </c>
      <c r="O98" s="695">
        <f t="shared" ref="O98:O128" si="15">SUM(N98*12)</f>
        <v>0</v>
      </c>
      <c r="P98" s="694" t="s">
        <v>1016</v>
      </c>
      <c r="Q98" s="694">
        <v>14</v>
      </c>
      <c r="R98" s="694" t="s">
        <v>1015</v>
      </c>
    </row>
    <row r="99" spans="1:18" hidden="1" x14ac:dyDescent="0.25">
      <c r="A99" s="702">
        <v>43964.595138888886</v>
      </c>
      <c r="B99" s="701" t="s">
        <v>309</v>
      </c>
      <c r="C99" s="694">
        <v>4</v>
      </c>
      <c r="D99" s="694">
        <v>106464</v>
      </c>
      <c r="E99" s="695">
        <v>0</v>
      </c>
      <c r="F99" s="695">
        <f t="shared" si="12"/>
        <v>1277568</v>
      </c>
      <c r="G99" s="708">
        <v>93983</v>
      </c>
      <c r="H99" s="695">
        <f t="shared" si="13"/>
        <v>1371551</v>
      </c>
      <c r="I99" s="708">
        <v>15000</v>
      </c>
      <c r="J99" s="694">
        <v>3</v>
      </c>
      <c r="K99" s="694">
        <v>60192</v>
      </c>
      <c r="L99" s="695">
        <f t="shared" si="14"/>
        <v>722304</v>
      </c>
      <c r="M99" s="694">
        <v>0</v>
      </c>
      <c r="N99" s="694">
        <v>0</v>
      </c>
      <c r="O99" s="695">
        <f t="shared" si="15"/>
        <v>0</v>
      </c>
      <c r="R99" s="694" t="s">
        <v>1014</v>
      </c>
    </row>
    <row r="100" spans="1:18" hidden="1" x14ac:dyDescent="0.25">
      <c r="A100" s="702">
        <v>43964.365972222222</v>
      </c>
      <c r="B100" s="701" t="s">
        <v>307</v>
      </c>
      <c r="C100" s="694">
        <v>1</v>
      </c>
      <c r="D100" s="694">
        <v>23695</v>
      </c>
      <c r="E100" s="695">
        <v>0</v>
      </c>
      <c r="F100" s="695">
        <f t="shared" si="12"/>
        <v>284340</v>
      </c>
      <c r="G100" s="708">
        <v>0</v>
      </c>
      <c r="H100" s="695">
        <f t="shared" si="13"/>
        <v>284340</v>
      </c>
      <c r="I100" s="708">
        <v>0</v>
      </c>
      <c r="J100" s="694">
        <v>0</v>
      </c>
      <c r="K100" s="694">
        <v>0</v>
      </c>
      <c r="L100" s="695">
        <f t="shared" si="14"/>
        <v>0</v>
      </c>
      <c r="M100" s="694">
        <v>1</v>
      </c>
      <c r="N100" s="694">
        <v>20885</v>
      </c>
      <c r="O100" s="695">
        <f t="shared" si="15"/>
        <v>250620</v>
      </c>
      <c r="R100" s="694" t="s">
        <v>1013</v>
      </c>
    </row>
    <row r="101" spans="1:18" hidden="1" x14ac:dyDescent="0.25">
      <c r="A101" s="702">
        <v>43962.556944444441</v>
      </c>
      <c r="B101" s="701" t="s">
        <v>313</v>
      </c>
      <c r="C101" s="694">
        <v>6</v>
      </c>
      <c r="D101" s="694">
        <v>224010</v>
      </c>
      <c r="E101" s="695">
        <v>0</v>
      </c>
      <c r="F101" s="695">
        <f t="shared" si="12"/>
        <v>2688120</v>
      </c>
      <c r="G101" s="708">
        <v>0</v>
      </c>
      <c r="H101" s="695">
        <f t="shared" si="13"/>
        <v>2688120</v>
      </c>
      <c r="I101" s="708">
        <v>0</v>
      </c>
      <c r="J101" s="694">
        <v>0</v>
      </c>
      <c r="K101" s="694">
        <v>0</v>
      </c>
      <c r="L101" s="695">
        <f t="shared" si="14"/>
        <v>0</v>
      </c>
      <c r="M101" s="694">
        <v>0</v>
      </c>
      <c r="N101" s="694">
        <v>0</v>
      </c>
      <c r="O101" s="695">
        <f t="shared" si="15"/>
        <v>0</v>
      </c>
      <c r="R101" s="694" t="s">
        <v>1012</v>
      </c>
    </row>
    <row r="102" spans="1:18" hidden="1" x14ac:dyDescent="0.25">
      <c r="A102" s="702">
        <v>43970.613888888889</v>
      </c>
      <c r="B102" s="701" t="s">
        <v>314</v>
      </c>
      <c r="C102" s="694">
        <v>16</v>
      </c>
      <c r="D102" s="694">
        <v>569100</v>
      </c>
      <c r="E102" s="695">
        <v>0</v>
      </c>
      <c r="F102" s="695">
        <f t="shared" si="12"/>
        <v>6829200</v>
      </c>
      <c r="G102" s="708">
        <v>0</v>
      </c>
      <c r="H102" s="695">
        <f t="shared" si="13"/>
        <v>6829200</v>
      </c>
      <c r="I102" s="708">
        <v>0</v>
      </c>
      <c r="J102" s="694">
        <v>3</v>
      </c>
      <c r="K102" s="694">
        <v>52120</v>
      </c>
      <c r="L102" s="695">
        <f t="shared" si="14"/>
        <v>625440</v>
      </c>
      <c r="M102" s="694">
        <v>0</v>
      </c>
      <c r="N102" s="694">
        <v>0</v>
      </c>
      <c r="O102" s="695">
        <f t="shared" si="15"/>
        <v>0</v>
      </c>
      <c r="R102" s="694" t="s">
        <v>1011</v>
      </c>
    </row>
    <row r="103" spans="1:18" hidden="1" x14ac:dyDescent="0.25">
      <c r="A103" s="702">
        <v>43963.681250000001</v>
      </c>
      <c r="B103" s="701" t="s">
        <v>311</v>
      </c>
      <c r="C103" s="694">
        <v>2</v>
      </c>
      <c r="D103" s="694">
        <v>42665</v>
      </c>
      <c r="E103" s="695">
        <v>0</v>
      </c>
      <c r="F103" s="695">
        <f t="shared" si="12"/>
        <v>511980</v>
      </c>
      <c r="G103" s="708">
        <v>0</v>
      </c>
      <c r="H103" s="695">
        <f t="shared" si="13"/>
        <v>511980</v>
      </c>
      <c r="I103" s="708">
        <v>0</v>
      </c>
      <c r="J103" s="694">
        <v>0</v>
      </c>
      <c r="K103" s="694">
        <v>0</v>
      </c>
      <c r="L103" s="695">
        <f t="shared" si="14"/>
        <v>0</v>
      </c>
      <c r="M103" s="694">
        <v>0</v>
      </c>
      <c r="N103" s="694">
        <v>0</v>
      </c>
      <c r="O103" s="695">
        <f t="shared" si="15"/>
        <v>0</v>
      </c>
      <c r="R103" s="694" t="s">
        <v>1010</v>
      </c>
    </row>
    <row r="104" spans="1:18" hidden="1" x14ac:dyDescent="0.25">
      <c r="A104" s="702">
        <v>43964.580555555556</v>
      </c>
      <c r="B104" s="701" t="s">
        <v>312</v>
      </c>
      <c r="C104" s="694">
        <v>2</v>
      </c>
      <c r="D104" s="694">
        <v>38284</v>
      </c>
      <c r="E104" s="695">
        <v>0</v>
      </c>
      <c r="F104" s="695">
        <f t="shared" si="12"/>
        <v>459408</v>
      </c>
      <c r="G104" s="708">
        <v>0</v>
      </c>
      <c r="H104" s="695">
        <f t="shared" si="13"/>
        <v>459408</v>
      </c>
      <c r="I104" s="708">
        <v>10000</v>
      </c>
      <c r="J104" s="694">
        <v>1</v>
      </c>
      <c r="K104" s="694">
        <v>23020</v>
      </c>
      <c r="L104" s="695">
        <f t="shared" si="14"/>
        <v>276240</v>
      </c>
      <c r="M104" s="694">
        <v>1</v>
      </c>
      <c r="N104" s="694">
        <v>9465</v>
      </c>
      <c r="O104" s="695">
        <f t="shared" si="15"/>
        <v>113580</v>
      </c>
      <c r="P104" s="694">
        <v>38872740</v>
      </c>
      <c r="Q104" s="694" t="s">
        <v>1009</v>
      </c>
      <c r="R104" s="694" t="s">
        <v>1008</v>
      </c>
    </row>
    <row r="105" spans="1:18" s="713" customFormat="1" hidden="1" x14ac:dyDescent="0.25">
      <c r="A105" s="714">
        <v>43962.493750000001</v>
      </c>
      <c r="B105" s="701" t="s">
        <v>269</v>
      </c>
      <c r="C105" s="713">
        <v>7</v>
      </c>
      <c r="D105" s="713">
        <v>233498</v>
      </c>
      <c r="E105" s="695">
        <v>0</v>
      </c>
      <c r="F105" s="695">
        <f t="shared" si="12"/>
        <v>2801976</v>
      </c>
      <c r="G105" s="708">
        <v>34224</v>
      </c>
      <c r="H105" s="695">
        <f t="shared" si="13"/>
        <v>2836200</v>
      </c>
      <c r="I105" s="708">
        <v>10000</v>
      </c>
      <c r="J105" s="713">
        <v>0</v>
      </c>
      <c r="K105" s="713">
        <v>0</v>
      </c>
      <c r="L105" s="695">
        <f t="shared" si="14"/>
        <v>0</v>
      </c>
      <c r="M105" s="713">
        <v>0</v>
      </c>
      <c r="N105" s="713">
        <v>0</v>
      </c>
      <c r="O105" s="695">
        <f t="shared" si="15"/>
        <v>0</v>
      </c>
      <c r="P105" s="713">
        <v>8771064</v>
      </c>
      <c r="Q105" s="713">
        <v>212</v>
      </c>
      <c r="R105" s="713" t="s">
        <v>1007</v>
      </c>
    </row>
    <row r="106" spans="1:18" hidden="1" x14ac:dyDescent="0.25">
      <c r="A106" s="702">
        <v>43959.597916666666</v>
      </c>
      <c r="B106" s="701" t="s">
        <v>268</v>
      </c>
      <c r="C106" s="694">
        <v>5</v>
      </c>
      <c r="D106" s="694">
        <v>167317</v>
      </c>
      <c r="E106" s="695">
        <v>0</v>
      </c>
      <c r="F106" s="695">
        <f t="shared" si="12"/>
        <v>2007804</v>
      </c>
      <c r="G106" s="708">
        <v>157446</v>
      </c>
      <c r="H106" s="695">
        <f t="shared" si="13"/>
        <v>2165250</v>
      </c>
      <c r="I106" s="708">
        <v>10000</v>
      </c>
      <c r="J106" s="694">
        <v>1</v>
      </c>
      <c r="K106" s="694">
        <v>22778</v>
      </c>
      <c r="L106" s="695">
        <f t="shared" si="14"/>
        <v>273336</v>
      </c>
      <c r="M106" s="694">
        <v>0</v>
      </c>
      <c r="N106" s="694">
        <v>0</v>
      </c>
      <c r="O106" s="695">
        <f t="shared" si="15"/>
        <v>0</v>
      </c>
      <c r="P106" s="694" t="s">
        <v>1006</v>
      </c>
      <c r="Q106" s="694">
        <v>14</v>
      </c>
      <c r="R106" s="694" t="s">
        <v>1005</v>
      </c>
    </row>
    <row r="107" spans="1:18" hidden="1" x14ac:dyDescent="0.25">
      <c r="A107" s="702">
        <v>43962.415277777778</v>
      </c>
      <c r="B107" s="701" t="s">
        <v>265</v>
      </c>
      <c r="C107" s="694">
        <v>11</v>
      </c>
      <c r="D107" s="694">
        <v>269006</v>
      </c>
      <c r="E107" s="695">
        <v>0</v>
      </c>
      <c r="F107" s="695">
        <f t="shared" si="12"/>
        <v>3228072</v>
      </c>
      <c r="G107" s="708">
        <v>0</v>
      </c>
      <c r="H107" s="695">
        <f t="shared" si="13"/>
        <v>3228072</v>
      </c>
      <c r="I107" s="708">
        <v>0</v>
      </c>
      <c r="J107" s="694">
        <v>2</v>
      </c>
      <c r="K107" s="694">
        <v>42642</v>
      </c>
      <c r="L107" s="695">
        <f t="shared" si="14"/>
        <v>511704</v>
      </c>
      <c r="M107" s="694">
        <v>0</v>
      </c>
      <c r="N107" s="694">
        <v>0</v>
      </c>
      <c r="O107" s="695">
        <f t="shared" si="15"/>
        <v>0</v>
      </c>
      <c r="P107" s="694" t="s">
        <v>1004</v>
      </c>
      <c r="Q107" s="694">
        <v>13</v>
      </c>
      <c r="R107" s="694" t="s">
        <v>1003</v>
      </c>
    </row>
    <row r="108" spans="1:18" hidden="1" x14ac:dyDescent="0.25">
      <c r="A108" s="702">
        <v>43969.410416666666</v>
      </c>
      <c r="B108" s="701" t="s">
        <v>266</v>
      </c>
      <c r="C108" s="694">
        <v>9</v>
      </c>
      <c r="D108" s="694">
        <v>308109</v>
      </c>
      <c r="E108" s="695">
        <v>14418</v>
      </c>
      <c r="F108" s="695">
        <f t="shared" si="12"/>
        <v>3870324</v>
      </c>
      <c r="G108" s="708">
        <v>191515</v>
      </c>
      <c r="H108" s="695">
        <f t="shared" si="13"/>
        <v>4061839</v>
      </c>
      <c r="I108" s="708">
        <v>10000</v>
      </c>
      <c r="J108" s="694">
        <v>1</v>
      </c>
      <c r="K108" s="694">
        <v>10275</v>
      </c>
      <c r="L108" s="695">
        <f t="shared" si="14"/>
        <v>123300</v>
      </c>
      <c r="M108" s="694">
        <v>0</v>
      </c>
      <c r="N108" s="694">
        <v>0</v>
      </c>
      <c r="O108" s="695">
        <f t="shared" si="15"/>
        <v>0</v>
      </c>
      <c r="P108" s="694" t="s">
        <v>1002</v>
      </c>
      <c r="Q108" s="694">
        <v>12</v>
      </c>
      <c r="R108" s="694" t="s">
        <v>1001</v>
      </c>
    </row>
    <row r="109" spans="1:18" hidden="1" x14ac:dyDescent="0.25">
      <c r="A109" s="702">
        <v>43962.601388888892</v>
      </c>
      <c r="B109" s="701" t="s">
        <v>267</v>
      </c>
      <c r="C109" s="694">
        <v>5</v>
      </c>
      <c r="D109" s="694">
        <v>172668</v>
      </c>
      <c r="E109" s="695">
        <v>0</v>
      </c>
      <c r="F109" s="695">
        <f t="shared" si="12"/>
        <v>2072016</v>
      </c>
      <c r="G109" s="708">
        <v>0</v>
      </c>
      <c r="H109" s="695">
        <f t="shared" si="13"/>
        <v>2072016</v>
      </c>
      <c r="I109" s="708">
        <v>0</v>
      </c>
      <c r="J109" s="694">
        <v>0</v>
      </c>
      <c r="K109" s="694">
        <v>0</v>
      </c>
      <c r="L109" s="695">
        <f t="shared" si="14"/>
        <v>0</v>
      </c>
      <c r="M109" s="694">
        <v>1</v>
      </c>
      <c r="N109" s="694">
        <v>20744</v>
      </c>
      <c r="O109" s="695">
        <f t="shared" si="15"/>
        <v>248928</v>
      </c>
      <c r="R109" s="694" t="s">
        <v>1000</v>
      </c>
    </row>
    <row r="110" spans="1:18" hidden="1" x14ac:dyDescent="0.25">
      <c r="A110" s="702">
        <v>43959.46875</v>
      </c>
      <c r="B110" s="701" t="s">
        <v>270</v>
      </c>
      <c r="C110" s="694">
        <v>5</v>
      </c>
      <c r="D110" s="694">
        <v>174084</v>
      </c>
      <c r="E110" s="695">
        <v>23768</v>
      </c>
      <c r="F110" s="695">
        <f t="shared" si="12"/>
        <v>2374224</v>
      </c>
      <c r="G110" s="708">
        <v>0</v>
      </c>
      <c r="H110" s="695">
        <f t="shared" si="13"/>
        <v>2374224</v>
      </c>
      <c r="I110" s="708">
        <v>0</v>
      </c>
      <c r="J110" s="694">
        <v>0</v>
      </c>
      <c r="K110" s="694">
        <v>0</v>
      </c>
      <c r="L110" s="695">
        <f t="shared" si="14"/>
        <v>0</v>
      </c>
      <c r="M110" s="694">
        <v>0</v>
      </c>
      <c r="N110" s="694">
        <v>0</v>
      </c>
      <c r="O110" s="695">
        <f t="shared" si="15"/>
        <v>0</v>
      </c>
      <c r="R110" s="694" t="s">
        <v>999</v>
      </c>
    </row>
    <row r="111" spans="1:18" hidden="1" x14ac:dyDescent="0.25">
      <c r="A111" s="702">
        <v>43962.509722222225</v>
      </c>
      <c r="B111" s="701" t="s">
        <v>328</v>
      </c>
      <c r="C111" s="694">
        <v>8</v>
      </c>
      <c r="D111" s="694">
        <v>193066</v>
      </c>
      <c r="E111" s="695">
        <v>0</v>
      </c>
      <c r="F111" s="695">
        <f t="shared" si="12"/>
        <v>2316792</v>
      </c>
      <c r="G111" s="708">
        <v>60100</v>
      </c>
      <c r="H111" s="695">
        <f t="shared" si="13"/>
        <v>2376892</v>
      </c>
      <c r="I111" s="708">
        <v>20000</v>
      </c>
      <c r="J111" s="694">
        <v>2</v>
      </c>
      <c r="K111" s="694">
        <v>42044</v>
      </c>
      <c r="L111" s="695">
        <f t="shared" si="14"/>
        <v>504528</v>
      </c>
      <c r="M111" s="694">
        <v>0</v>
      </c>
      <c r="N111" s="694">
        <v>0</v>
      </c>
      <c r="O111" s="695">
        <f t="shared" si="15"/>
        <v>0</v>
      </c>
      <c r="R111" s="694" t="s">
        <v>998</v>
      </c>
    </row>
    <row r="112" spans="1:18" hidden="1" x14ac:dyDescent="0.25">
      <c r="A112" s="702">
        <v>43962.368055555555</v>
      </c>
      <c r="B112" s="701" t="s">
        <v>327</v>
      </c>
      <c r="C112" s="694">
        <v>5</v>
      </c>
      <c r="D112" s="694">
        <v>135041</v>
      </c>
      <c r="E112" s="695">
        <v>0</v>
      </c>
      <c r="F112" s="695">
        <f t="shared" si="12"/>
        <v>1620492</v>
      </c>
      <c r="G112" s="708">
        <v>191499</v>
      </c>
      <c r="H112" s="695">
        <f t="shared" si="13"/>
        <v>1811991</v>
      </c>
      <c r="I112" s="708">
        <v>20000</v>
      </c>
      <c r="J112" s="694">
        <v>1</v>
      </c>
      <c r="K112" s="694">
        <v>19382</v>
      </c>
      <c r="L112" s="695">
        <f t="shared" si="14"/>
        <v>232584</v>
      </c>
      <c r="M112" s="694">
        <v>0</v>
      </c>
      <c r="N112" s="694">
        <v>0</v>
      </c>
      <c r="O112" s="695">
        <f t="shared" si="15"/>
        <v>0</v>
      </c>
      <c r="P112" s="694" t="s">
        <v>997</v>
      </c>
      <c r="Q112" s="694">
        <v>14</v>
      </c>
      <c r="R112" s="694" t="s">
        <v>996</v>
      </c>
    </row>
    <row r="113" spans="1:18" hidden="1" x14ac:dyDescent="0.25">
      <c r="A113" s="702">
        <v>43969.445138888892</v>
      </c>
      <c r="B113" s="701" t="s">
        <v>333</v>
      </c>
      <c r="C113" s="694">
        <v>8</v>
      </c>
      <c r="D113" s="694">
        <v>215563</v>
      </c>
      <c r="E113" s="695">
        <v>8881</v>
      </c>
      <c r="F113" s="695">
        <f t="shared" si="12"/>
        <v>2693328</v>
      </c>
      <c r="G113" s="708">
        <v>196161</v>
      </c>
      <c r="H113" s="695">
        <f t="shared" si="13"/>
        <v>2889489</v>
      </c>
      <c r="I113" s="708">
        <v>30000</v>
      </c>
      <c r="J113" s="694">
        <v>3</v>
      </c>
      <c r="K113" s="694">
        <v>33193</v>
      </c>
      <c r="L113" s="695">
        <f t="shared" si="14"/>
        <v>398316</v>
      </c>
      <c r="M113" s="694">
        <v>0</v>
      </c>
      <c r="N113" s="694">
        <v>0</v>
      </c>
      <c r="O113" s="695">
        <f t="shared" si="15"/>
        <v>0</v>
      </c>
      <c r="R113" s="694" t="s">
        <v>995</v>
      </c>
    </row>
    <row r="114" spans="1:18" hidden="1" x14ac:dyDescent="0.25">
      <c r="A114" s="702">
        <v>43970.499305555553</v>
      </c>
      <c r="B114" s="701" t="s">
        <v>329</v>
      </c>
      <c r="C114" s="694">
        <v>11</v>
      </c>
      <c r="D114" s="694">
        <v>261151</v>
      </c>
      <c r="E114" s="695">
        <v>0</v>
      </c>
      <c r="F114" s="695">
        <f t="shared" si="12"/>
        <v>3133812</v>
      </c>
      <c r="G114" s="708">
        <v>529631</v>
      </c>
      <c r="H114" s="695">
        <f t="shared" si="13"/>
        <v>3663443</v>
      </c>
      <c r="I114" s="708">
        <v>55000</v>
      </c>
      <c r="J114" s="694">
        <v>2</v>
      </c>
      <c r="K114" s="694">
        <v>39306</v>
      </c>
      <c r="L114" s="695">
        <f t="shared" si="14"/>
        <v>471672</v>
      </c>
      <c r="M114" s="694">
        <v>0</v>
      </c>
      <c r="N114" s="694">
        <v>0</v>
      </c>
      <c r="O114" s="695">
        <f t="shared" si="15"/>
        <v>0</v>
      </c>
      <c r="R114" s="694" t="s">
        <v>994</v>
      </c>
    </row>
    <row r="115" spans="1:18" hidden="1" x14ac:dyDescent="0.25">
      <c r="A115" s="702">
        <v>43959.581250000003</v>
      </c>
      <c r="B115" s="701" t="s">
        <v>325</v>
      </c>
      <c r="C115" s="694">
        <v>6</v>
      </c>
      <c r="D115" s="694">
        <v>198174</v>
      </c>
      <c r="E115" s="695">
        <v>0</v>
      </c>
      <c r="F115" s="695">
        <f t="shared" si="12"/>
        <v>2378088</v>
      </c>
      <c r="G115" s="708">
        <v>0</v>
      </c>
      <c r="H115" s="695">
        <f t="shared" si="13"/>
        <v>2378088</v>
      </c>
      <c r="I115" s="708">
        <v>0</v>
      </c>
      <c r="J115" s="694">
        <v>2</v>
      </c>
      <c r="K115" s="694">
        <v>45448</v>
      </c>
      <c r="L115" s="695">
        <f t="shared" si="14"/>
        <v>545376</v>
      </c>
      <c r="M115" s="694">
        <v>0</v>
      </c>
      <c r="N115" s="694">
        <v>0</v>
      </c>
      <c r="O115" s="695">
        <f t="shared" si="15"/>
        <v>0</v>
      </c>
      <c r="R115" s="694" t="s">
        <v>993</v>
      </c>
    </row>
    <row r="116" spans="1:18" hidden="1" x14ac:dyDescent="0.25">
      <c r="A116" s="702">
        <v>43972.385416666664</v>
      </c>
      <c r="B116" s="701" t="s">
        <v>332</v>
      </c>
      <c r="C116" s="694">
        <v>10</v>
      </c>
      <c r="D116" s="694">
        <v>302446</v>
      </c>
      <c r="E116" s="695">
        <v>0</v>
      </c>
      <c r="F116" s="695">
        <f t="shared" si="12"/>
        <v>3629352</v>
      </c>
      <c r="G116" s="708">
        <v>207361</v>
      </c>
      <c r="H116" s="695">
        <f t="shared" si="13"/>
        <v>3836713</v>
      </c>
      <c r="I116" s="708">
        <v>15000</v>
      </c>
      <c r="J116" s="694">
        <v>0</v>
      </c>
      <c r="K116" s="694">
        <v>0</v>
      </c>
      <c r="L116" s="695">
        <f t="shared" si="14"/>
        <v>0</v>
      </c>
      <c r="M116" s="694">
        <v>0</v>
      </c>
      <c r="N116" s="694">
        <v>0</v>
      </c>
      <c r="O116" s="695">
        <f t="shared" si="15"/>
        <v>0</v>
      </c>
      <c r="P116" s="694">
        <v>8651024</v>
      </c>
      <c r="R116" s="694" t="s">
        <v>992</v>
      </c>
    </row>
    <row r="117" spans="1:18" s="713" customFormat="1" hidden="1" x14ac:dyDescent="0.25">
      <c r="A117" s="714">
        <v>43959.515277777777</v>
      </c>
      <c r="B117" s="701" t="s">
        <v>330</v>
      </c>
      <c r="C117" s="713">
        <v>10</v>
      </c>
      <c r="D117" s="713">
        <v>233368</v>
      </c>
      <c r="E117" s="695">
        <v>0</v>
      </c>
      <c r="F117" s="695">
        <f t="shared" si="12"/>
        <v>2800416</v>
      </c>
      <c r="G117" s="708">
        <v>8985</v>
      </c>
      <c r="H117" s="695">
        <f t="shared" si="13"/>
        <v>2809401</v>
      </c>
      <c r="I117" s="708">
        <v>10000</v>
      </c>
      <c r="J117" s="713">
        <v>0</v>
      </c>
      <c r="K117" s="713">
        <v>0</v>
      </c>
      <c r="L117" s="695">
        <f t="shared" si="14"/>
        <v>0</v>
      </c>
      <c r="M117" s="713">
        <v>4</v>
      </c>
      <c r="N117" s="713">
        <v>62514</v>
      </c>
      <c r="O117" s="695">
        <f t="shared" si="15"/>
        <v>750168</v>
      </c>
      <c r="R117" s="713" t="s">
        <v>991</v>
      </c>
    </row>
    <row r="118" spans="1:18" hidden="1" x14ac:dyDescent="0.25">
      <c r="A118" s="702">
        <v>43970.473611111112</v>
      </c>
      <c r="B118" s="701" t="s">
        <v>331</v>
      </c>
      <c r="C118" s="694">
        <v>3</v>
      </c>
      <c r="D118" s="694">
        <v>72538</v>
      </c>
      <c r="E118" s="695">
        <v>0</v>
      </c>
      <c r="F118" s="695">
        <f t="shared" si="12"/>
        <v>870456</v>
      </c>
      <c r="G118" s="708">
        <v>0</v>
      </c>
      <c r="H118" s="695">
        <f t="shared" si="13"/>
        <v>870456</v>
      </c>
      <c r="I118" s="708">
        <v>0</v>
      </c>
      <c r="J118" s="694">
        <v>3</v>
      </c>
      <c r="K118" s="694">
        <v>38109</v>
      </c>
      <c r="L118" s="695">
        <f t="shared" si="14"/>
        <v>457308</v>
      </c>
      <c r="M118" s="694">
        <v>0</v>
      </c>
      <c r="N118" s="694">
        <v>0</v>
      </c>
      <c r="O118" s="695">
        <f t="shared" si="15"/>
        <v>0</v>
      </c>
      <c r="R118" s="694" t="s">
        <v>990</v>
      </c>
    </row>
    <row r="119" spans="1:18" hidden="1" x14ac:dyDescent="0.25">
      <c r="A119" s="702">
        <v>43959.506944444445</v>
      </c>
      <c r="B119" s="701" t="s">
        <v>323</v>
      </c>
      <c r="C119" s="694">
        <v>11</v>
      </c>
      <c r="D119" s="694">
        <v>358450</v>
      </c>
      <c r="E119" s="695">
        <v>0</v>
      </c>
      <c r="F119" s="695">
        <f t="shared" si="12"/>
        <v>4301400</v>
      </c>
      <c r="G119" s="708">
        <v>0</v>
      </c>
      <c r="H119" s="695">
        <f t="shared" si="13"/>
        <v>4301400</v>
      </c>
      <c r="I119" s="708">
        <v>10000</v>
      </c>
      <c r="J119" s="694">
        <v>3</v>
      </c>
      <c r="K119" s="694">
        <v>51315</v>
      </c>
      <c r="L119" s="695">
        <f t="shared" si="14"/>
        <v>615780</v>
      </c>
      <c r="M119" s="694">
        <v>0</v>
      </c>
      <c r="N119" s="694">
        <v>0</v>
      </c>
      <c r="O119" s="695">
        <f t="shared" si="15"/>
        <v>0</v>
      </c>
      <c r="P119" s="694">
        <v>8763904</v>
      </c>
      <c r="Q119" s="694">
        <v>12</v>
      </c>
      <c r="R119" s="694" t="s">
        <v>989</v>
      </c>
    </row>
    <row r="120" spans="1:18" hidden="1" x14ac:dyDescent="0.25">
      <c r="A120" s="702">
        <v>43965.55972222222</v>
      </c>
      <c r="B120" s="701" t="s">
        <v>320</v>
      </c>
      <c r="C120" s="694">
        <v>3</v>
      </c>
      <c r="D120" s="694">
        <v>86404</v>
      </c>
      <c r="E120" s="695">
        <v>0</v>
      </c>
      <c r="F120" s="695">
        <f t="shared" si="12"/>
        <v>1036848</v>
      </c>
      <c r="G120" s="708">
        <v>194523</v>
      </c>
      <c r="H120" s="695">
        <f t="shared" si="13"/>
        <v>1231371</v>
      </c>
      <c r="I120" s="708">
        <v>15000</v>
      </c>
      <c r="J120" s="694">
        <v>0</v>
      </c>
      <c r="K120" s="694">
        <v>0</v>
      </c>
      <c r="L120" s="695">
        <f t="shared" si="14"/>
        <v>0</v>
      </c>
      <c r="M120" s="694">
        <v>1</v>
      </c>
      <c r="N120" s="694">
        <v>7025</v>
      </c>
      <c r="O120" s="695">
        <f t="shared" si="15"/>
        <v>84300</v>
      </c>
      <c r="P120" s="694" t="s">
        <v>988</v>
      </c>
      <c r="Q120" s="694">
        <v>13</v>
      </c>
      <c r="R120" s="694" t="s">
        <v>987</v>
      </c>
    </row>
    <row r="121" spans="1:18" s="713" customFormat="1" hidden="1" x14ac:dyDescent="0.25">
      <c r="A121" s="714">
        <v>43963.371527777781</v>
      </c>
      <c r="B121" s="701" t="s">
        <v>322</v>
      </c>
      <c r="C121" s="713">
        <v>8</v>
      </c>
      <c r="D121" s="713">
        <v>171146</v>
      </c>
      <c r="E121" s="695">
        <v>0</v>
      </c>
      <c r="F121" s="695">
        <f t="shared" si="12"/>
        <v>2053752</v>
      </c>
      <c r="G121" s="708">
        <v>431301</v>
      </c>
      <c r="H121" s="695">
        <f t="shared" si="13"/>
        <v>2485053</v>
      </c>
      <c r="I121" s="708">
        <v>20000</v>
      </c>
      <c r="J121" s="713">
        <v>1</v>
      </c>
      <c r="K121" s="713">
        <v>10927</v>
      </c>
      <c r="L121" s="695">
        <f t="shared" si="14"/>
        <v>131124</v>
      </c>
      <c r="M121" s="713">
        <v>0</v>
      </c>
      <c r="N121" s="713">
        <v>0</v>
      </c>
      <c r="O121" s="695">
        <f t="shared" si="15"/>
        <v>0</v>
      </c>
      <c r="R121" s="713" t="s">
        <v>986</v>
      </c>
    </row>
    <row r="122" spans="1:18" hidden="1" x14ac:dyDescent="0.25">
      <c r="A122" s="702">
        <v>43959.609027777777</v>
      </c>
      <c r="B122" s="701" t="s">
        <v>321</v>
      </c>
      <c r="C122" s="694">
        <v>9</v>
      </c>
      <c r="D122" s="694">
        <v>266431</v>
      </c>
      <c r="E122" s="695">
        <v>0</v>
      </c>
      <c r="F122" s="695">
        <f t="shared" si="12"/>
        <v>3197172</v>
      </c>
      <c r="G122" s="708">
        <v>117671</v>
      </c>
      <c r="H122" s="695">
        <f t="shared" si="13"/>
        <v>3314843</v>
      </c>
      <c r="I122" s="708">
        <v>15000</v>
      </c>
      <c r="J122" s="694">
        <v>2</v>
      </c>
      <c r="K122" s="694">
        <v>90625</v>
      </c>
      <c r="L122" s="695">
        <f t="shared" si="14"/>
        <v>1087500</v>
      </c>
      <c r="M122" s="694">
        <v>0</v>
      </c>
      <c r="N122" s="694">
        <v>0</v>
      </c>
      <c r="O122" s="695">
        <f t="shared" si="15"/>
        <v>0</v>
      </c>
      <c r="R122" s="694" t="s">
        <v>985</v>
      </c>
    </row>
    <row r="123" spans="1:18" hidden="1" x14ac:dyDescent="0.25">
      <c r="A123" s="702">
        <v>43962.46875</v>
      </c>
      <c r="B123" s="701" t="s">
        <v>318</v>
      </c>
      <c r="C123" s="694">
        <v>15</v>
      </c>
      <c r="D123" s="694">
        <v>479559</v>
      </c>
      <c r="E123" s="695">
        <v>0</v>
      </c>
      <c r="F123" s="695">
        <f t="shared" si="12"/>
        <v>5754708</v>
      </c>
      <c r="G123" s="708">
        <v>0</v>
      </c>
      <c r="H123" s="695">
        <f t="shared" si="13"/>
        <v>5754708</v>
      </c>
      <c r="I123" s="708">
        <v>0</v>
      </c>
      <c r="J123" s="694">
        <v>1</v>
      </c>
      <c r="K123" s="694">
        <v>10927</v>
      </c>
      <c r="L123" s="695">
        <f t="shared" si="14"/>
        <v>131124</v>
      </c>
      <c r="M123" s="694">
        <v>0</v>
      </c>
      <c r="N123" s="694">
        <v>0</v>
      </c>
      <c r="O123" s="695">
        <f t="shared" si="15"/>
        <v>0</v>
      </c>
      <c r="R123" s="694" t="s">
        <v>984</v>
      </c>
    </row>
    <row r="124" spans="1:18" hidden="1" x14ac:dyDescent="0.25">
      <c r="A124" s="702">
        <v>43966.632638888892</v>
      </c>
      <c r="B124" s="701" t="s">
        <v>324</v>
      </c>
      <c r="C124" s="694">
        <v>23</v>
      </c>
      <c r="D124" s="694">
        <v>825983</v>
      </c>
      <c r="E124" s="695">
        <v>14269</v>
      </c>
      <c r="F124" s="695">
        <f t="shared" si="12"/>
        <v>10083024</v>
      </c>
      <c r="G124" s="708">
        <v>172079</v>
      </c>
      <c r="H124" s="695">
        <f t="shared" si="13"/>
        <v>10255103</v>
      </c>
      <c r="I124" s="708">
        <v>15000</v>
      </c>
      <c r="J124" s="694">
        <v>4</v>
      </c>
      <c r="K124" s="694">
        <v>88577</v>
      </c>
      <c r="L124" s="695">
        <f t="shared" si="14"/>
        <v>1062924</v>
      </c>
      <c r="M124" s="694">
        <v>1</v>
      </c>
      <c r="N124" s="694">
        <v>7582</v>
      </c>
      <c r="O124" s="695">
        <f t="shared" si="15"/>
        <v>90984</v>
      </c>
      <c r="R124" s="694" t="s">
        <v>983</v>
      </c>
    </row>
    <row r="125" spans="1:18" s="713" customFormat="1" hidden="1" x14ac:dyDescent="0.25">
      <c r="A125" s="714">
        <v>43970.700694444444</v>
      </c>
      <c r="B125" s="701" t="s">
        <v>302</v>
      </c>
      <c r="C125" s="713">
        <v>3</v>
      </c>
      <c r="D125" s="713">
        <v>141528</v>
      </c>
      <c r="E125" s="695">
        <v>0</v>
      </c>
      <c r="F125" s="695">
        <f t="shared" si="12"/>
        <v>1698336</v>
      </c>
      <c r="G125" s="708">
        <v>0</v>
      </c>
      <c r="H125" s="695">
        <f t="shared" si="13"/>
        <v>1698336</v>
      </c>
      <c r="I125" s="708">
        <v>10000</v>
      </c>
      <c r="J125" s="713">
        <v>0</v>
      </c>
      <c r="K125" s="713">
        <v>0</v>
      </c>
      <c r="L125" s="695">
        <f t="shared" si="14"/>
        <v>0</v>
      </c>
      <c r="M125" s="713">
        <v>0</v>
      </c>
      <c r="N125" s="713">
        <v>0</v>
      </c>
      <c r="O125" s="695">
        <f t="shared" si="15"/>
        <v>0</v>
      </c>
      <c r="R125" s="713" t="s">
        <v>982</v>
      </c>
    </row>
    <row r="126" spans="1:18" hidden="1" x14ac:dyDescent="0.25">
      <c r="A126" s="702">
        <v>43971.394444444442</v>
      </c>
      <c r="B126" s="701" t="s">
        <v>304</v>
      </c>
      <c r="C126" s="694">
        <v>1</v>
      </c>
      <c r="D126" s="694">
        <v>39017</v>
      </c>
      <c r="E126" s="695">
        <v>0</v>
      </c>
      <c r="F126" s="695">
        <f t="shared" si="12"/>
        <v>468204</v>
      </c>
      <c r="G126" s="708">
        <v>0</v>
      </c>
      <c r="H126" s="695">
        <f t="shared" si="13"/>
        <v>468204</v>
      </c>
      <c r="I126" s="708">
        <v>0</v>
      </c>
      <c r="J126" s="694">
        <v>0</v>
      </c>
      <c r="K126" s="694">
        <v>0</v>
      </c>
      <c r="L126" s="695">
        <f t="shared" si="14"/>
        <v>0</v>
      </c>
      <c r="M126" s="694">
        <v>0</v>
      </c>
      <c r="N126" s="694">
        <v>0</v>
      </c>
      <c r="O126" s="695">
        <f t="shared" si="15"/>
        <v>0</v>
      </c>
      <c r="R126" s="694" t="s">
        <v>981</v>
      </c>
    </row>
    <row r="127" spans="1:18" hidden="1" x14ac:dyDescent="0.25">
      <c r="A127" s="702">
        <v>43959.473611111112</v>
      </c>
      <c r="B127" s="701" t="s">
        <v>306</v>
      </c>
      <c r="C127" s="694">
        <v>4</v>
      </c>
      <c r="D127" s="694">
        <v>104183</v>
      </c>
      <c r="E127" s="695">
        <v>0</v>
      </c>
      <c r="F127" s="695">
        <f t="shared" si="12"/>
        <v>1250196</v>
      </c>
      <c r="G127" s="708">
        <v>0</v>
      </c>
      <c r="H127" s="695">
        <f t="shared" si="13"/>
        <v>1250196</v>
      </c>
      <c r="I127" s="708">
        <v>0</v>
      </c>
      <c r="J127" s="694">
        <v>0</v>
      </c>
      <c r="K127" s="694">
        <v>0</v>
      </c>
      <c r="L127" s="695">
        <f t="shared" si="14"/>
        <v>0</v>
      </c>
      <c r="M127" s="694">
        <v>1</v>
      </c>
      <c r="N127" s="694">
        <v>15578</v>
      </c>
      <c r="O127" s="695">
        <f t="shared" si="15"/>
        <v>186936</v>
      </c>
      <c r="R127" s="694" t="s">
        <v>980</v>
      </c>
    </row>
    <row r="128" spans="1:18" hidden="1" x14ac:dyDescent="0.25">
      <c r="B128" s="696" t="s">
        <v>305</v>
      </c>
      <c r="C128" s="694">
        <v>2</v>
      </c>
      <c r="D128" s="694">
        <v>60573</v>
      </c>
      <c r="E128" s="695">
        <v>0</v>
      </c>
      <c r="F128" s="695">
        <f t="shared" si="12"/>
        <v>726876</v>
      </c>
      <c r="G128" s="708">
        <v>0</v>
      </c>
      <c r="H128" s="695">
        <f t="shared" si="13"/>
        <v>726876</v>
      </c>
      <c r="I128" s="708">
        <v>0</v>
      </c>
      <c r="J128" s="694">
        <v>0</v>
      </c>
      <c r="K128" s="694">
        <v>0</v>
      </c>
      <c r="L128" s="695">
        <f t="shared" si="14"/>
        <v>0</v>
      </c>
      <c r="M128" s="694">
        <v>0</v>
      </c>
      <c r="N128" s="694">
        <v>0</v>
      </c>
      <c r="O128" s="695">
        <f t="shared" si="15"/>
        <v>0</v>
      </c>
    </row>
    <row r="129" spans="2:15" s="709" customFormat="1" ht="33" hidden="1" customHeight="1" x14ac:dyDescent="0.25">
      <c r="B129" s="712" t="s">
        <v>979</v>
      </c>
      <c r="C129" s="709">
        <f>SUM(C55:C128)</f>
        <v>859</v>
      </c>
      <c r="D129" s="709">
        <f t="shared" ref="D129:I129" si="16">SUM(D2:D128)</f>
        <v>68021661</v>
      </c>
      <c r="E129" s="709">
        <f t="shared" si="16"/>
        <v>462868</v>
      </c>
      <c r="F129" s="709">
        <f t="shared" si="16"/>
        <v>821814348</v>
      </c>
      <c r="G129" s="710">
        <f t="shared" si="16"/>
        <v>16335867</v>
      </c>
      <c r="H129" s="711">
        <f t="shared" si="16"/>
        <v>838150215</v>
      </c>
      <c r="I129" s="710">
        <f t="shared" si="16"/>
        <v>1630000</v>
      </c>
      <c r="J129" s="709">
        <f>SUM(J55:J128)</f>
        <v>115</v>
      </c>
      <c r="K129" s="709">
        <f>SUM(K2:K128)</f>
        <v>4505194</v>
      </c>
      <c r="L129" s="709">
        <f>SUM(L2:L128)</f>
        <v>54062328</v>
      </c>
      <c r="M129" s="709">
        <f>SUM(M2:M128)</f>
        <v>34</v>
      </c>
      <c r="N129" s="709">
        <f>SUM(N2:N128)</f>
        <v>395481</v>
      </c>
      <c r="O129" s="709">
        <f>SUM(O2:O128)</f>
        <v>4745772</v>
      </c>
    </row>
    <row r="131" spans="2:15" x14ac:dyDescent="0.25">
      <c r="B131" s="696" t="s">
        <v>796</v>
      </c>
      <c r="H131" s="695">
        <f>SUBTOTAL(9,H14:H39)</f>
        <v>349797573</v>
      </c>
      <c r="I131" s="695">
        <f>SUBTOTAL(9,I14:I39)</f>
        <v>420000</v>
      </c>
      <c r="L131" s="695">
        <f>SUBTOTAL(9,L14:L39)</f>
        <v>17750400</v>
      </c>
      <c r="O131" s="695">
        <f>SUBTOTAL(9,O14:O39)</f>
        <v>72060</v>
      </c>
    </row>
  </sheetData>
  <autoFilter ref="A1:S129">
    <filterColumn colId="1">
      <colorFilter dxfId="1"/>
    </filterColumn>
  </autoFilter>
  <phoneticPr fontId="3"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V131"/>
  <sheetViews>
    <sheetView zoomScale="85" zoomScaleNormal="85" workbookViewId="0">
      <pane xSplit="1" ySplit="2" topLeftCell="B3" activePane="bottomRight" state="frozen"/>
      <selection activeCell="J12" sqref="J12"/>
      <selection pane="topRight" activeCell="J12" sqref="J12"/>
      <selection pane="bottomLeft" activeCell="J12" sqref="J12"/>
      <selection pane="bottomRight" activeCell="J12" sqref="J12"/>
    </sheetView>
  </sheetViews>
  <sheetFormatPr defaultRowHeight="12.75" x14ac:dyDescent="0.25"/>
  <cols>
    <col min="1" max="1" width="35.140625" style="725" bestFit="1" customWidth="1"/>
    <col min="2" max="2" width="19.7109375" style="726" customWidth="1"/>
    <col min="3" max="3" width="21.7109375" style="726" customWidth="1"/>
    <col min="4" max="5" width="16.5703125" style="726" customWidth="1"/>
    <col min="6" max="6" width="22.5703125" style="725" customWidth="1"/>
    <col min="7" max="16384" width="9.140625" style="725"/>
  </cols>
  <sheetData>
    <row r="1" spans="1:6" ht="56.25" customHeight="1" x14ac:dyDescent="0.25">
      <c r="A1" s="1202" t="s">
        <v>1169</v>
      </c>
      <c r="B1" s="1203"/>
      <c r="C1" s="1203"/>
      <c r="D1" s="1203"/>
      <c r="E1" s="1203"/>
      <c r="F1" s="1204"/>
    </row>
    <row r="2" spans="1:6" ht="57" customHeight="1" x14ac:dyDescent="0.25">
      <c r="A2" s="738" t="s">
        <v>1168</v>
      </c>
      <c r="B2" s="739" t="s">
        <v>1167</v>
      </c>
      <c r="C2" s="739" t="s">
        <v>1166</v>
      </c>
      <c r="D2" s="739" t="s">
        <v>1165</v>
      </c>
      <c r="E2" s="739" t="s">
        <v>1164</v>
      </c>
      <c r="F2" s="738" t="s">
        <v>157</v>
      </c>
    </row>
    <row r="3" spans="1:6" s="737" customFormat="1" ht="16.5" x14ac:dyDescent="0.25">
      <c r="A3" s="578" t="s">
        <v>63</v>
      </c>
      <c r="B3" s="735">
        <v>20</v>
      </c>
      <c r="C3" s="735">
        <v>11</v>
      </c>
      <c r="D3" s="735">
        <v>10</v>
      </c>
      <c r="E3" s="732">
        <f t="shared" ref="E3:E34" si="0">D3*3500</f>
        <v>35000</v>
      </c>
      <c r="F3" s="731"/>
    </row>
    <row r="4" spans="1:6" s="737" customFormat="1" ht="16.5" x14ac:dyDescent="0.25">
      <c r="A4" s="740" t="s">
        <v>55</v>
      </c>
      <c r="B4" s="735">
        <v>10</v>
      </c>
      <c r="C4" s="735">
        <v>5</v>
      </c>
      <c r="D4" s="735">
        <v>5</v>
      </c>
      <c r="E4" s="732">
        <f t="shared" si="0"/>
        <v>17500</v>
      </c>
      <c r="F4" s="731"/>
    </row>
    <row r="5" spans="1:6" s="737" customFormat="1" ht="16.5" x14ac:dyDescent="0.25">
      <c r="A5" s="740" t="s">
        <v>46</v>
      </c>
      <c r="B5" s="735">
        <v>39</v>
      </c>
      <c r="C5" s="735">
        <v>19</v>
      </c>
      <c r="D5" s="735">
        <v>20</v>
      </c>
      <c r="E5" s="732">
        <f t="shared" si="0"/>
        <v>70000</v>
      </c>
      <c r="F5" s="731"/>
    </row>
    <row r="6" spans="1:6" s="737" customFormat="1" ht="16.5" x14ac:dyDescent="0.25">
      <c r="A6" s="740" t="s">
        <v>48</v>
      </c>
      <c r="B6" s="735">
        <v>13</v>
      </c>
      <c r="C6" s="735">
        <v>7</v>
      </c>
      <c r="D6" s="735">
        <v>6</v>
      </c>
      <c r="E6" s="732">
        <f t="shared" si="0"/>
        <v>21000</v>
      </c>
      <c r="F6" s="731"/>
    </row>
    <row r="7" spans="1:6" s="737" customFormat="1" ht="16.5" x14ac:dyDescent="0.25">
      <c r="A7" s="740" t="s">
        <v>56</v>
      </c>
      <c r="B7" s="735">
        <v>34</v>
      </c>
      <c r="C7" s="735">
        <v>16</v>
      </c>
      <c r="D7" s="735">
        <v>17</v>
      </c>
      <c r="E7" s="732">
        <f t="shared" si="0"/>
        <v>59500</v>
      </c>
      <c r="F7" s="731"/>
    </row>
    <row r="8" spans="1:6" s="737" customFormat="1" ht="16.5" x14ac:dyDescent="0.25">
      <c r="A8" s="740" t="s">
        <v>57</v>
      </c>
      <c r="B8" s="735">
        <v>8</v>
      </c>
      <c r="C8" s="735">
        <v>4</v>
      </c>
      <c r="D8" s="735">
        <v>4</v>
      </c>
      <c r="E8" s="732">
        <f t="shared" si="0"/>
        <v>14000</v>
      </c>
      <c r="F8" s="731"/>
    </row>
    <row r="9" spans="1:6" s="737" customFormat="1" ht="16.5" x14ac:dyDescent="0.25">
      <c r="A9" s="740" t="s">
        <v>52</v>
      </c>
      <c r="B9" s="735">
        <v>19</v>
      </c>
      <c r="C9" s="735">
        <v>10</v>
      </c>
      <c r="D9" s="735">
        <v>9</v>
      </c>
      <c r="E9" s="732">
        <f t="shared" si="0"/>
        <v>31500</v>
      </c>
      <c r="F9" s="731"/>
    </row>
    <row r="10" spans="1:6" s="737" customFormat="1" ht="16.5" x14ac:dyDescent="0.25">
      <c r="A10" s="740" t="s">
        <v>47</v>
      </c>
      <c r="B10" s="735">
        <v>28</v>
      </c>
      <c r="C10" s="735">
        <v>13</v>
      </c>
      <c r="D10" s="735">
        <v>14</v>
      </c>
      <c r="E10" s="732">
        <f t="shared" si="0"/>
        <v>49000</v>
      </c>
      <c r="F10" s="731"/>
    </row>
    <row r="11" spans="1:6" s="737" customFormat="1" ht="16.5" x14ac:dyDescent="0.25">
      <c r="A11" s="740" t="s">
        <v>42</v>
      </c>
      <c r="B11" s="735">
        <v>41</v>
      </c>
      <c r="C11" s="735">
        <v>20</v>
      </c>
      <c r="D11" s="735">
        <v>20</v>
      </c>
      <c r="E11" s="732">
        <f t="shared" si="0"/>
        <v>70000</v>
      </c>
      <c r="F11" s="731"/>
    </row>
    <row r="12" spans="1:6" s="737" customFormat="1" ht="16.5" x14ac:dyDescent="0.25">
      <c r="A12" s="740" t="s">
        <v>43</v>
      </c>
      <c r="B12" s="735">
        <v>29</v>
      </c>
      <c r="C12" s="735">
        <v>14</v>
      </c>
      <c r="D12" s="735">
        <v>14</v>
      </c>
      <c r="E12" s="732">
        <f t="shared" si="0"/>
        <v>49000</v>
      </c>
      <c r="F12" s="731"/>
    </row>
    <row r="13" spans="1:6" s="737" customFormat="1" ht="16.5" x14ac:dyDescent="0.25">
      <c r="A13" s="740" t="s">
        <v>45</v>
      </c>
      <c r="B13" s="735">
        <v>59</v>
      </c>
      <c r="C13" s="735">
        <v>30</v>
      </c>
      <c r="D13" s="735">
        <v>30</v>
      </c>
      <c r="E13" s="732">
        <f t="shared" si="0"/>
        <v>105000</v>
      </c>
      <c r="F13" s="731"/>
    </row>
    <row r="14" spans="1:6" s="737" customFormat="1" ht="16.5" x14ac:dyDescent="0.25">
      <c r="A14" s="740" t="s">
        <v>61</v>
      </c>
      <c r="B14" s="735">
        <v>7</v>
      </c>
      <c r="C14" s="735">
        <v>5</v>
      </c>
      <c r="D14" s="735">
        <v>3</v>
      </c>
      <c r="E14" s="732">
        <f t="shared" si="0"/>
        <v>10500</v>
      </c>
      <c r="F14" s="731"/>
    </row>
    <row r="15" spans="1:6" s="737" customFormat="1" ht="16.5" x14ac:dyDescent="0.25">
      <c r="A15" s="740" t="s">
        <v>40</v>
      </c>
      <c r="B15" s="735">
        <v>80</v>
      </c>
      <c r="C15" s="735">
        <v>28</v>
      </c>
      <c r="D15" s="735">
        <v>40</v>
      </c>
      <c r="E15" s="732">
        <f t="shared" si="0"/>
        <v>140000</v>
      </c>
      <c r="F15" s="731"/>
    </row>
    <row r="16" spans="1:6" s="737" customFormat="1" ht="16.5" x14ac:dyDescent="0.25">
      <c r="A16" s="740" t="s">
        <v>62</v>
      </c>
      <c r="B16" s="735">
        <v>6</v>
      </c>
      <c r="C16" s="735">
        <v>3</v>
      </c>
      <c r="D16" s="735">
        <v>3</v>
      </c>
      <c r="E16" s="732">
        <f t="shared" si="0"/>
        <v>10500</v>
      </c>
      <c r="F16" s="731"/>
    </row>
    <row r="17" spans="1:6" s="737" customFormat="1" ht="16.5" x14ac:dyDescent="0.25">
      <c r="A17" s="740" t="s">
        <v>39</v>
      </c>
      <c r="B17" s="735">
        <v>48</v>
      </c>
      <c r="C17" s="735">
        <v>24</v>
      </c>
      <c r="D17" s="735">
        <v>24</v>
      </c>
      <c r="E17" s="732">
        <f t="shared" si="0"/>
        <v>84000</v>
      </c>
      <c r="F17" s="731"/>
    </row>
    <row r="18" spans="1:6" s="737" customFormat="1" ht="16.5" x14ac:dyDescent="0.25">
      <c r="A18" s="740" t="s">
        <v>41</v>
      </c>
      <c r="B18" s="735">
        <v>112</v>
      </c>
      <c r="C18" s="735">
        <v>50</v>
      </c>
      <c r="D18" s="735">
        <v>56</v>
      </c>
      <c r="E18" s="732">
        <f t="shared" si="0"/>
        <v>196000</v>
      </c>
      <c r="F18" s="731"/>
    </row>
    <row r="19" spans="1:6" ht="16.5" x14ac:dyDescent="0.25">
      <c r="A19" s="740" t="s">
        <v>58</v>
      </c>
      <c r="B19" s="735">
        <v>6</v>
      </c>
      <c r="C19" s="735">
        <v>3</v>
      </c>
      <c r="D19" s="735">
        <v>3</v>
      </c>
      <c r="E19" s="732">
        <f t="shared" si="0"/>
        <v>10500</v>
      </c>
      <c r="F19" s="731"/>
    </row>
    <row r="20" spans="1:6" ht="16.5" x14ac:dyDescent="0.25">
      <c r="A20" s="740" t="s">
        <v>59</v>
      </c>
      <c r="B20" s="735">
        <v>14</v>
      </c>
      <c r="C20" s="735">
        <v>6</v>
      </c>
      <c r="D20" s="735">
        <v>7</v>
      </c>
      <c r="E20" s="732">
        <f t="shared" si="0"/>
        <v>24500</v>
      </c>
      <c r="F20" s="731"/>
    </row>
    <row r="21" spans="1:6" ht="16.5" x14ac:dyDescent="0.25">
      <c r="A21" s="740" t="s">
        <v>53</v>
      </c>
      <c r="B21" s="735">
        <v>12</v>
      </c>
      <c r="C21" s="735">
        <v>5</v>
      </c>
      <c r="D21" s="735">
        <v>6</v>
      </c>
      <c r="E21" s="732">
        <f t="shared" si="0"/>
        <v>21000</v>
      </c>
      <c r="F21" s="731"/>
    </row>
    <row r="22" spans="1:6" ht="16.5" x14ac:dyDescent="0.25">
      <c r="A22" s="740" t="s">
        <v>44</v>
      </c>
      <c r="B22" s="735">
        <v>28</v>
      </c>
      <c r="C22" s="735">
        <v>10</v>
      </c>
      <c r="D22" s="735">
        <v>14</v>
      </c>
      <c r="E22" s="732">
        <f t="shared" si="0"/>
        <v>49000</v>
      </c>
      <c r="F22" s="731"/>
    </row>
    <row r="23" spans="1:6" ht="16.5" x14ac:dyDescent="0.25">
      <c r="A23" s="740" t="s">
        <v>54</v>
      </c>
      <c r="B23" s="735">
        <v>23</v>
      </c>
      <c r="C23" s="735">
        <v>10</v>
      </c>
      <c r="D23" s="735">
        <v>11</v>
      </c>
      <c r="E23" s="732">
        <f t="shared" si="0"/>
        <v>38500</v>
      </c>
      <c r="F23" s="731"/>
    </row>
    <row r="24" spans="1:6" ht="16.5" x14ac:dyDescent="0.25">
      <c r="A24" s="740" t="s">
        <v>51</v>
      </c>
      <c r="B24" s="735">
        <v>8</v>
      </c>
      <c r="C24" s="735">
        <v>3</v>
      </c>
      <c r="D24" s="735">
        <v>4</v>
      </c>
      <c r="E24" s="732">
        <f t="shared" si="0"/>
        <v>14000</v>
      </c>
      <c r="F24" s="731"/>
    </row>
    <row r="25" spans="1:6" ht="16.5" x14ac:dyDescent="0.25">
      <c r="A25" s="740" t="s">
        <v>49</v>
      </c>
      <c r="B25" s="735">
        <v>17</v>
      </c>
      <c r="C25" s="735">
        <v>8</v>
      </c>
      <c r="D25" s="735">
        <v>8</v>
      </c>
      <c r="E25" s="732">
        <f t="shared" si="0"/>
        <v>28000</v>
      </c>
      <c r="F25" s="731"/>
    </row>
    <row r="26" spans="1:6" ht="16.5" x14ac:dyDescent="0.25">
      <c r="A26" s="740" t="s">
        <v>50</v>
      </c>
      <c r="B26" s="735">
        <v>24</v>
      </c>
      <c r="C26" s="735">
        <v>11</v>
      </c>
      <c r="D26" s="735">
        <v>12</v>
      </c>
      <c r="E26" s="732">
        <f t="shared" si="0"/>
        <v>42000</v>
      </c>
      <c r="F26" s="731"/>
    </row>
    <row r="27" spans="1:6" ht="16.5" x14ac:dyDescent="0.25">
      <c r="A27" s="740" t="s">
        <v>60</v>
      </c>
      <c r="B27" s="735">
        <v>11</v>
      </c>
      <c r="C27" s="735">
        <v>6</v>
      </c>
      <c r="D27" s="735">
        <v>5</v>
      </c>
      <c r="E27" s="732">
        <f t="shared" si="0"/>
        <v>17500</v>
      </c>
      <c r="F27" s="731"/>
    </row>
    <row r="28" spans="1:6" ht="16.5" hidden="1" x14ac:dyDescent="0.25">
      <c r="A28" s="736" t="s">
        <v>71</v>
      </c>
      <c r="B28" s="735">
        <v>50</v>
      </c>
      <c r="C28" s="735">
        <v>26</v>
      </c>
      <c r="D28" s="735">
        <v>25</v>
      </c>
      <c r="E28" s="732">
        <f t="shared" si="0"/>
        <v>87500</v>
      </c>
      <c r="F28" s="731"/>
    </row>
    <row r="29" spans="1:6" ht="16.5" hidden="1" x14ac:dyDescent="0.25">
      <c r="A29" s="736" t="s">
        <v>251</v>
      </c>
      <c r="B29" s="735">
        <v>36</v>
      </c>
      <c r="C29" s="735">
        <v>18</v>
      </c>
      <c r="D29" s="735">
        <v>18</v>
      </c>
      <c r="E29" s="732">
        <f t="shared" si="0"/>
        <v>63000</v>
      </c>
      <c r="F29" s="731"/>
    </row>
    <row r="30" spans="1:6" ht="16.5" hidden="1" x14ac:dyDescent="0.25">
      <c r="A30" s="736" t="s">
        <v>346</v>
      </c>
      <c r="B30" s="735">
        <v>25</v>
      </c>
      <c r="C30" s="735">
        <v>12</v>
      </c>
      <c r="D30" s="735">
        <v>13</v>
      </c>
      <c r="E30" s="732">
        <f t="shared" si="0"/>
        <v>45500</v>
      </c>
      <c r="F30" s="731"/>
    </row>
    <row r="31" spans="1:6" ht="16.5" hidden="1" x14ac:dyDescent="0.25">
      <c r="A31" s="736" t="s">
        <v>345</v>
      </c>
      <c r="B31" s="735">
        <v>14</v>
      </c>
      <c r="C31" s="735">
        <v>7</v>
      </c>
      <c r="D31" s="735">
        <v>7</v>
      </c>
      <c r="E31" s="732">
        <f t="shared" si="0"/>
        <v>24500</v>
      </c>
      <c r="F31" s="731"/>
    </row>
    <row r="32" spans="1:6" ht="16.5" hidden="1" x14ac:dyDescent="0.25">
      <c r="A32" s="736" t="s">
        <v>70</v>
      </c>
      <c r="B32" s="735">
        <v>34</v>
      </c>
      <c r="C32" s="735">
        <v>14</v>
      </c>
      <c r="D32" s="735">
        <v>17</v>
      </c>
      <c r="E32" s="732">
        <f t="shared" si="0"/>
        <v>59500</v>
      </c>
      <c r="F32" s="731"/>
    </row>
    <row r="33" spans="1:6" ht="16.5" hidden="1" x14ac:dyDescent="0.25">
      <c r="A33" s="736" t="s">
        <v>349</v>
      </c>
      <c r="B33" s="735">
        <v>24</v>
      </c>
      <c r="C33" s="735">
        <v>11</v>
      </c>
      <c r="D33" s="735">
        <v>12</v>
      </c>
      <c r="E33" s="732">
        <f t="shared" si="0"/>
        <v>42000</v>
      </c>
      <c r="F33" s="731"/>
    </row>
    <row r="34" spans="1:6" ht="16.5" hidden="1" x14ac:dyDescent="0.25">
      <c r="A34" s="736" t="s">
        <v>72</v>
      </c>
      <c r="B34" s="735">
        <v>31</v>
      </c>
      <c r="C34" s="735">
        <v>17</v>
      </c>
      <c r="D34" s="735">
        <v>15</v>
      </c>
      <c r="E34" s="732">
        <f t="shared" si="0"/>
        <v>52500</v>
      </c>
      <c r="F34" s="731"/>
    </row>
    <row r="35" spans="1:6" ht="16.5" hidden="1" x14ac:dyDescent="0.25">
      <c r="A35" s="736" t="s">
        <v>73</v>
      </c>
      <c r="B35" s="735">
        <v>100</v>
      </c>
      <c r="C35" s="735">
        <v>49</v>
      </c>
      <c r="D35" s="735">
        <v>50</v>
      </c>
      <c r="E35" s="732">
        <f t="shared" ref="E35:E66" si="1">D35*3500</f>
        <v>175000</v>
      </c>
      <c r="F35" s="731"/>
    </row>
    <row r="36" spans="1:6" ht="16.5" hidden="1" x14ac:dyDescent="0.25">
      <c r="A36" s="736" t="s">
        <v>438</v>
      </c>
      <c r="B36" s="735">
        <v>17</v>
      </c>
      <c r="C36" s="735">
        <v>8</v>
      </c>
      <c r="D36" s="735">
        <v>8</v>
      </c>
      <c r="E36" s="732">
        <f t="shared" si="1"/>
        <v>28000</v>
      </c>
      <c r="F36" s="731"/>
    </row>
    <row r="37" spans="1:6" ht="16.5" hidden="1" x14ac:dyDescent="0.25">
      <c r="A37" s="736" t="s">
        <v>348</v>
      </c>
      <c r="B37" s="735">
        <v>13</v>
      </c>
      <c r="C37" s="735">
        <v>7</v>
      </c>
      <c r="D37" s="735">
        <v>6</v>
      </c>
      <c r="E37" s="732">
        <f t="shared" si="1"/>
        <v>21000</v>
      </c>
      <c r="F37" s="731"/>
    </row>
    <row r="38" spans="1:6" ht="16.5" hidden="1" x14ac:dyDescent="0.25">
      <c r="A38" s="736" t="s">
        <v>344</v>
      </c>
      <c r="B38" s="735">
        <v>11</v>
      </c>
      <c r="C38" s="735">
        <v>5</v>
      </c>
      <c r="D38" s="735">
        <v>6</v>
      </c>
      <c r="E38" s="732">
        <f t="shared" si="1"/>
        <v>21000</v>
      </c>
      <c r="F38" s="731"/>
    </row>
    <row r="39" spans="1:6" ht="16.5" hidden="1" x14ac:dyDescent="0.25">
      <c r="A39" s="736" t="s">
        <v>347</v>
      </c>
      <c r="B39" s="735">
        <v>12</v>
      </c>
      <c r="C39" s="735">
        <v>8</v>
      </c>
      <c r="D39" s="735">
        <v>6</v>
      </c>
      <c r="E39" s="732">
        <f t="shared" si="1"/>
        <v>21000</v>
      </c>
      <c r="F39" s="731"/>
    </row>
    <row r="40" spans="1:6" ht="16.5" hidden="1" x14ac:dyDescent="0.25">
      <c r="A40" s="736" t="s">
        <v>69</v>
      </c>
      <c r="B40" s="735">
        <v>36</v>
      </c>
      <c r="C40" s="735">
        <v>17</v>
      </c>
      <c r="D40" s="735">
        <v>18</v>
      </c>
      <c r="E40" s="732">
        <f t="shared" si="1"/>
        <v>63000</v>
      </c>
      <c r="F40" s="731"/>
    </row>
    <row r="41" spans="1:6" ht="16.5" hidden="1" x14ac:dyDescent="0.25">
      <c r="A41" s="736" t="s">
        <v>68</v>
      </c>
      <c r="B41" s="735">
        <v>38</v>
      </c>
      <c r="C41" s="735">
        <v>19</v>
      </c>
      <c r="D41" s="735">
        <v>19</v>
      </c>
      <c r="E41" s="732">
        <f t="shared" si="1"/>
        <v>66500</v>
      </c>
      <c r="F41" s="731"/>
    </row>
    <row r="42" spans="1:6" ht="16.5" hidden="1" x14ac:dyDescent="0.25">
      <c r="A42" s="736" t="s">
        <v>342</v>
      </c>
      <c r="B42" s="735">
        <v>12</v>
      </c>
      <c r="C42" s="735">
        <v>3</v>
      </c>
      <c r="D42" s="735">
        <v>5</v>
      </c>
      <c r="E42" s="732">
        <f t="shared" si="1"/>
        <v>17500</v>
      </c>
      <c r="F42" s="731"/>
    </row>
    <row r="43" spans="1:6" ht="16.5" hidden="1" x14ac:dyDescent="0.25">
      <c r="A43" s="736" t="s">
        <v>343</v>
      </c>
      <c r="B43" s="735">
        <v>18</v>
      </c>
      <c r="C43" s="735">
        <v>12</v>
      </c>
      <c r="D43" s="735">
        <v>9</v>
      </c>
      <c r="E43" s="732">
        <f t="shared" si="1"/>
        <v>31500</v>
      </c>
      <c r="F43" s="731"/>
    </row>
    <row r="44" spans="1:6" ht="16.5" hidden="1" x14ac:dyDescent="0.25">
      <c r="A44" s="736" t="s">
        <v>340</v>
      </c>
      <c r="B44" s="735">
        <v>11</v>
      </c>
      <c r="C44" s="735">
        <v>5</v>
      </c>
      <c r="D44" s="735">
        <v>6</v>
      </c>
      <c r="E44" s="732">
        <f t="shared" si="1"/>
        <v>21000</v>
      </c>
      <c r="F44" s="731"/>
    </row>
    <row r="45" spans="1:6" ht="16.5" hidden="1" x14ac:dyDescent="0.25">
      <c r="A45" s="736" t="s">
        <v>272</v>
      </c>
      <c r="B45" s="735">
        <v>13</v>
      </c>
      <c r="C45" s="735">
        <v>4</v>
      </c>
      <c r="D45" s="735">
        <v>7</v>
      </c>
      <c r="E45" s="732">
        <f t="shared" si="1"/>
        <v>24500</v>
      </c>
      <c r="F45" s="731"/>
    </row>
    <row r="46" spans="1:6" ht="16.5" hidden="1" x14ac:dyDescent="0.25">
      <c r="A46" s="736" t="s">
        <v>519</v>
      </c>
      <c r="B46" s="735">
        <v>12</v>
      </c>
      <c r="C46" s="735">
        <v>6</v>
      </c>
      <c r="D46" s="735">
        <v>6</v>
      </c>
      <c r="E46" s="732">
        <f t="shared" si="1"/>
        <v>21000</v>
      </c>
      <c r="F46" s="731"/>
    </row>
    <row r="47" spans="1:6" ht="16.5" hidden="1" x14ac:dyDescent="0.25">
      <c r="A47" s="736" t="s">
        <v>275</v>
      </c>
      <c r="B47" s="735">
        <v>12</v>
      </c>
      <c r="C47" s="735">
        <v>5</v>
      </c>
      <c r="D47" s="735">
        <v>6</v>
      </c>
      <c r="E47" s="732">
        <f t="shared" si="1"/>
        <v>21000</v>
      </c>
      <c r="F47" s="731"/>
    </row>
    <row r="48" spans="1:6" ht="16.5" hidden="1" x14ac:dyDescent="0.25">
      <c r="A48" s="736" t="s">
        <v>249</v>
      </c>
      <c r="B48" s="735">
        <v>3</v>
      </c>
      <c r="C48" s="735">
        <v>2</v>
      </c>
      <c r="D48" s="735">
        <v>2</v>
      </c>
      <c r="E48" s="732">
        <f t="shared" si="1"/>
        <v>7000</v>
      </c>
      <c r="F48" s="731"/>
    </row>
    <row r="49" spans="1:6" ht="16.5" hidden="1" x14ac:dyDescent="0.25">
      <c r="A49" s="736" t="s">
        <v>280</v>
      </c>
      <c r="B49" s="735">
        <v>10</v>
      </c>
      <c r="C49" s="735">
        <v>4</v>
      </c>
      <c r="D49" s="735">
        <v>5</v>
      </c>
      <c r="E49" s="732">
        <f t="shared" si="1"/>
        <v>17500</v>
      </c>
      <c r="F49" s="731"/>
    </row>
    <row r="50" spans="1:6" ht="16.5" hidden="1" x14ac:dyDescent="0.25">
      <c r="A50" s="736" t="s">
        <v>277</v>
      </c>
      <c r="B50" s="735">
        <v>8</v>
      </c>
      <c r="C50" s="735">
        <v>4</v>
      </c>
      <c r="D50" s="735">
        <v>4</v>
      </c>
      <c r="E50" s="732">
        <f t="shared" si="1"/>
        <v>14000</v>
      </c>
      <c r="F50" s="731"/>
    </row>
    <row r="51" spans="1:6" ht="16.5" hidden="1" x14ac:dyDescent="0.25">
      <c r="A51" s="736" t="s">
        <v>278</v>
      </c>
      <c r="B51" s="735">
        <v>8</v>
      </c>
      <c r="C51" s="735">
        <v>5</v>
      </c>
      <c r="D51" s="735">
        <v>4</v>
      </c>
      <c r="E51" s="732">
        <f t="shared" si="1"/>
        <v>14000</v>
      </c>
      <c r="F51" s="731"/>
    </row>
    <row r="52" spans="1:6" ht="16.5" hidden="1" x14ac:dyDescent="0.25">
      <c r="A52" s="736" t="s">
        <v>274</v>
      </c>
      <c r="B52" s="735">
        <v>13</v>
      </c>
      <c r="C52" s="735">
        <v>6</v>
      </c>
      <c r="D52" s="735">
        <v>7</v>
      </c>
      <c r="E52" s="732">
        <f t="shared" si="1"/>
        <v>24500</v>
      </c>
      <c r="F52" s="731"/>
    </row>
    <row r="53" spans="1:6" ht="16.5" hidden="1" x14ac:dyDescent="0.25">
      <c r="A53" s="736" t="s">
        <v>279</v>
      </c>
      <c r="B53" s="735">
        <v>13</v>
      </c>
      <c r="C53" s="735">
        <v>6</v>
      </c>
      <c r="D53" s="735">
        <v>7</v>
      </c>
      <c r="E53" s="732">
        <f t="shared" si="1"/>
        <v>24500</v>
      </c>
      <c r="F53" s="731"/>
    </row>
    <row r="54" spans="1:6" ht="16.5" hidden="1" x14ac:dyDescent="0.25">
      <c r="A54" s="736" t="s">
        <v>273</v>
      </c>
      <c r="B54" s="735">
        <v>10</v>
      </c>
      <c r="C54" s="735">
        <v>5</v>
      </c>
      <c r="D54" s="735">
        <v>5</v>
      </c>
      <c r="E54" s="732">
        <f t="shared" si="1"/>
        <v>17500</v>
      </c>
      <c r="F54" s="731"/>
    </row>
    <row r="55" spans="1:6" ht="16.5" hidden="1" x14ac:dyDescent="0.25">
      <c r="A55" s="736" t="s">
        <v>276</v>
      </c>
      <c r="B55" s="735">
        <v>11</v>
      </c>
      <c r="C55" s="735">
        <v>6</v>
      </c>
      <c r="D55" s="735">
        <v>5</v>
      </c>
      <c r="E55" s="732">
        <f t="shared" si="1"/>
        <v>17500</v>
      </c>
      <c r="F55" s="731"/>
    </row>
    <row r="56" spans="1:6" ht="16.5" hidden="1" x14ac:dyDescent="0.25">
      <c r="A56" s="736" t="s">
        <v>271</v>
      </c>
      <c r="B56" s="735">
        <v>11</v>
      </c>
      <c r="C56" s="735">
        <v>5</v>
      </c>
      <c r="D56" s="735">
        <v>6</v>
      </c>
      <c r="E56" s="732">
        <f t="shared" si="1"/>
        <v>21000</v>
      </c>
      <c r="F56" s="731"/>
    </row>
    <row r="57" spans="1:6" ht="16.5" hidden="1" x14ac:dyDescent="0.25">
      <c r="A57" s="736" t="s">
        <v>335</v>
      </c>
      <c r="B57" s="735">
        <v>22</v>
      </c>
      <c r="C57" s="735">
        <v>12</v>
      </c>
      <c r="D57" s="735">
        <v>11</v>
      </c>
      <c r="E57" s="732">
        <f t="shared" si="1"/>
        <v>38500</v>
      </c>
      <c r="F57" s="731"/>
    </row>
    <row r="58" spans="1:6" ht="16.5" hidden="1" x14ac:dyDescent="0.25">
      <c r="A58" s="736" t="s">
        <v>65</v>
      </c>
      <c r="B58" s="735">
        <v>25</v>
      </c>
      <c r="C58" s="735">
        <v>12</v>
      </c>
      <c r="D58" s="735">
        <v>13</v>
      </c>
      <c r="E58" s="732">
        <f t="shared" si="1"/>
        <v>45500</v>
      </c>
      <c r="F58" s="731"/>
    </row>
    <row r="59" spans="1:6" ht="16.5" hidden="1" x14ac:dyDescent="0.25">
      <c r="A59" s="736" t="s">
        <v>66</v>
      </c>
      <c r="B59" s="735">
        <v>48</v>
      </c>
      <c r="C59" s="735">
        <v>15</v>
      </c>
      <c r="D59" s="735">
        <v>23</v>
      </c>
      <c r="E59" s="732">
        <f t="shared" si="1"/>
        <v>80500</v>
      </c>
      <c r="F59" s="731"/>
    </row>
    <row r="60" spans="1:6" ht="16.5" hidden="1" x14ac:dyDescent="0.25">
      <c r="A60" s="736" t="s">
        <v>338</v>
      </c>
      <c r="B60" s="735">
        <v>14</v>
      </c>
      <c r="C60" s="735">
        <v>7</v>
      </c>
      <c r="D60" s="735">
        <v>7</v>
      </c>
      <c r="E60" s="732">
        <f t="shared" si="1"/>
        <v>24500</v>
      </c>
      <c r="F60" s="731"/>
    </row>
    <row r="61" spans="1:6" ht="16.5" hidden="1" x14ac:dyDescent="0.25">
      <c r="A61" s="736" t="s">
        <v>339</v>
      </c>
      <c r="B61" s="735">
        <v>21</v>
      </c>
      <c r="C61" s="735">
        <v>8</v>
      </c>
      <c r="D61" s="735">
        <v>10</v>
      </c>
      <c r="E61" s="732">
        <f t="shared" si="1"/>
        <v>35000</v>
      </c>
      <c r="F61" s="731"/>
    </row>
    <row r="62" spans="1:6" ht="16.5" hidden="1" x14ac:dyDescent="0.25">
      <c r="A62" s="736" t="s">
        <v>67</v>
      </c>
      <c r="B62" s="735">
        <v>53</v>
      </c>
      <c r="C62" s="735">
        <v>24</v>
      </c>
      <c r="D62" s="735">
        <v>26</v>
      </c>
      <c r="E62" s="732">
        <f t="shared" si="1"/>
        <v>91000</v>
      </c>
      <c r="F62" s="731"/>
    </row>
    <row r="63" spans="1:6" ht="16.5" hidden="1" x14ac:dyDescent="0.25">
      <c r="A63" s="736" t="s">
        <v>336</v>
      </c>
      <c r="B63" s="735">
        <v>12</v>
      </c>
      <c r="C63" s="735">
        <v>5</v>
      </c>
      <c r="D63" s="735">
        <v>6</v>
      </c>
      <c r="E63" s="732">
        <f t="shared" si="1"/>
        <v>21000</v>
      </c>
      <c r="F63" s="731"/>
    </row>
    <row r="64" spans="1:6" ht="16.5" hidden="1" x14ac:dyDescent="0.25">
      <c r="A64" s="736" t="s">
        <v>337</v>
      </c>
      <c r="B64" s="735">
        <v>23</v>
      </c>
      <c r="C64" s="735">
        <v>12</v>
      </c>
      <c r="D64" s="735">
        <v>11</v>
      </c>
      <c r="E64" s="732">
        <f t="shared" si="1"/>
        <v>38500</v>
      </c>
      <c r="F64" s="731"/>
    </row>
    <row r="65" spans="1:6" ht="16.5" hidden="1" x14ac:dyDescent="0.25">
      <c r="A65" s="736" t="s">
        <v>328</v>
      </c>
      <c r="B65" s="735">
        <v>10</v>
      </c>
      <c r="C65" s="735">
        <v>4</v>
      </c>
      <c r="D65" s="735">
        <v>5</v>
      </c>
      <c r="E65" s="732">
        <f t="shared" si="1"/>
        <v>17500</v>
      </c>
      <c r="F65" s="731"/>
    </row>
    <row r="66" spans="1:6" ht="16.5" hidden="1" x14ac:dyDescent="0.25">
      <c r="A66" s="736" t="s">
        <v>327</v>
      </c>
      <c r="B66" s="735">
        <v>12</v>
      </c>
      <c r="C66" s="735">
        <v>4</v>
      </c>
      <c r="D66" s="735">
        <v>6</v>
      </c>
      <c r="E66" s="732">
        <f t="shared" si="1"/>
        <v>21000</v>
      </c>
      <c r="F66" s="731"/>
    </row>
    <row r="67" spans="1:6" ht="16.5" hidden="1" x14ac:dyDescent="0.25">
      <c r="A67" s="736" t="s">
        <v>333</v>
      </c>
      <c r="B67" s="735">
        <v>12</v>
      </c>
      <c r="C67" s="735">
        <v>6</v>
      </c>
      <c r="D67" s="735">
        <v>6</v>
      </c>
      <c r="E67" s="732">
        <f t="shared" ref="E67:E98" si="2">D67*3500</f>
        <v>21000</v>
      </c>
      <c r="F67" s="731"/>
    </row>
    <row r="68" spans="1:6" ht="16.5" hidden="1" x14ac:dyDescent="0.25">
      <c r="A68" s="736" t="s">
        <v>329</v>
      </c>
      <c r="B68" s="735">
        <v>13</v>
      </c>
      <c r="C68" s="735">
        <v>6</v>
      </c>
      <c r="D68" s="735">
        <v>7</v>
      </c>
      <c r="E68" s="732">
        <f t="shared" si="2"/>
        <v>24500</v>
      </c>
      <c r="F68" s="731"/>
    </row>
    <row r="69" spans="1:6" ht="16.5" hidden="1" x14ac:dyDescent="0.25">
      <c r="A69" s="736" t="s">
        <v>325</v>
      </c>
      <c r="B69" s="735">
        <v>10</v>
      </c>
      <c r="C69" s="735">
        <v>5</v>
      </c>
      <c r="D69" s="735">
        <v>5</v>
      </c>
      <c r="E69" s="732">
        <f t="shared" si="2"/>
        <v>17500</v>
      </c>
      <c r="F69" s="731"/>
    </row>
    <row r="70" spans="1:6" ht="16.5" hidden="1" x14ac:dyDescent="0.25">
      <c r="A70" s="736" t="s">
        <v>332</v>
      </c>
      <c r="B70" s="735">
        <v>15</v>
      </c>
      <c r="C70" s="735">
        <v>8</v>
      </c>
      <c r="D70" s="735">
        <v>7</v>
      </c>
      <c r="E70" s="732">
        <f t="shared" si="2"/>
        <v>24500</v>
      </c>
      <c r="F70" s="731"/>
    </row>
    <row r="71" spans="1:6" ht="16.5" hidden="1" x14ac:dyDescent="0.25">
      <c r="A71" s="736" t="s">
        <v>330</v>
      </c>
      <c r="B71" s="735">
        <v>10</v>
      </c>
      <c r="C71" s="735">
        <v>4</v>
      </c>
      <c r="D71" s="735">
        <v>5</v>
      </c>
      <c r="E71" s="732">
        <f t="shared" si="2"/>
        <v>17500</v>
      </c>
      <c r="F71" s="731"/>
    </row>
    <row r="72" spans="1:6" ht="16.5" hidden="1" x14ac:dyDescent="0.25">
      <c r="A72" s="736" t="s">
        <v>331</v>
      </c>
      <c r="B72" s="735">
        <v>11</v>
      </c>
      <c r="C72" s="735">
        <v>6</v>
      </c>
      <c r="D72" s="735">
        <v>5</v>
      </c>
      <c r="E72" s="732">
        <f t="shared" si="2"/>
        <v>17500</v>
      </c>
      <c r="F72" s="731"/>
    </row>
    <row r="73" spans="1:6" ht="16.5" hidden="1" x14ac:dyDescent="0.25">
      <c r="A73" s="736" t="s">
        <v>323</v>
      </c>
      <c r="B73" s="735">
        <v>9</v>
      </c>
      <c r="C73" s="735">
        <v>3</v>
      </c>
      <c r="D73" s="735">
        <v>4</v>
      </c>
      <c r="E73" s="732">
        <f t="shared" si="2"/>
        <v>14000</v>
      </c>
      <c r="F73" s="731"/>
    </row>
    <row r="74" spans="1:6" ht="16.5" hidden="1" x14ac:dyDescent="0.25">
      <c r="A74" s="736" t="s">
        <v>320</v>
      </c>
      <c r="B74" s="735">
        <v>11</v>
      </c>
      <c r="C74" s="735">
        <v>4</v>
      </c>
      <c r="D74" s="735">
        <v>6</v>
      </c>
      <c r="E74" s="732">
        <f t="shared" si="2"/>
        <v>21000</v>
      </c>
      <c r="F74" s="731"/>
    </row>
    <row r="75" spans="1:6" ht="16.5" hidden="1" x14ac:dyDescent="0.25">
      <c r="A75" s="736" t="s">
        <v>322</v>
      </c>
      <c r="B75" s="735">
        <v>5</v>
      </c>
      <c r="C75" s="735">
        <v>3</v>
      </c>
      <c r="D75" s="735">
        <v>2</v>
      </c>
      <c r="E75" s="732">
        <f t="shared" si="2"/>
        <v>7000</v>
      </c>
      <c r="F75" s="731"/>
    </row>
    <row r="76" spans="1:6" ht="16.5" hidden="1" x14ac:dyDescent="0.25">
      <c r="A76" s="736" t="s">
        <v>321</v>
      </c>
      <c r="B76" s="735">
        <v>8</v>
      </c>
      <c r="C76" s="735">
        <v>4</v>
      </c>
      <c r="D76" s="735">
        <v>4</v>
      </c>
      <c r="E76" s="732">
        <f t="shared" si="2"/>
        <v>14000</v>
      </c>
      <c r="F76" s="731"/>
    </row>
    <row r="77" spans="1:6" ht="16.5" hidden="1" x14ac:dyDescent="0.25">
      <c r="A77" s="736" t="s">
        <v>318</v>
      </c>
      <c r="B77" s="735">
        <v>11</v>
      </c>
      <c r="C77" s="735">
        <v>8</v>
      </c>
      <c r="D77" s="735">
        <v>5</v>
      </c>
      <c r="E77" s="732">
        <f t="shared" si="2"/>
        <v>17500</v>
      </c>
      <c r="F77" s="731"/>
    </row>
    <row r="78" spans="1:6" ht="16.5" hidden="1" x14ac:dyDescent="0.25">
      <c r="A78" s="736" t="s">
        <v>324</v>
      </c>
      <c r="B78" s="735">
        <v>19</v>
      </c>
      <c r="C78" s="735">
        <v>10</v>
      </c>
      <c r="D78" s="735">
        <v>9</v>
      </c>
      <c r="E78" s="732">
        <f t="shared" si="2"/>
        <v>31500</v>
      </c>
      <c r="F78" s="731"/>
    </row>
    <row r="79" spans="1:6" ht="16.5" hidden="1" x14ac:dyDescent="0.25">
      <c r="A79" s="736" t="s">
        <v>315</v>
      </c>
      <c r="B79" s="735">
        <v>12</v>
      </c>
      <c r="C79" s="735">
        <v>6</v>
      </c>
      <c r="D79" s="735">
        <v>6</v>
      </c>
      <c r="E79" s="732">
        <f t="shared" si="2"/>
        <v>21000</v>
      </c>
      <c r="F79" s="731"/>
    </row>
    <row r="80" spans="1:6" ht="16.5" hidden="1" x14ac:dyDescent="0.25">
      <c r="A80" s="736" t="s">
        <v>253</v>
      </c>
      <c r="B80" s="735">
        <v>8</v>
      </c>
      <c r="C80" s="735">
        <v>4</v>
      </c>
      <c r="D80" s="735">
        <v>4</v>
      </c>
      <c r="E80" s="732">
        <f t="shared" si="2"/>
        <v>14000</v>
      </c>
      <c r="F80" s="731"/>
    </row>
    <row r="81" spans="1:6" ht="16.5" hidden="1" x14ac:dyDescent="0.25">
      <c r="A81" s="736" t="s">
        <v>316</v>
      </c>
      <c r="B81" s="735">
        <v>9</v>
      </c>
      <c r="C81" s="735">
        <v>5</v>
      </c>
      <c r="D81" s="735">
        <v>5</v>
      </c>
      <c r="E81" s="732">
        <f t="shared" si="2"/>
        <v>17500</v>
      </c>
      <c r="F81" s="731"/>
    </row>
    <row r="82" spans="1:6" ht="16.5" hidden="1" x14ac:dyDescent="0.25">
      <c r="A82" s="736" t="s">
        <v>317</v>
      </c>
      <c r="B82" s="735">
        <v>15</v>
      </c>
      <c r="C82" s="735">
        <v>7</v>
      </c>
      <c r="D82" s="735">
        <v>8</v>
      </c>
      <c r="E82" s="732">
        <f t="shared" si="2"/>
        <v>28000</v>
      </c>
      <c r="F82" s="731"/>
    </row>
    <row r="83" spans="1:6" ht="16.5" hidden="1" x14ac:dyDescent="0.25">
      <c r="A83" s="736" t="s">
        <v>256</v>
      </c>
      <c r="B83" s="735">
        <v>10</v>
      </c>
      <c r="C83" s="735">
        <v>5</v>
      </c>
      <c r="D83" s="735">
        <v>5</v>
      </c>
      <c r="E83" s="732">
        <f t="shared" si="2"/>
        <v>17500</v>
      </c>
      <c r="F83" s="731"/>
    </row>
    <row r="84" spans="1:6" ht="16.5" hidden="1" x14ac:dyDescent="0.25">
      <c r="A84" s="736" t="s">
        <v>305</v>
      </c>
      <c r="B84" s="735">
        <v>6</v>
      </c>
      <c r="C84" s="735">
        <v>3</v>
      </c>
      <c r="D84" s="735">
        <v>3</v>
      </c>
      <c r="E84" s="732">
        <f t="shared" si="2"/>
        <v>10500</v>
      </c>
      <c r="F84" s="731"/>
    </row>
    <row r="85" spans="1:6" ht="16.5" hidden="1" x14ac:dyDescent="0.25">
      <c r="A85" s="736" t="s">
        <v>302</v>
      </c>
      <c r="B85" s="735">
        <v>7</v>
      </c>
      <c r="C85" s="735">
        <v>4</v>
      </c>
      <c r="D85" s="735">
        <v>3</v>
      </c>
      <c r="E85" s="732">
        <f t="shared" si="2"/>
        <v>10500</v>
      </c>
      <c r="F85" s="731"/>
    </row>
    <row r="86" spans="1:6" ht="16.5" hidden="1" x14ac:dyDescent="0.25">
      <c r="A86" s="736" t="s">
        <v>304</v>
      </c>
      <c r="B86" s="735">
        <v>4</v>
      </c>
      <c r="C86" s="735">
        <v>2</v>
      </c>
      <c r="D86" s="735">
        <v>2</v>
      </c>
      <c r="E86" s="732">
        <f t="shared" si="2"/>
        <v>7000</v>
      </c>
      <c r="F86" s="731"/>
    </row>
    <row r="87" spans="1:6" ht="16.5" hidden="1" x14ac:dyDescent="0.25">
      <c r="A87" s="736" t="s">
        <v>306</v>
      </c>
      <c r="B87" s="735">
        <v>7</v>
      </c>
      <c r="C87" s="735">
        <v>2</v>
      </c>
      <c r="D87" s="735">
        <v>3</v>
      </c>
      <c r="E87" s="732">
        <f t="shared" si="2"/>
        <v>10500</v>
      </c>
      <c r="F87" s="731"/>
    </row>
    <row r="88" spans="1:6" ht="16.5" hidden="1" x14ac:dyDescent="0.25">
      <c r="A88" s="736" t="s">
        <v>310</v>
      </c>
      <c r="B88" s="735">
        <v>8</v>
      </c>
      <c r="C88" s="735">
        <v>4</v>
      </c>
      <c r="D88" s="735">
        <v>4</v>
      </c>
      <c r="E88" s="732">
        <f t="shared" si="2"/>
        <v>14000</v>
      </c>
      <c r="F88" s="731"/>
    </row>
    <row r="89" spans="1:6" ht="16.5" hidden="1" x14ac:dyDescent="0.25">
      <c r="A89" s="736" t="s">
        <v>309</v>
      </c>
      <c r="B89" s="735">
        <v>9</v>
      </c>
      <c r="C89" s="735">
        <v>5</v>
      </c>
      <c r="D89" s="735">
        <v>4</v>
      </c>
      <c r="E89" s="732">
        <f t="shared" si="2"/>
        <v>14000</v>
      </c>
      <c r="F89" s="731"/>
    </row>
    <row r="90" spans="1:6" ht="16.5" hidden="1" x14ac:dyDescent="0.25">
      <c r="A90" s="736" t="s">
        <v>307</v>
      </c>
      <c r="B90" s="735">
        <v>5</v>
      </c>
      <c r="C90" s="735">
        <v>1</v>
      </c>
      <c r="D90" s="735">
        <v>2</v>
      </c>
      <c r="E90" s="732">
        <f t="shared" si="2"/>
        <v>7000</v>
      </c>
      <c r="F90" s="731"/>
    </row>
    <row r="91" spans="1:6" ht="16.5" hidden="1" x14ac:dyDescent="0.25">
      <c r="A91" s="736" t="s">
        <v>313</v>
      </c>
      <c r="B91" s="735">
        <v>9</v>
      </c>
      <c r="C91" s="735">
        <v>4</v>
      </c>
      <c r="D91" s="735">
        <v>5</v>
      </c>
      <c r="E91" s="732">
        <f t="shared" si="2"/>
        <v>17500</v>
      </c>
      <c r="F91" s="731"/>
    </row>
    <row r="92" spans="1:6" ht="16.5" hidden="1" x14ac:dyDescent="0.25">
      <c r="A92" s="736" t="s">
        <v>314</v>
      </c>
      <c r="B92" s="735">
        <v>15</v>
      </c>
      <c r="C92" s="735">
        <v>7</v>
      </c>
      <c r="D92" s="735">
        <v>8</v>
      </c>
      <c r="E92" s="732">
        <f t="shared" si="2"/>
        <v>28000</v>
      </c>
      <c r="F92" s="731"/>
    </row>
    <row r="93" spans="1:6" ht="16.5" hidden="1" x14ac:dyDescent="0.25">
      <c r="A93" s="736" t="s">
        <v>311</v>
      </c>
      <c r="B93" s="735">
        <v>6</v>
      </c>
      <c r="C93" s="735">
        <v>3</v>
      </c>
      <c r="D93" s="735">
        <v>3</v>
      </c>
      <c r="E93" s="732">
        <f t="shared" si="2"/>
        <v>10500</v>
      </c>
      <c r="F93" s="731"/>
    </row>
    <row r="94" spans="1:6" ht="16.5" hidden="1" x14ac:dyDescent="0.25">
      <c r="A94" s="736" t="s">
        <v>312</v>
      </c>
      <c r="B94" s="735">
        <v>4</v>
      </c>
      <c r="C94" s="735">
        <v>2</v>
      </c>
      <c r="D94" s="735">
        <v>2</v>
      </c>
      <c r="E94" s="732">
        <f t="shared" si="2"/>
        <v>7000</v>
      </c>
      <c r="F94" s="731"/>
    </row>
    <row r="95" spans="1:6" ht="16.5" hidden="1" x14ac:dyDescent="0.25">
      <c r="A95" s="736" t="s">
        <v>269</v>
      </c>
      <c r="B95" s="735">
        <v>11</v>
      </c>
      <c r="C95" s="735">
        <v>2</v>
      </c>
      <c r="D95" s="735">
        <v>5</v>
      </c>
      <c r="E95" s="732">
        <f t="shared" si="2"/>
        <v>17500</v>
      </c>
      <c r="F95" s="731"/>
    </row>
    <row r="96" spans="1:6" ht="16.5" hidden="1" x14ac:dyDescent="0.25">
      <c r="A96" s="736" t="s">
        <v>268</v>
      </c>
      <c r="B96" s="735">
        <v>12</v>
      </c>
      <c r="C96" s="735">
        <v>4</v>
      </c>
      <c r="D96" s="735">
        <v>6</v>
      </c>
      <c r="E96" s="732">
        <f t="shared" si="2"/>
        <v>21000</v>
      </c>
      <c r="F96" s="731"/>
    </row>
    <row r="97" spans="1:6" ht="16.5" hidden="1" x14ac:dyDescent="0.25">
      <c r="A97" s="736" t="s">
        <v>265</v>
      </c>
      <c r="B97" s="735">
        <v>12</v>
      </c>
      <c r="C97" s="735">
        <v>6</v>
      </c>
      <c r="D97" s="735">
        <v>6</v>
      </c>
      <c r="E97" s="732">
        <f t="shared" si="2"/>
        <v>21000</v>
      </c>
      <c r="F97" s="731"/>
    </row>
    <row r="98" spans="1:6" ht="16.5" hidden="1" x14ac:dyDescent="0.25">
      <c r="A98" s="736" t="s">
        <v>266</v>
      </c>
      <c r="B98" s="735">
        <v>11</v>
      </c>
      <c r="C98" s="735">
        <v>4</v>
      </c>
      <c r="D98" s="735">
        <v>6</v>
      </c>
      <c r="E98" s="732">
        <f t="shared" si="2"/>
        <v>21000</v>
      </c>
      <c r="F98" s="731"/>
    </row>
    <row r="99" spans="1:6" ht="16.5" hidden="1" x14ac:dyDescent="0.25">
      <c r="A99" s="736" t="s">
        <v>267</v>
      </c>
      <c r="B99" s="735">
        <v>7</v>
      </c>
      <c r="C99" s="735">
        <v>4</v>
      </c>
      <c r="D99" s="735">
        <v>3</v>
      </c>
      <c r="E99" s="732">
        <f t="shared" ref="E99:E128" si="3">D99*3500</f>
        <v>10500</v>
      </c>
      <c r="F99" s="731"/>
    </row>
    <row r="100" spans="1:6" ht="16.5" hidden="1" x14ac:dyDescent="0.25">
      <c r="A100" s="736" t="s">
        <v>270</v>
      </c>
      <c r="B100" s="735">
        <v>13</v>
      </c>
      <c r="C100" s="735">
        <v>6</v>
      </c>
      <c r="D100" s="735">
        <v>7</v>
      </c>
      <c r="E100" s="732">
        <f t="shared" si="3"/>
        <v>24500</v>
      </c>
      <c r="F100" s="731"/>
    </row>
    <row r="101" spans="1:6" ht="16.5" hidden="1" x14ac:dyDescent="0.25">
      <c r="A101" s="736" t="s">
        <v>298</v>
      </c>
      <c r="B101" s="735">
        <v>2</v>
      </c>
      <c r="C101" s="735">
        <v>1</v>
      </c>
      <c r="D101" s="735">
        <v>1</v>
      </c>
      <c r="E101" s="732">
        <f t="shared" si="3"/>
        <v>3500</v>
      </c>
      <c r="F101" s="731"/>
    </row>
    <row r="102" spans="1:6" ht="16.5" hidden="1" x14ac:dyDescent="0.25">
      <c r="A102" s="736" t="s">
        <v>293</v>
      </c>
      <c r="B102" s="735">
        <v>7</v>
      </c>
      <c r="C102" s="735">
        <v>3</v>
      </c>
      <c r="D102" s="735">
        <v>4</v>
      </c>
      <c r="E102" s="732">
        <f t="shared" si="3"/>
        <v>14000</v>
      </c>
      <c r="F102" s="731"/>
    </row>
    <row r="103" spans="1:6" ht="16.5" hidden="1" x14ac:dyDescent="0.25">
      <c r="A103" s="736" t="s">
        <v>295</v>
      </c>
      <c r="B103" s="735">
        <v>21</v>
      </c>
      <c r="C103" s="735">
        <v>10</v>
      </c>
      <c r="D103" s="735">
        <v>11</v>
      </c>
      <c r="E103" s="732">
        <f t="shared" si="3"/>
        <v>38500</v>
      </c>
      <c r="F103" s="731"/>
    </row>
    <row r="104" spans="1:6" ht="16.5" hidden="1" x14ac:dyDescent="0.25">
      <c r="A104" s="736" t="s">
        <v>491</v>
      </c>
      <c r="B104" s="735">
        <v>32</v>
      </c>
      <c r="C104" s="735">
        <v>7</v>
      </c>
      <c r="D104" s="735">
        <v>16</v>
      </c>
      <c r="E104" s="732">
        <f t="shared" si="3"/>
        <v>56000</v>
      </c>
      <c r="F104" s="731"/>
    </row>
    <row r="105" spans="1:6" ht="16.5" hidden="1" x14ac:dyDescent="0.25">
      <c r="A105" s="736" t="s">
        <v>292</v>
      </c>
      <c r="B105" s="735">
        <v>10</v>
      </c>
      <c r="C105" s="735">
        <v>4</v>
      </c>
      <c r="D105" s="735">
        <v>5</v>
      </c>
      <c r="E105" s="732">
        <f t="shared" si="3"/>
        <v>17500</v>
      </c>
      <c r="F105" s="731"/>
    </row>
    <row r="106" spans="1:6" ht="16.5" hidden="1" x14ac:dyDescent="0.25">
      <c r="A106" s="736" t="s">
        <v>294</v>
      </c>
      <c r="B106" s="735">
        <v>4</v>
      </c>
      <c r="C106" s="735">
        <v>2</v>
      </c>
      <c r="D106" s="735">
        <v>2</v>
      </c>
      <c r="E106" s="732">
        <f t="shared" si="3"/>
        <v>7000</v>
      </c>
      <c r="F106" s="731"/>
    </row>
    <row r="107" spans="1:6" ht="16.5" hidden="1" x14ac:dyDescent="0.25">
      <c r="A107" s="736" t="s">
        <v>297</v>
      </c>
      <c r="B107" s="735">
        <v>3</v>
      </c>
      <c r="C107" s="735">
        <v>2</v>
      </c>
      <c r="D107" s="735">
        <v>1</v>
      </c>
      <c r="E107" s="732">
        <f t="shared" si="3"/>
        <v>3500</v>
      </c>
      <c r="F107" s="731"/>
    </row>
    <row r="108" spans="1:6" ht="16.5" hidden="1" x14ac:dyDescent="0.25">
      <c r="A108" s="736" t="s">
        <v>290</v>
      </c>
      <c r="B108" s="735">
        <v>6</v>
      </c>
      <c r="C108" s="735">
        <v>4</v>
      </c>
      <c r="D108" s="735">
        <v>3</v>
      </c>
      <c r="E108" s="732">
        <f t="shared" si="3"/>
        <v>10500</v>
      </c>
      <c r="F108" s="731"/>
    </row>
    <row r="109" spans="1:6" ht="16.5" hidden="1" x14ac:dyDescent="0.25">
      <c r="A109" s="736" t="s">
        <v>301</v>
      </c>
      <c r="B109" s="735">
        <v>7</v>
      </c>
      <c r="C109" s="735">
        <v>2</v>
      </c>
      <c r="D109" s="735">
        <v>4</v>
      </c>
      <c r="E109" s="732">
        <f t="shared" si="3"/>
        <v>14000</v>
      </c>
      <c r="F109" s="731"/>
    </row>
    <row r="110" spans="1:6" ht="16.5" hidden="1" x14ac:dyDescent="0.25">
      <c r="A110" s="736" t="s">
        <v>296</v>
      </c>
      <c r="B110" s="735">
        <v>5</v>
      </c>
      <c r="C110" s="735">
        <v>2</v>
      </c>
      <c r="D110" s="735">
        <v>3</v>
      </c>
      <c r="E110" s="732">
        <f t="shared" si="3"/>
        <v>10500</v>
      </c>
      <c r="F110" s="731"/>
    </row>
    <row r="111" spans="1:6" ht="16.5" hidden="1" x14ac:dyDescent="0.25">
      <c r="A111" s="736" t="s">
        <v>300</v>
      </c>
      <c r="B111" s="735">
        <v>7</v>
      </c>
      <c r="C111" s="735">
        <v>2</v>
      </c>
      <c r="D111" s="735">
        <v>4</v>
      </c>
      <c r="E111" s="732">
        <f t="shared" si="3"/>
        <v>14000</v>
      </c>
      <c r="F111" s="731"/>
    </row>
    <row r="112" spans="1:6" ht="16.5" hidden="1" x14ac:dyDescent="0.25">
      <c r="A112" s="736" t="s">
        <v>299</v>
      </c>
      <c r="B112" s="735">
        <v>5</v>
      </c>
      <c r="C112" s="735">
        <v>3</v>
      </c>
      <c r="D112" s="735">
        <v>3</v>
      </c>
      <c r="E112" s="732">
        <f t="shared" si="3"/>
        <v>10500</v>
      </c>
      <c r="F112" s="731"/>
    </row>
    <row r="113" spans="1:256" ht="16.5" hidden="1" x14ac:dyDescent="0.25">
      <c r="A113" s="736" t="s">
        <v>262</v>
      </c>
      <c r="B113" s="735">
        <v>9</v>
      </c>
      <c r="C113" s="735">
        <v>4</v>
      </c>
      <c r="D113" s="735">
        <v>4</v>
      </c>
      <c r="E113" s="732">
        <f t="shared" si="3"/>
        <v>14000</v>
      </c>
      <c r="F113" s="731"/>
    </row>
    <row r="114" spans="1:256" ht="16.5" hidden="1" x14ac:dyDescent="0.25">
      <c r="A114" s="736" t="s">
        <v>260</v>
      </c>
      <c r="B114" s="735">
        <v>9</v>
      </c>
      <c r="C114" s="735">
        <v>5</v>
      </c>
      <c r="D114" s="735">
        <v>4</v>
      </c>
      <c r="E114" s="732">
        <f t="shared" si="3"/>
        <v>14000</v>
      </c>
      <c r="F114" s="731"/>
    </row>
    <row r="115" spans="1:256" ht="16.5" hidden="1" x14ac:dyDescent="0.25">
      <c r="A115" s="736" t="s">
        <v>259</v>
      </c>
      <c r="B115" s="735">
        <v>7</v>
      </c>
      <c r="C115" s="735">
        <v>4</v>
      </c>
      <c r="D115" s="735">
        <v>3</v>
      </c>
      <c r="E115" s="732">
        <f t="shared" si="3"/>
        <v>10500</v>
      </c>
      <c r="F115" s="731"/>
    </row>
    <row r="116" spans="1:256" ht="16.5" hidden="1" x14ac:dyDescent="0.25">
      <c r="A116" s="736" t="s">
        <v>261</v>
      </c>
      <c r="B116" s="735">
        <v>9</v>
      </c>
      <c r="C116" s="735">
        <v>2</v>
      </c>
      <c r="D116" s="735">
        <v>5</v>
      </c>
      <c r="E116" s="732">
        <f t="shared" si="3"/>
        <v>17500</v>
      </c>
      <c r="F116" s="731"/>
    </row>
    <row r="117" spans="1:256" ht="16.5" hidden="1" x14ac:dyDescent="0.25">
      <c r="A117" s="736" t="s">
        <v>257</v>
      </c>
      <c r="B117" s="735">
        <v>7</v>
      </c>
      <c r="C117" s="735">
        <v>3</v>
      </c>
      <c r="D117" s="735">
        <v>4</v>
      </c>
      <c r="E117" s="732">
        <f t="shared" si="3"/>
        <v>14000</v>
      </c>
      <c r="F117" s="731"/>
    </row>
    <row r="118" spans="1:256" ht="16.5" hidden="1" x14ac:dyDescent="0.25">
      <c r="A118" s="736" t="s">
        <v>264</v>
      </c>
      <c r="B118" s="735">
        <v>10</v>
      </c>
      <c r="C118" s="735">
        <v>5</v>
      </c>
      <c r="D118" s="735">
        <v>5</v>
      </c>
      <c r="E118" s="732">
        <f t="shared" si="3"/>
        <v>17500</v>
      </c>
      <c r="F118" s="731"/>
    </row>
    <row r="119" spans="1:256" ht="16.5" hidden="1" x14ac:dyDescent="0.25">
      <c r="A119" s="736" t="s">
        <v>258</v>
      </c>
      <c r="B119" s="735">
        <v>7</v>
      </c>
      <c r="C119" s="735">
        <v>4</v>
      </c>
      <c r="D119" s="735">
        <v>3</v>
      </c>
      <c r="E119" s="732">
        <f t="shared" si="3"/>
        <v>10500</v>
      </c>
      <c r="F119" s="731"/>
    </row>
    <row r="120" spans="1:256" ht="16.5" hidden="1" x14ac:dyDescent="0.25">
      <c r="A120" s="736" t="s">
        <v>263</v>
      </c>
      <c r="B120" s="735">
        <v>7</v>
      </c>
      <c r="C120" s="735">
        <v>3</v>
      </c>
      <c r="D120" s="735">
        <v>4</v>
      </c>
      <c r="E120" s="732">
        <f t="shared" si="3"/>
        <v>14000</v>
      </c>
      <c r="F120" s="731"/>
    </row>
    <row r="121" spans="1:256" ht="16.5" hidden="1" x14ac:dyDescent="0.25">
      <c r="A121" s="734" t="s">
        <v>287</v>
      </c>
      <c r="B121" s="733">
        <v>5</v>
      </c>
      <c r="C121" s="733">
        <v>2</v>
      </c>
      <c r="D121" s="733">
        <v>3</v>
      </c>
      <c r="E121" s="732">
        <f t="shared" si="3"/>
        <v>10500</v>
      </c>
      <c r="F121" s="731"/>
    </row>
    <row r="122" spans="1:256" ht="16.5" hidden="1" x14ac:dyDescent="0.25">
      <c r="A122" s="734" t="s">
        <v>281</v>
      </c>
      <c r="B122" s="733">
        <v>8</v>
      </c>
      <c r="C122" s="733">
        <v>6</v>
      </c>
      <c r="D122" s="733">
        <v>4</v>
      </c>
      <c r="E122" s="732">
        <f t="shared" si="3"/>
        <v>14000</v>
      </c>
      <c r="F122" s="731"/>
    </row>
    <row r="123" spans="1:256" ht="16.5" hidden="1" x14ac:dyDescent="0.25">
      <c r="A123" s="734" t="s">
        <v>283</v>
      </c>
      <c r="B123" s="733">
        <v>6</v>
      </c>
      <c r="C123" s="733">
        <v>3</v>
      </c>
      <c r="D123" s="733">
        <v>3</v>
      </c>
      <c r="E123" s="732">
        <f t="shared" si="3"/>
        <v>10500</v>
      </c>
      <c r="F123" s="731"/>
    </row>
    <row r="124" spans="1:256" ht="16.5" hidden="1" x14ac:dyDescent="0.25">
      <c r="A124" s="734" t="s">
        <v>285</v>
      </c>
      <c r="B124" s="733">
        <v>6</v>
      </c>
      <c r="C124" s="733">
        <v>3</v>
      </c>
      <c r="D124" s="733">
        <v>3</v>
      </c>
      <c r="E124" s="732">
        <f t="shared" si="3"/>
        <v>10500</v>
      </c>
      <c r="F124" s="731"/>
    </row>
    <row r="125" spans="1:256" ht="16.5" hidden="1" x14ac:dyDescent="0.25">
      <c r="A125" s="734" t="s">
        <v>284</v>
      </c>
      <c r="B125" s="733">
        <v>6</v>
      </c>
      <c r="C125" s="733">
        <v>2</v>
      </c>
      <c r="D125" s="733">
        <v>3</v>
      </c>
      <c r="E125" s="732">
        <f t="shared" si="3"/>
        <v>10500</v>
      </c>
      <c r="F125" s="731"/>
    </row>
    <row r="126" spans="1:256" ht="16.5" hidden="1" x14ac:dyDescent="0.25">
      <c r="A126" s="734" t="s">
        <v>289</v>
      </c>
      <c r="B126" s="733">
        <v>6</v>
      </c>
      <c r="C126" s="733">
        <v>3</v>
      </c>
      <c r="D126" s="733">
        <v>3</v>
      </c>
      <c r="E126" s="732">
        <f t="shared" si="3"/>
        <v>10500</v>
      </c>
      <c r="F126" s="731"/>
    </row>
    <row r="127" spans="1:256" ht="16.5" hidden="1" x14ac:dyDescent="0.25">
      <c r="A127" s="734" t="s">
        <v>288</v>
      </c>
      <c r="B127" s="733">
        <v>7</v>
      </c>
      <c r="C127" s="733">
        <v>3</v>
      </c>
      <c r="D127" s="733">
        <v>4</v>
      </c>
      <c r="E127" s="732">
        <f t="shared" si="3"/>
        <v>14000</v>
      </c>
      <c r="F127" s="731"/>
    </row>
    <row r="128" spans="1:256" ht="16.5" hidden="1" x14ac:dyDescent="0.25">
      <c r="A128" s="734" t="s">
        <v>286</v>
      </c>
      <c r="B128" s="733">
        <v>7</v>
      </c>
      <c r="C128" s="733">
        <v>3</v>
      </c>
      <c r="D128" s="733">
        <v>4</v>
      </c>
      <c r="E128" s="732">
        <f t="shared" si="3"/>
        <v>14000</v>
      </c>
      <c r="F128" s="731"/>
      <c r="G128" s="729"/>
      <c r="H128" s="729"/>
      <c r="I128" s="729"/>
      <c r="J128" s="730"/>
      <c r="K128" s="729"/>
      <c r="L128" s="729"/>
      <c r="M128" s="729"/>
      <c r="N128" s="730"/>
      <c r="O128" s="729"/>
      <c r="P128" s="729"/>
      <c r="Q128" s="729"/>
      <c r="R128" s="730"/>
      <c r="S128" s="729"/>
      <c r="T128" s="729"/>
      <c r="U128" s="729"/>
      <c r="V128" s="730"/>
      <c r="W128" s="729"/>
      <c r="X128" s="729"/>
      <c r="Y128" s="729"/>
      <c r="Z128" s="730"/>
      <c r="AA128" s="729"/>
      <c r="AB128" s="729"/>
      <c r="AC128" s="729"/>
      <c r="AD128" s="730"/>
      <c r="AE128" s="729"/>
      <c r="AF128" s="729"/>
      <c r="AG128" s="729"/>
      <c r="AH128" s="730"/>
      <c r="AI128" s="729"/>
      <c r="AJ128" s="729"/>
      <c r="AK128" s="729"/>
      <c r="AL128" s="730"/>
      <c r="AM128" s="729"/>
      <c r="AN128" s="729"/>
      <c r="AO128" s="729"/>
      <c r="AP128" s="730"/>
      <c r="AQ128" s="729"/>
      <c r="AR128" s="729"/>
      <c r="AS128" s="729"/>
      <c r="AT128" s="730"/>
      <c r="AU128" s="729"/>
      <c r="AV128" s="729"/>
      <c r="AW128" s="729"/>
      <c r="AX128" s="730"/>
      <c r="AY128" s="729"/>
      <c r="AZ128" s="729"/>
      <c r="BA128" s="729"/>
      <c r="BB128" s="730"/>
      <c r="BC128" s="729"/>
      <c r="BD128" s="729"/>
      <c r="BE128" s="729"/>
      <c r="BF128" s="730"/>
      <c r="BG128" s="729"/>
      <c r="BH128" s="729"/>
      <c r="BI128" s="729"/>
      <c r="BJ128" s="730"/>
      <c r="BK128" s="729"/>
      <c r="BL128" s="729"/>
      <c r="BM128" s="729"/>
      <c r="BN128" s="730"/>
      <c r="BO128" s="729"/>
      <c r="BP128" s="729"/>
      <c r="BQ128" s="729"/>
      <c r="BR128" s="730"/>
      <c r="BS128" s="729"/>
      <c r="BT128" s="729"/>
      <c r="BU128" s="729"/>
      <c r="BV128" s="730"/>
      <c r="BW128" s="729"/>
      <c r="BX128" s="729"/>
      <c r="BY128" s="729"/>
      <c r="BZ128" s="730"/>
      <c r="CA128" s="729"/>
      <c r="CB128" s="729"/>
      <c r="CC128" s="729"/>
      <c r="CD128" s="730"/>
      <c r="CE128" s="729"/>
      <c r="CF128" s="729"/>
      <c r="CG128" s="729"/>
      <c r="CH128" s="730"/>
      <c r="CI128" s="729"/>
      <c r="CJ128" s="729"/>
      <c r="CK128" s="729"/>
      <c r="CL128" s="730"/>
      <c r="CM128" s="729"/>
      <c r="CN128" s="729"/>
      <c r="CO128" s="729"/>
      <c r="CP128" s="730"/>
      <c r="CQ128" s="729"/>
      <c r="CR128" s="729"/>
      <c r="CS128" s="729"/>
      <c r="CT128" s="730"/>
      <c r="CU128" s="729"/>
      <c r="CV128" s="729"/>
      <c r="CW128" s="729"/>
      <c r="CX128" s="730"/>
      <c r="CY128" s="729"/>
      <c r="CZ128" s="729"/>
      <c r="DA128" s="729"/>
      <c r="DB128" s="730"/>
      <c r="DC128" s="729"/>
      <c r="DD128" s="729"/>
      <c r="DE128" s="729"/>
      <c r="DF128" s="730"/>
      <c r="DG128" s="729"/>
      <c r="DH128" s="729"/>
      <c r="DI128" s="729"/>
      <c r="DJ128" s="730"/>
      <c r="DK128" s="729"/>
      <c r="DL128" s="729"/>
      <c r="DM128" s="729"/>
      <c r="DN128" s="730"/>
      <c r="DO128" s="729"/>
      <c r="DP128" s="729"/>
      <c r="DQ128" s="729"/>
      <c r="DR128" s="730"/>
      <c r="DS128" s="729"/>
      <c r="DT128" s="729"/>
      <c r="DU128" s="729"/>
      <c r="DV128" s="730"/>
      <c r="DW128" s="729"/>
      <c r="DX128" s="729"/>
      <c r="DY128" s="729"/>
      <c r="DZ128" s="730"/>
      <c r="EA128" s="729"/>
      <c r="EB128" s="729"/>
      <c r="EC128" s="729"/>
      <c r="ED128" s="730"/>
      <c r="EE128" s="729"/>
      <c r="EF128" s="729"/>
      <c r="EG128" s="729"/>
      <c r="EH128" s="730"/>
      <c r="EI128" s="729"/>
      <c r="EJ128" s="729"/>
      <c r="EK128" s="729"/>
      <c r="EL128" s="730"/>
      <c r="EM128" s="729"/>
      <c r="EN128" s="729"/>
      <c r="EO128" s="729"/>
      <c r="EP128" s="730"/>
      <c r="EQ128" s="729"/>
      <c r="ER128" s="729"/>
      <c r="ES128" s="729"/>
      <c r="ET128" s="730"/>
      <c r="EU128" s="729"/>
      <c r="EV128" s="729"/>
      <c r="EW128" s="729"/>
      <c r="EX128" s="730"/>
      <c r="EY128" s="729"/>
      <c r="EZ128" s="729"/>
      <c r="FA128" s="729"/>
      <c r="FB128" s="730"/>
      <c r="FC128" s="729"/>
      <c r="FD128" s="729"/>
      <c r="FE128" s="729"/>
      <c r="FF128" s="730"/>
      <c r="FG128" s="729"/>
      <c r="FH128" s="729"/>
      <c r="FI128" s="729"/>
      <c r="FJ128" s="730"/>
      <c r="FK128" s="729"/>
      <c r="FL128" s="729"/>
      <c r="FM128" s="729"/>
      <c r="FN128" s="730"/>
      <c r="FO128" s="729"/>
      <c r="FP128" s="729"/>
      <c r="FQ128" s="729"/>
      <c r="FR128" s="730"/>
      <c r="FS128" s="729"/>
      <c r="FT128" s="729"/>
      <c r="FU128" s="729"/>
      <c r="FV128" s="730"/>
      <c r="FW128" s="729"/>
      <c r="FX128" s="729"/>
      <c r="FY128" s="729"/>
      <c r="FZ128" s="730"/>
      <c r="GA128" s="729"/>
      <c r="GB128" s="729"/>
      <c r="GC128" s="729"/>
      <c r="GD128" s="730"/>
      <c r="GE128" s="729"/>
      <c r="GF128" s="729"/>
      <c r="GG128" s="729"/>
      <c r="GH128" s="730"/>
      <c r="GI128" s="729"/>
      <c r="GJ128" s="729"/>
      <c r="GK128" s="729"/>
      <c r="GL128" s="730"/>
      <c r="GM128" s="729"/>
      <c r="GN128" s="729"/>
      <c r="GO128" s="729"/>
      <c r="GP128" s="730"/>
      <c r="GQ128" s="729"/>
      <c r="GR128" s="729"/>
      <c r="GS128" s="729"/>
      <c r="GT128" s="730"/>
      <c r="GU128" s="729"/>
      <c r="GV128" s="729"/>
      <c r="GW128" s="729"/>
      <c r="GX128" s="730"/>
      <c r="GY128" s="729"/>
      <c r="GZ128" s="729"/>
      <c r="HA128" s="729"/>
      <c r="HB128" s="730"/>
      <c r="HC128" s="729"/>
      <c r="HD128" s="729"/>
      <c r="HE128" s="729"/>
      <c r="HF128" s="730"/>
      <c r="HG128" s="729"/>
      <c r="HH128" s="729"/>
      <c r="HI128" s="729"/>
      <c r="HJ128" s="730"/>
      <c r="HK128" s="729"/>
      <c r="HL128" s="729"/>
      <c r="HM128" s="729"/>
      <c r="HN128" s="730"/>
      <c r="HO128" s="729"/>
      <c r="HP128" s="729"/>
      <c r="HQ128" s="729"/>
      <c r="HR128" s="730"/>
      <c r="HS128" s="729"/>
      <c r="HT128" s="729"/>
      <c r="HU128" s="729"/>
      <c r="HV128" s="730"/>
      <c r="HW128" s="729"/>
      <c r="HX128" s="729"/>
      <c r="HY128" s="729"/>
      <c r="HZ128" s="730"/>
      <c r="IA128" s="729"/>
      <c r="IB128" s="729"/>
      <c r="IC128" s="729"/>
      <c r="ID128" s="730"/>
      <c r="IE128" s="729"/>
      <c r="IF128" s="729"/>
      <c r="IG128" s="729"/>
      <c r="IH128" s="730"/>
      <c r="II128" s="729"/>
      <c r="IJ128" s="729"/>
      <c r="IK128" s="729"/>
      <c r="IL128" s="730"/>
      <c r="IM128" s="729"/>
      <c r="IN128" s="729"/>
      <c r="IO128" s="729"/>
      <c r="IP128" s="730"/>
      <c r="IQ128" s="729"/>
      <c r="IR128" s="729"/>
      <c r="IS128" s="729"/>
      <c r="IT128" s="730"/>
      <c r="IU128" s="729"/>
      <c r="IV128" s="729"/>
    </row>
    <row r="129" spans="1:6" ht="16.5" hidden="1" x14ac:dyDescent="0.25">
      <c r="A129" s="575" t="s">
        <v>1163</v>
      </c>
      <c r="B129" s="728">
        <f>SUM(B3:B128)</f>
        <v>2101</v>
      </c>
      <c r="C129" s="728">
        <f>SUM(C3:C128)</f>
        <v>974</v>
      </c>
      <c r="D129" s="728">
        <f>SUM(D3:D128)</f>
        <v>1048</v>
      </c>
      <c r="E129" s="728">
        <f>SUM(E3:E128)</f>
        <v>3668000</v>
      </c>
      <c r="F129" s="727"/>
    </row>
    <row r="131" spans="1:6" x14ac:dyDescent="0.25">
      <c r="E131" s="726">
        <f>SUBTOTAL(9,E3:E27)</f>
        <v>1207500</v>
      </c>
    </row>
  </sheetData>
  <autoFilter ref="A2:IV129">
    <filterColumn colId="0">
      <colorFilter dxfId="0"/>
    </filterColumn>
  </autoFilter>
  <mergeCells count="1">
    <mergeCell ref="A1:F1"/>
  </mergeCells>
  <phoneticPr fontId="3"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zoomScale="75" zoomScaleNormal="75" workbookViewId="0">
      <selection activeCell="J12" sqref="J12"/>
    </sheetView>
  </sheetViews>
  <sheetFormatPr defaultRowHeight="16.5" x14ac:dyDescent="0.25"/>
  <cols>
    <col min="1" max="1" width="35.28515625" style="741" customWidth="1"/>
    <col min="2" max="2" width="11.85546875" style="741" customWidth="1"/>
    <col min="3" max="3" width="12.42578125" style="742" customWidth="1"/>
    <col min="4" max="4" width="12.28515625" style="741" customWidth="1"/>
    <col min="5" max="5" width="14.85546875" style="741" customWidth="1"/>
    <col min="6" max="6" width="13.85546875" style="741" customWidth="1"/>
    <col min="7" max="7" width="13.7109375" style="741" customWidth="1"/>
    <col min="8" max="9" width="17.42578125" style="741" customWidth="1"/>
    <col min="10" max="10" width="12" style="741" customWidth="1"/>
    <col min="11" max="11" width="20" style="741" customWidth="1"/>
    <col min="12" max="13" width="16.5703125" style="741" customWidth="1"/>
    <col min="14" max="14" width="8.7109375" style="741" customWidth="1"/>
    <col min="15" max="15" width="14.85546875" style="741" customWidth="1"/>
    <col min="16" max="16384" width="9.140625" style="741"/>
  </cols>
  <sheetData>
    <row r="1" spans="1:15" ht="35.25" customHeight="1" x14ac:dyDescent="0.25">
      <c r="A1" s="1205" t="s">
        <v>1220</v>
      </c>
      <c r="B1" s="1205"/>
      <c r="C1" s="1205"/>
      <c r="D1" s="1205"/>
      <c r="E1" s="1205"/>
      <c r="F1" s="1205"/>
      <c r="G1" s="1205"/>
      <c r="H1" s="1205"/>
      <c r="I1" s="1205"/>
      <c r="J1" s="1205"/>
      <c r="K1" s="1205"/>
      <c r="L1" s="1205"/>
      <c r="M1" s="1205"/>
      <c r="N1" s="1205"/>
    </row>
    <row r="2" spans="1:15" ht="39" x14ac:dyDescent="0.25">
      <c r="A2" s="767" t="s">
        <v>1219</v>
      </c>
      <c r="B2" s="767" t="s">
        <v>1218</v>
      </c>
      <c r="C2" s="767" t="s">
        <v>1217</v>
      </c>
      <c r="D2" s="767" t="s">
        <v>1216</v>
      </c>
      <c r="E2" s="767" t="s">
        <v>1215</v>
      </c>
      <c r="F2" s="767" t="s">
        <v>1214</v>
      </c>
      <c r="G2" s="767" t="s">
        <v>1213</v>
      </c>
      <c r="H2" s="767" t="s">
        <v>1212</v>
      </c>
      <c r="I2" s="767" t="s">
        <v>1211</v>
      </c>
      <c r="J2" s="767" t="s">
        <v>1210</v>
      </c>
      <c r="K2" s="767" t="s">
        <v>1209</v>
      </c>
      <c r="L2" s="768" t="s">
        <v>1208</v>
      </c>
      <c r="M2" s="768" t="s">
        <v>1207</v>
      </c>
      <c r="N2" s="767" t="s">
        <v>157</v>
      </c>
      <c r="O2" s="766" t="s">
        <v>244</v>
      </c>
    </row>
    <row r="3" spans="1:15" s="751" customFormat="1" ht="32.25" customHeight="1" x14ac:dyDescent="0.25">
      <c r="A3" s="763" t="s">
        <v>1206</v>
      </c>
      <c r="B3" s="764" t="s">
        <v>1178</v>
      </c>
      <c r="C3" s="763" t="s">
        <v>1205</v>
      </c>
      <c r="D3" s="763" t="s">
        <v>1176</v>
      </c>
      <c r="E3" s="763" t="s">
        <v>1204</v>
      </c>
      <c r="F3" s="762">
        <v>150</v>
      </c>
      <c r="G3" s="761">
        <v>32525</v>
      </c>
      <c r="H3" s="760" t="s">
        <v>1174</v>
      </c>
      <c r="I3" s="760" t="s">
        <v>1203</v>
      </c>
      <c r="J3" s="759">
        <v>36</v>
      </c>
      <c r="K3" s="757">
        <v>1170900</v>
      </c>
      <c r="L3" s="758">
        <v>159475</v>
      </c>
      <c r="M3" s="757">
        <v>0</v>
      </c>
      <c r="N3" s="756"/>
      <c r="O3" s="769">
        <f t="shared" ref="O3:O10" si="0">L3+M3</f>
        <v>159475</v>
      </c>
    </row>
    <row r="4" spans="1:15" s="751" customFormat="1" ht="31.5" customHeight="1" x14ac:dyDescent="0.25">
      <c r="A4" s="763" t="s">
        <v>729</v>
      </c>
      <c r="B4" s="764" t="s">
        <v>1202</v>
      </c>
      <c r="C4" s="765" t="s">
        <v>1201</v>
      </c>
      <c r="D4" s="763" t="s">
        <v>1182</v>
      </c>
      <c r="E4" s="763" t="s">
        <v>1200</v>
      </c>
      <c r="F4" s="762">
        <v>170</v>
      </c>
      <c r="G4" s="761">
        <v>35005</v>
      </c>
      <c r="H4" s="760" t="s">
        <v>1199</v>
      </c>
      <c r="I4" s="760" t="s">
        <v>1198</v>
      </c>
      <c r="J4" s="759">
        <v>43.333399999999997</v>
      </c>
      <c r="K4" s="757">
        <v>1345726</v>
      </c>
      <c r="L4" s="758">
        <v>240625</v>
      </c>
      <c r="M4" s="757">
        <v>11112</v>
      </c>
      <c r="N4" s="756"/>
      <c r="O4" s="769">
        <f t="shared" si="0"/>
        <v>251737</v>
      </c>
    </row>
    <row r="5" spans="1:15" s="751" customFormat="1" ht="27.75" customHeight="1" x14ac:dyDescent="0.25">
      <c r="A5" s="763" t="s">
        <v>729</v>
      </c>
      <c r="B5" s="764" t="s">
        <v>1178</v>
      </c>
      <c r="C5" s="763" t="s">
        <v>1197</v>
      </c>
      <c r="D5" s="763" t="s">
        <v>1176</v>
      </c>
      <c r="E5" s="763" t="s">
        <v>1196</v>
      </c>
      <c r="F5" s="762">
        <v>150</v>
      </c>
      <c r="G5" s="761">
        <v>32525</v>
      </c>
      <c r="H5" s="760" t="s">
        <v>1195</v>
      </c>
      <c r="I5" s="760" t="s">
        <v>1194</v>
      </c>
      <c r="J5" s="759">
        <v>65</v>
      </c>
      <c r="K5" s="757">
        <v>1463625</v>
      </c>
      <c r="L5" s="758">
        <v>103659</v>
      </c>
      <c r="M5" s="757">
        <v>85785</v>
      </c>
      <c r="N5" s="756"/>
      <c r="O5" s="769">
        <f t="shared" si="0"/>
        <v>189444</v>
      </c>
    </row>
    <row r="6" spans="1:15" s="751" customFormat="1" ht="27.75" customHeight="1" x14ac:dyDescent="0.25">
      <c r="A6" s="763" t="s">
        <v>644</v>
      </c>
      <c r="B6" s="764" t="s">
        <v>1178</v>
      </c>
      <c r="C6" s="763" t="s">
        <v>1193</v>
      </c>
      <c r="D6" s="763" t="s">
        <v>1182</v>
      </c>
      <c r="E6" s="763" t="s">
        <v>1192</v>
      </c>
      <c r="F6" s="762">
        <v>150</v>
      </c>
      <c r="G6" s="761">
        <v>32525</v>
      </c>
      <c r="H6" s="760" t="s">
        <v>1191</v>
      </c>
      <c r="I6" s="760" t="s">
        <v>1190</v>
      </c>
      <c r="J6" s="759">
        <v>37</v>
      </c>
      <c r="K6" s="757">
        <v>1142385</v>
      </c>
      <c r="L6" s="758">
        <v>223265</v>
      </c>
      <c r="M6" s="757">
        <v>9804</v>
      </c>
      <c r="N6" s="756"/>
      <c r="O6" s="752">
        <f t="shared" si="0"/>
        <v>233069</v>
      </c>
    </row>
    <row r="7" spans="1:15" s="751" customFormat="1" ht="31.5" customHeight="1" x14ac:dyDescent="0.25">
      <c r="A7" s="763" t="s">
        <v>1184</v>
      </c>
      <c r="B7" s="764" t="s">
        <v>1178</v>
      </c>
      <c r="C7" s="763" t="s">
        <v>1189</v>
      </c>
      <c r="D7" s="763" t="s">
        <v>1176</v>
      </c>
      <c r="E7" s="763" t="s">
        <v>1188</v>
      </c>
      <c r="F7" s="762">
        <v>150</v>
      </c>
      <c r="G7" s="761">
        <v>32525</v>
      </c>
      <c r="H7" s="760" t="s">
        <v>1187</v>
      </c>
      <c r="I7" s="760" t="s">
        <v>1186</v>
      </c>
      <c r="J7" s="759">
        <v>46.666699999999999</v>
      </c>
      <c r="K7" s="757">
        <v>1243155</v>
      </c>
      <c r="L7" s="758">
        <v>0</v>
      </c>
      <c r="M7" s="757">
        <v>26961</v>
      </c>
      <c r="N7" s="756" t="s">
        <v>1185</v>
      </c>
      <c r="O7" s="752">
        <f t="shared" si="0"/>
        <v>26961</v>
      </c>
    </row>
    <row r="8" spans="1:15" s="751" customFormat="1" ht="25.5" customHeight="1" x14ac:dyDescent="0.25">
      <c r="A8" s="763" t="s">
        <v>1184</v>
      </c>
      <c r="B8" s="764" t="s">
        <v>1178</v>
      </c>
      <c r="C8" s="763" t="s">
        <v>1183</v>
      </c>
      <c r="D8" s="763" t="s">
        <v>1182</v>
      </c>
      <c r="E8" s="763" t="s">
        <v>1181</v>
      </c>
      <c r="F8" s="762">
        <v>150</v>
      </c>
      <c r="G8" s="761">
        <v>32525</v>
      </c>
      <c r="H8" s="760" t="s">
        <v>1180</v>
      </c>
      <c r="I8" s="760" t="s">
        <v>1179</v>
      </c>
      <c r="J8" s="759">
        <v>44.667000000000002</v>
      </c>
      <c r="K8" s="757">
        <v>1275680</v>
      </c>
      <c r="L8" s="758">
        <v>178083</v>
      </c>
      <c r="M8" s="757">
        <v>26961</v>
      </c>
      <c r="N8" s="756"/>
      <c r="O8" s="752">
        <f t="shared" si="0"/>
        <v>205044</v>
      </c>
    </row>
    <row r="9" spans="1:15" s="751" customFormat="1" ht="30.75" customHeight="1" x14ac:dyDescent="0.25">
      <c r="A9" s="763" t="s">
        <v>634</v>
      </c>
      <c r="B9" s="764" t="s">
        <v>1178</v>
      </c>
      <c r="C9" s="763" t="s">
        <v>1177</v>
      </c>
      <c r="D9" s="763" t="s">
        <v>1176</v>
      </c>
      <c r="E9" s="763" t="s">
        <v>1175</v>
      </c>
      <c r="F9" s="762">
        <v>150</v>
      </c>
      <c r="G9" s="761">
        <v>32525</v>
      </c>
      <c r="H9" s="760" t="s">
        <v>1174</v>
      </c>
      <c r="I9" s="760" t="s">
        <v>1173</v>
      </c>
      <c r="J9" s="759">
        <v>68</v>
      </c>
      <c r="K9" s="757">
        <v>1463625</v>
      </c>
      <c r="L9" s="758">
        <v>31895</v>
      </c>
      <c r="M9" s="757">
        <v>100491</v>
      </c>
      <c r="N9" s="756"/>
      <c r="O9" s="752">
        <f t="shared" si="0"/>
        <v>132386</v>
      </c>
    </row>
    <row r="10" spans="1:15" s="751" customFormat="1" ht="27.75" customHeight="1" x14ac:dyDescent="0.25">
      <c r="A10" s="755" t="s">
        <v>1172</v>
      </c>
      <c r="B10" s="753"/>
      <c r="C10" s="753"/>
      <c r="D10" s="753"/>
      <c r="E10" s="753"/>
      <c r="F10" s="753"/>
      <c r="G10" s="753"/>
      <c r="H10" s="753"/>
      <c r="I10" s="753"/>
      <c r="J10" s="753"/>
      <c r="K10" s="754">
        <f>SUM(K3:K9)</f>
        <v>9105096</v>
      </c>
      <c r="L10" s="754">
        <f>SUM(L3:L9)</f>
        <v>937002</v>
      </c>
      <c r="M10" s="754">
        <f>SUM(M3:M9)</f>
        <v>261114</v>
      </c>
      <c r="N10" s="753"/>
      <c r="O10" s="752">
        <f t="shared" si="0"/>
        <v>1198116</v>
      </c>
    </row>
    <row r="11" spans="1:15" ht="31.5" customHeight="1" x14ac:dyDescent="0.25">
      <c r="A11" s="750" t="s">
        <v>1171</v>
      </c>
      <c r="B11" s="750"/>
      <c r="C11" s="750"/>
      <c r="D11" s="750"/>
      <c r="E11" s="750"/>
      <c r="F11" s="750"/>
      <c r="G11" s="750"/>
      <c r="H11" s="750"/>
      <c r="I11" s="750"/>
      <c r="J11" s="750"/>
      <c r="K11" s="750"/>
      <c r="L11" s="749"/>
      <c r="M11" s="748">
        <f>SUM(L10:M10)</f>
        <v>1198116</v>
      </c>
      <c r="N11" s="747"/>
    </row>
    <row r="13" spans="1:15" ht="21" x14ac:dyDescent="0.3">
      <c r="A13" s="746" t="s">
        <v>1170</v>
      </c>
      <c r="B13" s="744"/>
      <c r="C13" s="745"/>
      <c r="D13" s="744"/>
      <c r="E13" s="744"/>
      <c r="F13" s="744"/>
      <c r="G13" s="744"/>
      <c r="H13" s="743"/>
    </row>
    <row r="17" spans="2:3" x14ac:dyDescent="0.25">
      <c r="B17" s="742"/>
      <c r="C17" s="741"/>
    </row>
    <row r="18" spans="2:3" x14ac:dyDescent="0.25">
      <c r="B18" s="742"/>
      <c r="C18" s="741"/>
    </row>
    <row r="19" spans="2:3" x14ac:dyDescent="0.25">
      <c r="B19" s="742"/>
      <c r="C19" s="741"/>
    </row>
    <row r="20" spans="2:3" x14ac:dyDescent="0.25">
      <c r="B20" s="742"/>
      <c r="C20" s="741"/>
    </row>
    <row r="21" spans="2:3" x14ac:dyDescent="0.25">
      <c r="B21" s="742"/>
      <c r="C21" s="741"/>
    </row>
    <row r="22" spans="2:3" x14ac:dyDescent="0.25">
      <c r="B22" s="742"/>
      <c r="C22" s="741"/>
    </row>
    <row r="23" spans="2:3" x14ac:dyDescent="0.25">
      <c r="B23" s="742"/>
      <c r="C23" s="741"/>
    </row>
    <row r="24" spans="2:3" x14ac:dyDescent="0.25">
      <c r="B24" s="742"/>
      <c r="C24" s="741"/>
    </row>
  </sheetData>
  <mergeCells count="1">
    <mergeCell ref="A1:N1"/>
  </mergeCells>
  <phoneticPr fontId="3" type="noConversion"/>
  <printOptions horizontalCentered="1"/>
  <pageMargins left="0.15748031496062992" right="0.15748031496062992" top="0.19685039370078741" bottom="0.19685039370078741" header="0.15748031496062992" footer="0.51181102362204722"/>
  <pageSetup paperSize="9" scale="7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X50"/>
  <sheetViews>
    <sheetView zoomScaleNormal="100" zoomScaleSheetLayoutView="75" workbookViewId="0">
      <pane xSplit="3" ySplit="5" topLeftCell="D6" activePane="bottomRight" state="frozen"/>
      <selection activeCell="J12" sqref="J12"/>
      <selection pane="topRight" activeCell="J12" sqref="J12"/>
      <selection pane="bottomLeft" activeCell="J12" sqref="J12"/>
      <selection pane="bottomRight" sqref="A1:N1"/>
    </sheetView>
  </sheetViews>
  <sheetFormatPr defaultRowHeight="18.75" x14ac:dyDescent="0.3"/>
  <cols>
    <col min="1" max="2" width="5.5703125" style="777" customWidth="1"/>
    <col min="3" max="3" width="12.7109375" style="802" customWidth="1"/>
    <col min="4" max="4" width="5.85546875" style="800" customWidth="1"/>
    <col min="5" max="5" width="7.42578125" style="801" customWidth="1"/>
    <col min="6" max="7" width="7.42578125" style="776" customWidth="1"/>
    <col min="8" max="8" width="9.5703125" style="800" customWidth="1"/>
    <col min="9" max="9" width="7.5703125" style="801" customWidth="1"/>
    <col min="10" max="11" width="7.5703125" style="776" customWidth="1"/>
    <col min="12" max="12" width="9.140625" style="800" customWidth="1"/>
    <col min="13" max="13" width="5.85546875" style="799" customWidth="1"/>
    <col min="14" max="14" width="34.85546875" style="798" customWidth="1"/>
    <col min="15" max="15" width="7" style="798" customWidth="1"/>
    <col min="16" max="19" width="4.85546875" style="798" customWidth="1"/>
    <col min="20" max="22" width="5.42578125" style="798" customWidth="1"/>
    <col min="23" max="24" width="4.85546875" style="798" customWidth="1"/>
    <col min="25" max="28" width="5.85546875" style="798" customWidth="1"/>
    <col min="29" max="29" width="10.42578125" style="798" customWidth="1"/>
    <col min="30" max="30" width="7" style="798" customWidth="1"/>
    <col min="31" max="32" width="6.140625" style="798" customWidth="1"/>
    <col min="33" max="37" width="5.5703125" style="798" customWidth="1"/>
    <col min="38" max="38" width="8.28515625" style="798" customWidth="1"/>
    <col min="39" max="16384" width="9.140625" style="776"/>
  </cols>
  <sheetData>
    <row r="1" spans="1:39" s="797" customFormat="1" ht="27.75" customHeight="1" x14ac:dyDescent="0.25">
      <c r="A1" s="940" t="s">
        <v>1300</v>
      </c>
      <c r="B1" s="940"/>
      <c r="C1" s="940"/>
      <c r="D1" s="940"/>
      <c r="E1" s="940"/>
      <c r="F1" s="940"/>
      <c r="G1" s="940"/>
      <c r="H1" s="940"/>
      <c r="I1" s="940"/>
      <c r="J1" s="940"/>
      <c r="K1" s="940"/>
      <c r="L1" s="940"/>
      <c r="M1" s="940"/>
      <c r="N1" s="940"/>
      <c r="O1" s="872"/>
      <c r="P1" s="870"/>
      <c r="Q1" s="870"/>
      <c r="R1" s="870"/>
      <c r="S1" s="870"/>
      <c r="T1" s="870"/>
      <c r="U1" s="870"/>
      <c r="V1" s="870"/>
      <c r="W1" s="870"/>
      <c r="X1" s="870"/>
      <c r="Y1" s="870"/>
      <c r="Z1" s="870"/>
      <c r="AA1" s="870"/>
      <c r="AB1" s="870"/>
      <c r="AC1" s="798"/>
      <c r="AD1" s="798"/>
      <c r="AE1" s="798"/>
      <c r="AF1" s="798"/>
      <c r="AG1" s="798"/>
      <c r="AH1" s="798"/>
      <c r="AI1" s="798"/>
      <c r="AJ1" s="871"/>
      <c r="AK1" s="870"/>
      <c r="AL1" s="869"/>
    </row>
    <row r="2" spans="1:39" ht="24.75" customHeight="1" x14ac:dyDescent="0.25">
      <c r="A2" s="919" t="s">
        <v>172</v>
      </c>
      <c r="B2" s="929" t="s">
        <v>1233</v>
      </c>
      <c r="C2" s="948"/>
      <c r="D2" s="956" t="s">
        <v>1299</v>
      </c>
      <c r="E2" s="959" t="s">
        <v>1298</v>
      </c>
      <c r="F2" s="960"/>
      <c r="G2" s="960"/>
      <c r="H2" s="960"/>
      <c r="I2" s="960"/>
      <c r="J2" s="960"/>
      <c r="K2" s="960"/>
      <c r="L2" s="961"/>
      <c r="M2" s="953" t="s">
        <v>1297</v>
      </c>
      <c r="N2" s="945" t="s">
        <v>1296</v>
      </c>
      <c r="O2" s="966" t="s">
        <v>1295</v>
      </c>
      <c r="P2" s="966"/>
      <c r="Q2" s="966"/>
      <c r="R2" s="966"/>
      <c r="S2" s="966"/>
      <c r="T2" s="966"/>
      <c r="U2" s="966"/>
      <c r="V2" s="966"/>
      <c r="W2" s="966"/>
      <c r="X2" s="966"/>
      <c r="Y2" s="966"/>
      <c r="Z2" s="966"/>
      <c r="AA2" s="966"/>
      <c r="AB2" s="966"/>
      <c r="AC2" s="966"/>
      <c r="AD2" s="966" t="s">
        <v>1294</v>
      </c>
      <c r="AE2" s="966"/>
      <c r="AF2" s="966"/>
      <c r="AG2" s="966"/>
      <c r="AH2" s="966"/>
      <c r="AI2" s="966"/>
      <c r="AJ2" s="966"/>
      <c r="AK2" s="966"/>
      <c r="AL2" s="966"/>
    </row>
    <row r="3" spans="1:39" ht="24.75" customHeight="1" x14ac:dyDescent="0.25">
      <c r="A3" s="920"/>
      <c r="B3" s="949"/>
      <c r="C3" s="950"/>
      <c r="D3" s="957"/>
      <c r="E3" s="922" t="s">
        <v>1229</v>
      </c>
      <c r="F3" s="962"/>
      <c r="G3" s="962"/>
      <c r="H3" s="963"/>
      <c r="I3" s="941" t="s">
        <v>238</v>
      </c>
      <c r="J3" s="942"/>
      <c r="K3" s="942"/>
      <c r="L3" s="943"/>
      <c r="M3" s="954"/>
      <c r="N3" s="946"/>
      <c r="O3" s="967" t="s">
        <v>1290</v>
      </c>
      <c r="P3" s="969" t="s">
        <v>1293</v>
      </c>
      <c r="Q3" s="970"/>
      <c r="R3" s="971"/>
      <c r="S3" s="972" t="s">
        <v>1238</v>
      </c>
      <c r="T3" s="969" t="s">
        <v>1292</v>
      </c>
      <c r="U3" s="970"/>
      <c r="V3" s="971"/>
      <c r="W3" s="974" t="s">
        <v>1238</v>
      </c>
      <c r="X3" s="969" t="s">
        <v>1287</v>
      </c>
      <c r="Y3" s="970"/>
      <c r="Z3" s="970"/>
      <c r="AA3" s="970"/>
      <c r="AB3" s="971"/>
      <c r="AC3" s="980" t="s">
        <v>1291</v>
      </c>
      <c r="AD3" s="976" t="s">
        <v>1290</v>
      </c>
      <c r="AE3" s="976" t="s">
        <v>1289</v>
      </c>
      <c r="AF3" s="978" t="s">
        <v>1288</v>
      </c>
      <c r="AG3" s="969" t="s">
        <v>1287</v>
      </c>
      <c r="AH3" s="970"/>
      <c r="AI3" s="970"/>
      <c r="AJ3" s="970"/>
      <c r="AK3" s="971"/>
      <c r="AL3" s="964" t="s">
        <v>1286</v>
      </c>
    </row>
    <row r="4" spans="1:39" ht="85.5" customHeight="1" x14ac:dyDescent="0.25">
      <c r="A4" s="921"/>
      <c r="B4" s="951"/>
      <c r="C4" s="952"/>
      <c r="D4" s="958"/>
      <c r="E4" s="865" t="s">
        <v>1282</v>
      </c>
      <c r="F4" s="796" t="s">
        <v>1281</v>
      </c>
      <c r="G4" s="796" t="s">
        <v>1280</v>
      </c>
      <c r="H4" s="868" t="s">
        <v>1222</v>
      </c>
      <c r="I4" s="867" t="s">
        <v>1285</v>
      </c>
      <c r="J4" s="794" t="s">
        <v>1284</v>
      </c>
      <c r="K4" s="794" t="s">
        <v>1283</v>
      </c>
      <c r="L4" s="866" t="s">
        <v>1222</v>
      </c>
      <c r="M4" s="955"/>
      <c r="N4" s="947"/>
      <c r="O4" s="968"/>
      <c r="P4" s="865" t="s">
        <v>1282</v>
      </c>
      <c r="Q4" s="864" t="s">
        <v>1281</v>
      </c>
      <c r="R4" s="864" t="s">
        <v>1280</v>
      </c>
      <c r="S4" s="973"/>
      <c r="T4" s="865" t="s">
        <v>1282</v>
      </c>
      <c r="U4" s="864" t="s">
        <v>1281</v>
      </c>
      <c r="V4" s="864" t="s">
        <v>1280</v>
      </c>
      <c r="W4" s="975"/>
      <c r="X4" s="863" t="s">
        <v>1279</v>
      </c>
      <c r="Y4" s="863" t="s">
        <v>1278</v>
      </c>
      <c r="Z4" s="863" t="s">
        <v>1277</v>
      </c>
      <c r="AA4" s="863" t="s">
        <v>1276</v>
      </c>
      <c r="AB4" s="863" t="s">
        <v>1275</v>
      </c>
      <c r="AC4" s="981"/>
      <c r="AD4" s="977"/>
      <c r="AE4" s="977"/>
      <c r="AF4" s="979"/>
      <c r="AG4" s="863" t="s">
        <v>1279</v>
      </c>
      <c r="AH4" s="863" t="s">
        <v>1278</v>
      </c>
      <c r="AI4" s="863" t="s">
        <v>1277</v>
      </c>
      <c r="AJ4" s="863" t="s">
        <v>1276</v>
      </c>
      <c r="AK4" s="863" t="s">
        <v>1275</v>
      </c>
      <c r="AL4" s="965"/>
    </row>
    <row r="5" spans="1:39" ht="35.1" customHeight="1" x14ac:dyDescent="0.25">
      <c r="A5" s="826"/>
      <c r="B5" s="826"/>
      <c r="C5" s="862" t="s">
        <v>1274</v>
      </c>
      <c r="D5" s="825">
        <f t="shared" ref="D5:M5" si="0">SUM(D6:D28)</f>
        <v>281</v>
      </c>
      <c r="E5" s="825">
        <f t="shared" si="0"/>
        <v>2077</v>
      </c>
      <c r="F5" s="825">
        <f t="shared" si="0"/>
        <v>2154</v>
      </c>
      <c r="G5" s="825">
        <f t="shared" si="0"/>
        <v>2333</v>
      </c>
      <c r="H5" s="821">
        <f t="shared" si="0"/>
        <v>6564</v>
      </c>
      <c r="I5" s="825">
        <f t="shared" si="0"/>
        <v>84</v>
      </c>
      <c r="J5" s="825">
        <f t="shared" si="0"/>
        <v>86</v>
      </c>
      <c r="K5" s="825">
        <f t="shared" si="0"/>
        <v>96</v>
      </c>
      <c r="L5" s="825">
        <f t="shared" si="0"/>
        <v>266</v>
      </c>
      <c r="M5" s="824">
        <f t="shared" si="0"/>
        <v>-15</v>
      </c>
      <c r="N5" s="823"/>
      <c r="O5" s="821">
        <f t="shared" ref="O5:AD5" si="1">SUM(O6:O28)</f>
        <v>6564</v>
      </c>
      <c r="P5" s="822">
        <f t="shared" si="1"/>
        <v>183</v>
      </c>
      <c r="Q5" s="822">
        <f t="shared" si="1"/>
        <v>158</v>
      </c>
      <c r="R5" s="822">
        <f t="shared" si="1"/>
        <v>153</v>
      </c>
      <c r="S5" s="821">
        <f t="shared" si="1"/>
        <v>494</v>
      </c>
      <c r="T5" s="822">
        <f t="shared" si="1"/>
        <v>58</v>
      </c>
      <c r="U5" s="822">
        <f t="shared" si="1"/>
        <v>55</v>
      </c>
      <c r="V5" s="822">
        <f t="shared" si="1"/>
        <v>67</v>
      </c>
      <c r="W5" s="822">
        <f t="shared" si="1"/>
        <v>180</v>
      </c>
      <c r="X5" s="822">
        <f t="shared" si="1"/>
        <v>48</v>
      </c>
      <c r="Y5" s="822">
        <f t="shared" si="1"/>
        <v>365</v>
      </c>
      <c r="Z5" s="822">
        <f t="shared" si="1"/>
        <v>112</v>
      </c>
      <c r="AA5" s="822">
        <f t="shared" si="1"/>
        <v>52</v>
      </c>
      <c r="AB5" s="822">
        <f t="shared" si="1"/>
        <v>52</v>
      </c>
      <c r="AC5" s="822">
        <f t="shared" si="1"/>
        <v>7286</v>
      </c>
      <c r="AD5" s="822">
        <f t="shared" si="1"/>
        <v>266</v>
      </c>
      <c r="AE5" s="822">
        <f t="shared" ref="AE5:AJ5" si="2">SUM(AE6:AE27)</f>
        <v>27</v>
      </c>
      <c r="AF5" s="822">
        <f t="shared" si="2"/>
        <v>12</v>
      </c>
      <c r="AG5" s="822">
        <f t="shared" si="2"/>
        <v>10</v>
      </c>
      <c r="AH5" s="822">
        <f t="shared" si="2"/>
        <v>16</v>
      </c>
      <c r="AI5" s="822">
        <f t="shared" si="2"/>
        <v>7</v>
      </c>
      <c r="AJ5" s="822">
        <f t="shared" si="2"/>
        <v>2</v>
      </c>
      <c r="AK5" s="822">
        <f>SUM(AK6:AK28)</f>
        <v>1</v>
      </c>
      <c r="AL5" s="821">
        <f>SUM(AL6:AL28)</f>
        <v>341</v>
      </c>
    </row>
    <row r="6" spans="1:39" s="787" customFormat="1" ht="42.75" x14ac:dyDescent="0.2">
      <c r="A6" s="840">
        <v>1</v>
      </c>
      <c r="B6" s="857" ph="1">
        <v>310</v>
      </c>
      <c r="C6" s="846" t="s">
        <v>1273</v>
      </c>
      <c r="D6" s="855">
        <v>14</v>
      </c>
      <c r="E6" s="837">
        <v>103</v>
      </c>
      <c r="F6" s="836">
        <v>106</v>
      </c>
      <c r="G6" s="836">
        <v>130</v>
      </c>
      <c r="H6" s="838">
        <f t="shared" ref="H6:H28" si="3">SUM(E6:G6)</f>
        <v>339</v>
      </c>
      <c r="I6" s="837">
        <v>4</v>
      </c>
      <c r="J6" s="836">
        <v>4</v>
      </c>
      <c r="K6" s="836">
        <v>5</v>
      </c>
      <c r="L6" s="835">
        <f t="shared" ref="L6:L29" si="4">SUM(I6:K6)</f>
        <v>13</v>
      </c>
      <c r="M6" s="807">
        <f t="shared" ref="M6:M29" si="5">L6-D6</f>
        <v>-1</v>
      </c>
      <c r="N6" s="815" t="s">
        <v>1272</v>
      </c>
      <c r="O6" s="834">
        <f t="shared" ref="O6:O28" si="6">H6</f>
        <v>339</v>
      </c>
      <c r="P6" s="811">
        <v>24</v>
      </c>
      <c r="Q6" s="811">
        <v>22</v>
      </c>
      <c r="R6" s="811">
        <v>18</v>
      </c>
      <c r="S6" s="832">
        <f t="shared" ref="S6:S28" si="7">SUM(P6:R6)</f>
        <v>64</v>
      </c>
      <c r="T6" s="811"/>
      <c r="U6" s="811"/>
      <c r="V6" s="811"/>
      <c r="W6" s="832"/>
      <c r="X6" s="845">
        <v>11</v>
      </c>
      <c r="Y6" s="831">
        <v>30</v>
      </c>
      <c r="Z6" s="831"/>
      <c r="AA6" s="831"/>
      <c r="AB6" s="831"/>
      <c r="AC6" s="829">
        <f t="shared" ref="AC6:AC28" si="8">O6+S6+W6+X6</f>
        <v>414</v>
      </c>
      <c r="AD6" s="830">
        <f t="shared" ref="AD6:AD28" si="9">L6</f>
        <v>13</v>
      </c>
      <c r="AE6" s="829">
        <v>3</v>
      </c>
      <c r="AF6" s="829"/>
      <c r="AG6" s="828">
        <v>1</v>
      </c>
      <c r="AH6" s="828">
        <v>1</v>
      </c>
      <c r="AI6" s="828"/>
      <c r="AJ6" s="828"/>
      <c r="AK6" s="828"/>
      <c r="AL6" s="827">
        <f>SUM(AD6:AJ6)</f>
        <v>18</v>
      </c>
      <c r="AM6" s="842" t="s">
        <v>1271</v>
      </c>
    </row>
    <row r="7" spans="1:39" s="787" customFormat="1" ht="42.75" x14ac:dyDescent="0.2">
      <c r="A7" s="840">
        <v>2</v>
      </c>
      <c r="B7" s="857" ph="1">
        <v>311</v>
      </c>
      <c r="C7" s="846" t="s">
        <v>130</v>
      </c>
      <c r="D7" s="855">
        <v>39</v>
      </c>
      <c r="E7" s="861">
        <v>363</v>
      </c>
      <c r="F7" s="836">
        <v>370</v>
      </c>
      <c r="G7" s="836">
        <v>359</v>
      </c>
      <c r="H7" s="838">
        <f t="shared" si="3"/>
        <v>1092</v>
      </c>
      <c r="I7" s="861">
        <v>13</v>
      </c>
      <c r="J7" s="836">
        <v>13</v>
      </c>
      <c r="K7" s="836">
        <v>13</v>
      </c>
      <c r="L7" s="835">
        <f t="shared" si="4"/>
        <v>39</v>
      </c>
      <c r="M7" s="807">
        <f t="shared" si="5"/>
        <v>0</v>
      </c>
      <c r="N7" s="815" t="s">
        <v>1270</v>
      </c>
      <c r="O7" s="834">
        <f t="shared" si="6"/>
        <v>1092</v>
      </c>
      <c r="P7" s="811"/>
      <c r="Q7" s="811"/>
      <c r="R7" s="811"/>
      <c r="S7" s="832">
        <f t="shared" si="7"/>
        <v>0</v>
      </c>
      <c r="T7" s="811">
        <v>30</v>
      </c>
      <c r="U7" s="811">
        <v>26</v>
      </c>
      <c r="V7" s="811">
        <v>33</v>
      </c>
      <c r="W7" s="832">
        <f>SUM(T7:V7)</f>
        <v>89</v>
      </c>
      <c r="X7" s="831">
        <v>3</v>
      </c>
      <c r="Y7" s="831">
        <v>36</v>
      </c>
      <c r="Z7" s="831"/>
      <c r="AA7" s="831"/>
      <c r="AB7" s="831"/>
      <c r="AC7" s="829">
        <f t="shared" si="8"/>
        <v>1184</v>
      </c>
      <c r="AD7" s="830">
        <f t="shared" si="9"/>
        <v>39</v>
      </c>
      <c r="AE7" s="829"/>
      <c r="AF7" s="829">
        <v>6</v>
      </c>
      <c r="AG7" s="828">
        <v>1</v>
      </c>
      <c r="AH7" s="828">
        <v>1</v>
      </c>
      <c r="AI7" s="828"/>
      <c r="AJ7" s="828"/>
      <c r="AK7" s="828"/>
      <c r="AL7" s="827">
        <f>SUM(AD7:AJ7)</f>
        <v>47</v>
      </c>
      <c r="AM7" s="842" t="s">
        <v>1269</v>
      </c>
    </row>
    <row r="8" spans="1:39" s="787" customFormat="1" ht="42.75" x14ac:dyDescent="0.2">
      <c r="A8" s="840">
        <v>3</v>
      </c>
      <c r="B8" s="857" ph="1">
        <v>312</v>
      </c>
      <c r="C8" s="846" t="s">
        <v>131</v>
      </c>
      <c r="D8" s="855">
        <v>48</v>
      </c>
      <c r="E8" s="837">
        <v>465</v>
      </c>
      <c r="F8" s="836">
        <v>461</v>
      </c>
      <c r="G8" s="836">
        <v>460</v>
      </c>
      <c r="H8" s="838">
        <f t="shared" si="3"/>
        <v>1386</v>
      </c>
      <c r="I8" s="837">
        <v>16</v>
      </c>
      <c r="J8" s="836">
        <v>16</v>
      </c>
      <c r="K8" s="836">
        <v>16</v>
      </c>
      <c r="L8" s="835">
        <f t="shared" si="4"/>
        <v>48</v>
      </c>
      <c r="M8" s="807">
        <f t="shared" si="5"/>
        <v>0</v>
      </c>
      <c r="N8" s="860" t="s">
        <v>1268</v>
      </c>
      <c r="O8" s="834">
        <f t="shared" si="6"/>
        <v>1386</v>
      </c>
      <c r="P8" s="811">
        <v>26</v>
      </c>
      <c r="Q8" s="811">
        <v>25</v>
      </c>
      <c r="R8" s="833">
        <v>25</v>
      </c>
      <c r="S8" s="832">
        <f t="shared" si="7"/>
        <v>76</v>
      </c>
      <c r="T8" s="833">
        <v>19</v>
      </c>
      <c r="U8" s="833">
        <v>24</v>
      </c>
      <c r="V8" s="833">
        <v>22</v>
      </c>
      <c r="W8" s="832">
        <f>SUM(T8:V8)</f>
        <v>65</v>
      </c>
      <c r="X8" s="845">
        <v>14</v>
      </c>
      <c r="Y8" s="831">
        <v>61</v>
      </c>
      <c r="Z8" s="831"/>
      <c r="AA8" s="831">
        <v>28</v>
      </c>
      <c r="AB8" s="831"/>
      <c r="AC8" s="829">
        <f t="shared" si="8"/>
        <v>1541</v>
      </c>
      <c r="AD8" s="830">
        <f t="shared" si="9"/>
        <v>48</v>
      </c>
      <c r="AE8" s="829">
        <v>3</v>
      </c>
      <c r="AF8" s="829">
        <v>3</v>
      </c>
      <c r="AG8" s="828">
        <v>2</v>
      </c>
      <c r="AH8" s="853">
        <v>2</v>
      </c>
      <c r="AI8" s="828"/>
      <c r="AJ8" s="828">
        <v>1</v>
      </c>
      <c r="AK8" s="828"/>
      <c r="AL8" s="827">
        <f>SUM(AD8:AJ8)</f>
        <v>59</v>
      </c>
      <c r="AM8" s="842" t="s">
        <v>1267</v>
      </c>
    </row>
    <row r="9" spans="1:39" s="787" customFormat="1" ht="71.25" x14ac:dyDescent="0.2">
      <c r="A9" s="840">
        <v>4</v>
      </c>
      <c r="B9" s="857" ph="1">
        <v>313</v>
      </c>
      <c r="C9" s="846" t="s">
        <v>132</v>
      </c>
      <c r="D9" s="855">
        <v>22</v>
      </c>
      <c r="E9" s="859">
        <v>151</v>
      </c>
      <c r="F9" s="841">
        <v>175</v>
      </c>
      <c r="G9" s="836">
        <v>204</v>
      </c>
      <c r="H9" s="838">
        <f t="shared" si="3"/>
        <v>530</v>
      </c>
      <c r="I9" s="859">
        <v>6</v>
      </c>
      <c r="J9" s="841">
        <v>7</v>
      </c>
      <c r="K9" s="836">
        <v>7</v>
      </c>
      <c r="L9" s="835">
        <f t="shared" si="4"/>
        <v>20</v>
      </c>
      <c r="M9" s="807">
        <f t="shared" si="5"/>
        <v>-2</v>
      </c>
      <c r="N9" s="849" t="s">
        <v>1266</v>
      </c>
      <c r="O9" s="834">
        <f t="shared" si="6"/>
        <v>530</v>
      </c>
      <c r="P9" s="811">
        <v>29</v>
      </c>
      <c r="Q9" s="811">
        <v>20</v>
      </c>
      <c r="R9" s="833">
        <v>21</v>
      </c>
      <c r="S9" s="832">
        <f t="shared" si="7"/>
        <v>70</v>
      </c>
      <c r="T9" s="833"/>
      <c r="U9" s="833"/>
      <c r="V9" s="833"/>
      <c r="W9" s="832"/>
      <c r="X9" s="845"/>
      <c r="Y9" s="831">
        <v>25</v>
      </c>
      <c r="Z9" s="831"/>
      <c r="AA9" s="831">
        <v>24</v>
      </c>
      <c r="AB9" s="831"/>
      <c r="AC9" s="829">
        <f t="shared" si="8"/>
        <v>600</v>
      </c>
      <c r="AD9" s="830">
        <f t="shared" si="9"/>
        <v>20</v>
      </c>
      <c r="AE9" s="829">
        <v>3</v>
      </c>
      <c r="AF9" s="829"/>
      <c r="AG9" s="828"/>
      <c r="AH9" s="828">
        <v>1</v>
      </c>
      <c r="AI9" s="828"/>
      <c r="AJ9" s="828">
        <v>1</v>
      </c>
      <c r="AK9" s="828"/>
      <c r="AL9" s="827">
        <f>SUM(AD9:AK9)</f>
        <v>25</v>
      </c>
    </row>
    <row r="10" spans="1:39" s="787" customFormat="1" ht="57" x14ac:dyDescent="0.2">
      <c r="A10" s="840">
        <v>5</v>
      </c>
      <c r="B10" s="857" ph="1">
        <v>315</v>
      </c>
      <c r="C10" s="856" t="s">
        <v>1265</v>
      </c>
      <c r="D10" s="855">
        <v>10</v>
      </c>
      <c r="E10" s="837">
        <v>69</v>
      </c>
      <c r="F10" s="836">
        <v>66</v>
      </c>
      <c r="G10" s="836">
        <v>68</v>
      </c>
      <c r="H10" s="838">
        <f t="shared" si="3"/>
        <v>203</v>
      </c>
      <c r="I10" s="837">
        <v>3</v>
      </c>
      <c r="J10" s="836">
        <v>3</v>
      </c>
      <c r="K10" s="836">
        <v>3</v>
      </c>
      <c r="L10" s="835">
        <f t="shared" si="4"/>
        <v>9</v>
      </c>
      <c r="M10" s="807">
        <f t="shared" si="5"/>
        <v>-1</v>
      </c>
      <c r="N10" s="815" t="s">
        <v>1264</v>
      </c>
      <c r="O10" s="834">
        <f t="shared" si="6"/>
        <v>203</v>
      </c>
      <c r="P10" s="811"/>
      <c r="Q10" s="811"/>
      <c r="R10" s="833"/>
      <c r="S10" s="832">
        <f t="shared" si="7"/>
        <v>0</v>
      </c>
      <c r="T10" s="833"/>
      <c r="U10" s="833"/>
      <c r="V10" s="833"/>
      <c r="W10" s="832"/>
      <c r="X10" s="831">
        <v>7</v>
      </c>
      <c r="Y10" s="831">
        <v>13</v>
      </c>
      <c r="Z10" s="831"/>
      <c r="AA10" s="831"/>
      <c r="AB10" s="831"/>
      <c r="AC10" s="829">
        <f t="shared" si="8"/>
        <v>210</v>
      </c>
      <c r="AD10" s="830">
        <f t="shared" si="9"/>
        <v>9</v>
      </c>
      <c r="AE10" s="829"/>
      <c r="AF10" s="829"/>
      <c r="AG10" s="828">
        <v>1</v>
      </c>
      <c r="AH10" s="853">
        <v>2</v>
      </c>
      <c r="AI10" s="858"/>
      <c r="AJ10" s="858"/>
      <c r="AK10" s="858"/>
      <c r="AL10" s="827">
        <f>SUM(AD10:AJ10)</f>
        <v>12</v>
      </c>
      <c r="AM10" s="842" t="s">
        <v>1263</v>
      </c>
    </row>
    <row r="11" spans="1:39" s="787" customFormat="1" ht="42.75" x14ac:dyDescent="0.2">
      <c r="A11" s="840">
        <v>6</v>
      </c>
      <c r="B11" s="857" ph="1">
        <v>316</v>
      </c>
      <c r="C11" s="856" t="s">
        <v>1262</v>
      </c>
      <c r="D11" s="855">
        <v>10</v>
      </c>
      <c r="E11" s="854">
        <v>84</v>
      </c>
      <c r="F11" s="836">
        <v>72</v>
      </c>
      <c r="G11" s="836">
        <v>73</v>
      </c>
      <c r="H11" s="838">
        <f t="shared" si="3"/>
        <v>229</v>
      </c>
      <c r="I11" s="854">
        <v>4</v>
      </c>
      <c r="J11" s="836">
        <v>3</v>
      </c>
      <c r="K11" s="836">
        <v>3</v>
      </c>
      <c r="L11" s="835">
        <f t="shared" si="4"/>
        <v>10</v>
      </c>
      <c r="M11" s="807">
        <f t="shared" si="5"/>
        <v>0</v>
      </c>
      <c r="N11" s="815" t="s">
        <v>1261</v>
      </c>
      <c r="O11" s="834">
        <f t="shared" si="6"/>
        <v>229</v>
      </c>
      <c r="P11" s="811"/>
      <c r="Q11" s="811"/>
      <c r="R11" s="833"/>
      <c r="S11" s="834">
        <f t="shared" si="7"/>
        <v>0</v>
      </c>
      <c r="T11" s="833"/>
      <c r="U11" s="833"/>
      <c r="V11" s="833"/>
      <c r="W11" s="832"/>
      <c r="X11" s="831">
        <v>1</v>
      </c>
      <c r="Y11" s="851">
        <v>25</v>
      </c>
      <c r="Z11" s="851"/>
      <c r="AA11" s="851"/>
      <c r="AB11" s="851"/>
      <c r="AC11" s="829">
        <f t="shared" si="8"/>
        <v>230</v>
      </c>
      <c r="AD11" s="830">
        <f t="shared" si="9"/>
        <v>10</v>
      </c>
      <c r="AE11" s="829"/>
      <c r="AF11" s="829"/>
      <c r="AG11" s="828">
        <v>1</v>
      </c>
      <c r="AH11" s="853">
        <v>1</v>
      </c>
      <c r="AI11" s="828"/>
      <c r="AJ11" s="828"/>
      <c r="AK11" s="828"/>
      <c r="AL11" s="827">
        <f>SUM(AD11:AJ11)</f>
        <v>12</v>
      </c>
      <c r="AM11" s="842" t="s">
        <v>1260</v>
      </c>
    </row>
    <row r="12" spans="1:39" s="787" customFormat="1" ht="42.75" x14ac:dyDescent="0.2">
      <c r="A12" s="840">
        <v>7</v>
      </c>
      <c r="B12" s="839" ph="1">
        <v>317</v>
      </c>
      <c r="C12" s="846" t="s">
        <v>1259</v>
      </c>
      <c r="D12" s="836">
        <v>24</v>
      </c>
      <c r="E12" s="837">
        <v>218</v>
      </c>
      <c r="F12" s="836">
        <v>200</v>
      </c>
      <c r="G12" s="836">
        <v>212</v>
      </c>
      <c r="H12" s="838">
        <f t="shared" si="3"/>
        <v>630</v>
      </c>
      <c r="I12" s="837">
        <v>8</v>
      </c>
      <c r="J12" s="836">
        <v>7</v>
      </c>
      <c r="K12" s="836">
        <v>8</v>
      </c>
      <c r="L12" s="835">
        <f t="shared" si="4"/>
        <v>23</v>
      </c>
      <c r="M12" s="807">
        <f t="shared" si="5"/>
        <v>-1</v>
      </c>
      <c r="N12" s="852" t="s">
        <v>1258</v>
      </c>
      <c r="O12" s="834">
        <f t="shared" si="6"/>
        <v>630</v>
      </c>
      <c r="P12" s="811">
        <v>17</v>
      </c>
      <c r="Q12" s="811">
        <v>16</v>
      </c>
      <c r="R12" s="833">
        <v>12</v>
      </c>
      <c r="S12" s="834">
        <f t="shared" si="7"/>
        <v>45</v>
      </c>
      <c r="T12" s="833"/>
      <c r="U12" s="833"/>
      <c r="V12" s="833"/>
      <c r="W12" s="832"/>
      <c r="X12" s="831"/>
      <c r="Y12" s="831">
        <v>40</v>
      </c>
      <c r="Z12" s="831">
        <v>42</v>
      </c>
      <c r="AA12" s="831"/>
      <c r="AB12" s="831">
        <v>52</v>
      </c>
      <c r="AC12" s="829">
        <f t="shared" si="8"/>
        <v>675</v>
      </c>
      <c r="AD12" s="830">
        <f t="shared" si="9"/>
        <v>23</v>
      </c>
      <c r="AE12" s="829">
        <v>3</v>
      </c>
      <c r="AF12" s="829"/>
      <c r="AG12" s="828"/>
      <c r="AH12" s="828">
        <v>2</v>
      </c>
      <c r="AI12" s="828">
        <v>3</v>
      </c>
      <c r="AJ12" s="828"/>
      <c r="AK12" s="828">
        <v>1</v>
      </c>
      <c r="AL12" s="827">
        <f>SUM(AD12:AK12)</f>
        <v>32</v>
      </c>
    </row>
    <row r="13" spans="1:39" s="850" customFormat="1" ht="28.5" x14ac:dyDescent="0.2">
      <c r="A13" s="840">
        <v>8</v>
      </c>
      <c r="B13" s="839" ph="1">
        <v>318</v>
      </c>
      <c r="C13" s="846" t="s">
        <v>136</v>
      </c>
      <c r="D13" s="836">
        <v>9</v>
      </c>
      <c r="E13" s="837">
        <v>55</v>
      </c>
      <c r="F13" s="836">
        <v>63</v>
      </c>
      <c r="G13" s="836">
        <v>76</v>
      </c>
      <c r="H13" s="838">
        <f t="shared" si="3"/>
        <v>194</v>
      </c>
      <c r="I13" s="837">
        <v>3</v>
      </c>
      <c r="J13" s="836">
        <v>3</v>
      </c>
      <c r="K13" s="836">
        <v>3</v>
      </c>
      <c r="L13" s="835">
        <f t="shared" si="4"/>
        <v>9</v>
      </c>
      <c r="M13" s="807">
        <f t="shared" si="5"/>
        <v>0</v>
      </c>
      <c r="N13" s="815" t="s">
        <v>1257</v>
      </c>
      <c r="O13" s="834">
        <f t="shared" si="6"/>
        <v>194</v>
      </c>
      <c r="P13" s="811">
        <v>26</v>
      </c>
      <c r="Q13" s="811">
        <v>20</v>
      </c>
      <c r="R13" s="811">
        <v>21</v>
      </c>
      <c r="S13" s="834">
        <f t="shared" si="7"/>
        <v>67</v>
      </c>
      <c r="T13" s="833">
        <v>9</v>
      </c>
      <c r="U13" s="833">
        <v>5</v>
      </c>
      <c r="V13" s="833">
        <v>12</v>
      </c>
      <c r="W13" s="832">
        <f>SUM(T13:V13)</f>
        <v>26</v>
      </c>
      <c r="X13" s="845"/>
      <c r="Y13" s="851">
        <v>25</v>
      </c>
      <c r="Z13" s="851"/>
      <c r="AA13" s="851"/>
      <c r="AB13" s="851"/>
      <c r="AC13" s="829">
        <f t="shared" si="8"/>
        <v>287</v>
      </c>
      <c r="AD13" s="830">
        <f t="shared" si="9"/>
        <v>9</v>
      </c>
      <c r="AE13" s="829">
        <v>3</v>
      </c>
      <c r="AF13" s="829">
        <v>3</v>
      </c>
      <c r="AG13" s="828"/>
      <c r="AH13" s="828">
        <v>1</v>
      </c>
      <c r="AI13" s="828"/>
      <c r="AJ13" s="828"/>
      <c r="AK13" s="828"/>
      <c r="AL13" s="827">
        <f t="shared" ref="AL13:AL28" si="10">SUM(AD13:AJ13)</f>
        <v>16</v>
      </c>
    </row>
    <row r="14" spans="1:39" s="787" customFormat="1" ht="42.75" x14ac:dyDescent="0.2">
      <c r="A14" s="840">
        <v>9</v>
      </c>
      <c r="B14" s="839" ph="1">
        <v>320</v>
      </c>
      <c r="C14" s="813" t="s">
        <v>137</v>
      </c>
      <c r="D14" s="836">
        <v>11</v>
      </c>
      <c r="E14" s="837">
        <v>67</v>
      </c>
      <c r="F14" s="836">
        <v>73</v>
      </c>
      <c r="G14" s="836">
        <v>100</v>
      </c>
      <c r="H14" s="838">
        <f t="shared" si="3"/>
        <v>240</v>
      </c>
      <c r="I14" s="837">
        <v>3</v>
      </c>
      <c r="J14" s="836">
        <v>3</v>
      </c>
      <c r="K14" s="836">
        <v>4</v>
      </c>
      <c r="L14" s="835">
        <f t="shared" si="4"/>
        <v>10</v>
      </c>
      <c r="M14" s="807">
        <f t="shared" si="5"/>
        <v>-1</v>
      </c>
      <c r="N14" s="815" t="s">
        <v>1256</v>
      </c>
      <c r="O14" s="834">
        <f t="shared" si="6"/>
        <v>240</v>
      </c>
      <c r="P14" s="811"/>
      <c r="Q14" s="811"/>
      <c r="R14" s="833"/>
      <c r="S14" s="834">
        <f t="shared" si="7"/>
        <v>0</v>
      </c>
      <c r="T14" s="833"/>
      <c r="U14" s="833"/>
      <c r="V14" s="833"/>
      <c r="W14" s="832"/>
      <c r="X14" s="831"/>
      <c r="Y14" s="831">
        <v>24</v>
      </c>
      <c r="Z14" s="831"/>
      <c r="AA14" s="831"/>
      <c r="AB14" s="831"/>
      <c r="AC14" s="829">
        <f t="shared" si="8"/>
        <v>240</v>
      </c>
      <c r="AD14" s="830">
        <f t="shared" si="9"/>
        <v>10</v>
      </c>
      <c r="AE14" s="829"/>
      <c r="AF14" s="829"/>
      <c r="AG14" s="828"/>
      <c r="AH14" s="828">
        <v>1</v>
      </c>
      <c r="AI14" s="828"/>
      <c r="AJ14" s="828"/>
      <c r="AK14" s="828"/>
      <c r="AL14" s="827">
        <f t="shared" si="10"/>
        <v>11</v>
      </c>
    </row>
    <row r="15" spans="1:39" s="787" customFormat="1" ht="85.5" x14ac:dyDescent="0.2">
      <c r="A15" s="840">
        <v>10</v>
      </c>
      <c r="B15" s="839" ph="1">
        <v>321</v>
      </c>
      <c r="C15" s="813" t="s">
        <v>1255</v>
      </c>
      <c r="D15" s="836">
        <v>6</v>
      </c>
      <c r="E15" s="837">
        <v>18</v>
      </c>
      <c r="F15" s="843">
        <v>28</v>
      </c>
      <c r="G15" s="841">
        <v>24</v>
      </c>
      <c r="H15" s="838">
        <f t="shared" si="3"/>
        <v>70</v>
      </c>
      <c r="I15" s="837">
        <v>1</v>
      </c>
      <c r="J15" s="843">
        <v>1</v>
      </c>
      <c r="K15" s="841">
        <v>2</v>
      </c>
      <c r="L15" s="835">
        <f t="shared" si="4"/>
        <v>4</v>
      </c>
      <c r="M15" s="807">
        <f t="shared" si="5"/>
        <v>-2</v>
      </c>
      <c r="N15" s="849" t="s">
        <v>1254</v>
      </c>
      <c r="O15" s="834">
        <f t="shared" si="6"/>
        <v>70</v>
      </c>
      <c r="P15" s="811"/>
      <c r="Q15" s="811"/>
      <c r="R15" s="833"/>
      <c r="S15" s="834">
        <f t="shared" si="7"/>
        <v>0</v>
      </c>
      <c r="T15" s="833"/>
      <c r="U15" s="833"/>
      <c r="V15" s="833"/>
      <c r="W15" s="832"/>
      <c r="X15" s="831"/>
      <c r="Y15" s="831">
        <v>15</v>
      </c>
      <c r="Z15" s="831"/>
      <c r="AA15" s="831"/>
      <c r="AB15" s="831"/>
      <c r="AC15" s="829">
        <f t="shared" si="8"/>
        <v>70</v>
      </c>
      <c r="AD15" s="830">
        <f t="shared" si="9"/>
        <v>4</v>
      </c>
      <c r="AE15" s="829"/>
      <c r="AF15" s="829"/>
      <c r="AG15" s="828"/>
      <c r="AH15" s="828">
        <v>1</v>
      </c>
      <c r="AI15" s="828"/>
      <c r="AJ15" s="828"/>
      <c r="AK15" s="828"/>
      <c r="AL15" s="827">
        <f t="shared" si="10"/>
        <v>5</v>
      </c>
    </row>
    <row r="16" spans="1:39" s="787" customFormat="1" ht="42.75" x14ac:dyDescent="0.2">
      <c r="A16" s="840">
        <v>11</v>
      </c>
      <c r="B16" s="839" ph="1">
        <v>322</v>
      </c>
      <c r="C16" s="813" t="s">
        <v>139</v>
      </c>
      <c r="D16" s="836">
        <v>8</v>
      </c>
      <c r="E16" s="837">
        <v>47</v>
      </c>
      <c r="F16" s="836">
        <v>49</v>
      </c>
      <c r="G16" s="836">
        <v>70</v>
      </c>
      <c r="H16" s="838">
        <f t="shared" si="3"/>
        <v>166</v>
      </c>
      <c r="I16" s="837">
        <v>2</v>
      </c>
      <c r="J16" s="836">
        <v>2</v>
      </c>
      <c r="K16" s="836">
        <v>3</v>
      </c>
      <c r="L16" s="835">
        <f t="shared" si="4"/>
        <v>7</v>
      </c>
      <c r="M16" s="807">
        <f t="shared" si="5"/>
        <v>-1</v>
      </c>
      <c r="N16" s="849" t="s">
        <v>1253</v>
      </c>
      <c r="O16" s="834">
        <f t="shared" si="6"/>
        <v>166</v>
      </c>
      <c r="P16" s="811"/>
      <c r="Q16" s="811"/>
      <c r="R16" s="833"/>
      <c r="S16" s="834">
        <f t="shared" si="7"/>
        <v>0</v>
      </c>
      <c r="T16" s="833"/>
      <c r="U16" s="833"/>
      <c r="V16" s="833"/>
      <c r="W16" s="832"/>
      <c r="X16" s="831"/>
      <c r="Y16" s="831"/>
      <c r="Z16" s="831">
        <v>6</v>
      </c>
      <c r="AA16" s="831"/>
      <c r="AB16" s="831"/>
      <c r="AC16" s="829">
        <f t="shared" si="8"/>
        <v>166</v>
      </c>
      <c r="AD16" s="830">
        <f t="shared" si="9"/>
        <v>7</v>
      </c>
      <c r="AE16" s="829"/>
      <c r="AF16" s="829"/>
      <c r="AG16" s="828"/>
      <c r="AH16" s="828"/>
      <c r="AI16" s="828"/>
      <c r="AJ16" s="828"/>
      <c r="AK16" s="828"/>
      <c r="AL16" s="827">
        <f t="shared" si="10"/>
        <v>7</v>
      </c>
    </row>
    <row r="17" spans="1:39" s="787" customFormat="1" ht="71.25" x14ac:dyDescent="0.2">
      <c r="A17" s="840">
        <v>12</v>
      </c>
      <c r="B17" s="839" ph="1">
        <v>325</v>
      </c>
      <c r="C17" s="813" t="s">
        <v>140</v>
      </c>
      <c r="D17" s="836">
        <v>11</v>
      </c>
      <c r="E17" s="837">
        <v>79</v>
      </c>
      <c r="F17" s="836">
        <v>78</v>
      </c>
      <c r="G17" s="841">
        <v>88</v>
      </c>
      <c r="H17" s="838">
        <f t="shared" si="3"/>
        <v>245</v>
      </c>
      <c r="I17" s="837">
        <v>3</v>
      </c>
      <c r="J17" s="836">
        <v>3</v>
      </c>
      <c r="K17" s="841">
        <v>4</v>
      </c>
      <c r="L17" s="835">
        <f t="shared" si="4"/>
        <v>10</v>
      </c>
      <c r="M17" s="807">
        <f t="shared" si="5"/>
        <v>-1</v>
      </c>
      <c r="N17" s="849" t="s">
        <v>1252</v>
      </c>
      <c r="O17" s="834">
        <f t="shared" si="6"/>
        <v>245</v>
      </c>
      <c r="P17" s="811"/>
      <c r="Q17" s="811"/>
      <c r="R17" s="833"/>
      <c r="S17" s="834">
        <f t="shared" si="7"/>
        <v>0</v>
      </c>
      <c r="T17" s="833"/>
      <c r="U17" s="833"/>
      <c r="V17" s="833"/>
      <c r="W17" s="832"/>
      <c r="X17" s="831">
        <v>6</v>
      </c>
      <c r="Y17" s="831">
        <v>12</v>
      </c>
      <c r="Z17" s="831"/>
      <c r="AA17" s="831"/>
      <c r="AB17" s="831"/>
      <c r="AC17" s="829">
        <f t="shared" si="8"/>
        <v>251</v>
      </c>
      <c r="AD17" s="830">
        <f t="shared" si="9"/>
        <v>10</v>
      </c>
      <c r="AE17" s="829"/>
      <c r="AF17" s="829"/>
      <c r="AG17" s="828">
        <v>1</v>
      </c>
      <c r="AH17" s="828">
        <v>1</v>
      </c>
      <c r="AI17" s="828"/>
      <c r="AJ17" s="828"/>
      <c r="AK17" s="828"/>
      <c r="AL17" s="827">
        <f t="shared" si="10"/>
        <v>12</v>
      </c>
      <c r="AM17" s="848" t="s">
        <v>1251</v>
      </c>
    </row>
    <row r="18" spans="1:39" s="787" customFormat="1" ht="28.5" x14ac:dyDescent="0.2">
      <c r="A18" s="840">
        <v>13</v>
      </c>
      <c r="B18" s="839" ph="1">
        <v>326</v>
      </c>
      <c r="C18" s="813" t="s">
        <v>141</v>
      </c>
      <c r="D18" s="836">
        <v>3</v>
      </c>
      <c r="E18" s="837">
        <v>9</v>
      </c>
      <c r="F18" s="836">
        <v>12</v>
      </c>
      <c r="G18" s="836">
        <v>15</v>
      </c>
      <c r="H18" s="838">
        <f t="shared" si="3"/>
        <v>36</v>
      </c>
      <c r="I18" s="837">
        <v>1</v>
      </c>
      <c r="J18" s="836">
        <v>1</v>
      </c>
      <c r="K18" s="836">
        <v>1</v>
      </c>
      <c r="L18" s="835">
        <f t="shared" si="4"/>
        <v>3</v>
      </c>
      <c r="M18" s="807">
        <f t="shared" si="5"/>
        <v>0</v>
      </c>
      <c r="N18" s="815" t="s">
        <v>1250</v>
      </c>
      <c r="O18" s="834">
        <f t="shared" si="6"/>
        <v>36</v>
      </c>
      <c r="P18" s="811"/>
      <c r="Q18" s="811"/>
      <c r="R18" s="833"/>
      <c r="S18" s="834">
        <f t="shared" si="7"/>
        <v>0</v>
      </c>
      <c r="T18" s="833"/>
      <c r="U18" s="833"/>
      <c r="V18" s="833"/>
      <c r="W18" s="832"/>
      <c r="X18" s="831"/>
      <c r="Y18" s="831"/>
      <c r="Z18" s="831">
        <v>9</v>
      </c>
      <c r="AA18" s="831"/>
      <c r="AB18" s="831"/>
      <c r="AC18" s="829">
        <f t="shared" si="8"/>
        <v>36</v>
      </c>
      <c r="AD18" s="830">
        <f t="shared" si="9"/>
        <v>3</v>
      </c>
      <c r="AE18" s="829"/>
      <c r="AF18" s="829"/>
      <c r="AG18" s="828"/>
      <c r="AH18" s="828"/>
      <c r="AI18" s="828"/>
      <c r="AJ18" s="828"/>
      <c r="AK18" s="828"/>
      <c r="AL18" s="827">
        <f t="shared" si="10"/>
        <v>3</v>
      </c>
    </row>
    <row r="19" spans="1:39" s="787" customFormat="1" ht="28.5" x14ac:dyDescent="0.2">
      <c r="A19" s="840">
        <v>14</v>
      </c>
      <c r="B19" s="839" ph="1">
        <v>327</v>
      </c>
      <c r="C19" s="846" t="s">
        <v>142</v>
      </c>
      <c r="D19" s="836">
        <v>7</v>
      </c>
      <c r="E19" s="837">
        <v>38</v>
      </c>
      <c r="F19" s="836">
        <v>40</v>
      </c>
      <c r="G19" s="836">
        <v>63</v>
      </c>
      <c r="H19" s="838">
        <f t="shared" si="3"/>
        <v>141</v>
      </c>
      <c r="I19" s="837">
        <v>2</v>
      </c>
      <c r="J19" s="836">
        <v>2</v>
      </c>
      <c r="K19" s="836">
        <v>3</v>
      </c>
      <c r="L19" s="835">
        <f t="shared" si="4"/>
        <v>7</v>
      </c>
      <c r="M19" s="807">
        <f t="shared" si="5"/>
        <v>0</v>
      </c>
      <c r="N19" s="815" t="s">
        <v>1249</v>
      </c>
      <c r="O19" s="834">
        <f t="shared" si="6"/>
        <v>141</v>
      </c>
      <c r="P19" s="811">
        <v>7</v>
      </c>
      <c r="Q19" s="811">
        <v>4</v>
      </c>
      <c r="R19" s="833">
        <v>3</v>
      </c>
      <c r="S19" s="834">
        <f t="shared" si="7"/>
        <v>14</v>
      </c>
      <c r="T19" s="833"/>
      <c r="U19" s="833"/>
      <c r="V19" s="833"/>
      <c r="W19" s="832"/>
      <c r="X19" s="845"/>
      <c r="Y19" s="831"/>
      <c r="Z19" s="831">
        <v>20</v>
      </c>
      <c r="AA19" s="831"/>
      <c r="AB19" s="831"/>
      <c r="AC19" s="829">
        <f t="shared" si="8"/>
        <v>155</v>
      </c>
      <c r="AD19" s="830">
        <f t="shared" si="9"/>
        <v>7</v>
      </c>
      <c r="AE19" s="829">
        <v>3</v>
      </c>
      <c r="AF19" s="829"/>
      <c r="AG19" s="828"/>
      <c r="AH19" s="828"/>
      <c r="AI19" s="828">
        <v>1</v>
      </c>
      <c r="AJ19" s="828"/>
      <c r="AK19" s="828"/>
      <c r="AL19" s="827">
        <f t="shared" si="10"/>
        <v>11</v>
      </c>
    </row>
    <row r="20" spans="1:39" s="787" customFormat="1" ht="32.25" customHeight="1" x14ac:dyDescent="0.2">
      <c r="A20" s="840">
        <v>15</v>
      </c>
      <c r="B20" s="839" ph="1">
        <v>328</v>
      </c>
      <c r="C20" s="813" t="s">
        <v>143</v>
      </c>
      <c r="D20" s="836">
        <v>4</v>
      </c>
      <c r="E20" s="837">
        <v>9</v>
      </c>
      <c r="F20" s="836">
        <v>15</v>
      </c>
      <c r="G20" s="841">
        <v>21</v>
      </c>
      <c r="H20" s="838">
        <f t="shared" si="3"/>
        <v>45</v>
      </c>
      <c r="I20" s="837">
        <v>1</v>
      </c>
      <c r="J20" s="836">
        <v>1</v>
      </c>
      <c r="K20" s="841">
        <v>2</v>
      </c>
      <c r="L20" s="835">
        <f t="shared" si="4"/>
        <v>4</v>
      </c>
      <c r="M20" s="807">
        <f t="shared" si="5"/>
        <v>0</v>
      </c>
      <c r="N20" s="815" t="s">
        <v>1239</v>
      </c>
      <c r="O20" s="834">
        <f t="shared" si="6"/>
        <v>45</v>
      </c>
      <c r="P20" s="811"/>
      <c r="Q20" s="811"/>
      <c r="R20" s="833"/>
      <c r="S20" s="834">
        <f t="shared" si="7"/>
        <v>0</v>
      </c>
      <c r="T20" s="833"/>
      <c r="U20" s="833"/>
      <c r="V20" s="833"/>
      <c r="W20" s="832"/>
      <c r="X20" s="831"/>
      <c r="Y20" s="831"/>
      <c r="Z20" s="831">
        <v>4</v>
      </c>
      <c r="AA20" s="831"/>
      <c r="AB20" s="831"/>
      <c r="AC20" s="829">
        <f t="shared" si="8"/>
        <v>45</v>
      </c>
      <c r="AD20" s="830">
        <f t="shared" si="9"/>
        <v>4</v>
      </c>
      <c r="AE20" s="829"/>
      <c r="AF20" s="829"/>
      <c r="AG20" s="828"/>
      <c r="AH20" s="828"/>
      <c r="AI20" s="828"/>
      <c r="AJ20" s="828"/>
      <c r="AK20" s="828"/>
      <c r="AL20" s="827">
        <f t="shared" si="10"/>
        <v>4</v>
      </c>
    </row>
    <row r="21" spans="1:39" s="787" customFormat="1" ht="42.75" x14ac:dyDescent="0.2">
      <c r="A21" s="840">
        <v>16</v>
      </c>
      <c r="B21" s="839" ph="1">
        <v>329</v>
      </c>
      <c r="C21" s="846" t="s">
        <v>144</v>
      </c>
      <c r="D21" s="836">
        <v>9</v>
      </c>
      <c r="E21" s="837">
        <v>49</v>
      </c>
      <c r="F21" s="836">
        <v>62</v>
      </c>
      <c r="G21" s="836">
        <v>63</v>
      </c>
      <c r="H21" s="838">
        <f t="shared" si="3"/>
        <v>174</v>
      </c>
      <c r="I21" s="837">
        <v>2</v>
      </c>
      <c r="J21" s="836">
        <v>3</v>
      </c>
      <c r="K21" s="836">
        <v>3</v>
      </c>
      <c r="L21" s="835">
        <f t="shared" si="4"/>
        <v>8</v>
      </c>
      <c r="M21" s="807">
        <f t="shared" si="5"/>
        <v>-1</v>
      </c>
      <c r="N21" s="815" t="s">
        <v>1248</v>
      </c>
      <c r="O21" s="834">
        <f t="shared" si="6"/>
        <v>174</v>
      </c>
      <c r="P21" s="811">
        <v>17</v>
      </c>
      <c r="Q21" s="811">
        <v>15</v>
      </c>
      <c r="R21" s="833">
        <v>17</v>
      </c>
      <c r="S21" s="834">
        <f t="shared" si="7"/>
        <v>49</v>
      </c>
      <c r="T21" s="833"/>
      <c r="U21" s="833"/>
      <c r="V21" s="833"/>
      <c r="W21" s="832"/>
      <c r="X21" s="831">
        <v>2</v>
      </c>
      <c r="Y21" s="831">
        <v>30</v>
      </c>
      <c r="Z21" s="831"/>
      <c r="AA21" s="831"/>
      <c r="AB21" s="831"/>
      <c r="AC21" s="829">
        <f t="shared" si="8"/>
        <v>225</v>
      </c>
      <c r="AD21" s="830">
        <f t="shared" si="9"/>
        <v>8</v>
      </c>
      <c r="AE21" s="829">
        <v>3</v>
      </c>
      <c r="AF21" s="829"/>
      <c r="AG21" s="828">
        <v>1</v>
      </c>
      <c r="AH21" s="828">
        <v>1</v>
      </c>
      <c r="AI21" s="828"/>
      <c r="AJ21" s="828"/>
      <c r="AK21" s="828"/>
      <c r="AL21" s="827">
        <f t="shared" si="10"/>
        <v>13</v>
      </c>
      <c r="AM21" s="842" t="s">
        <v>1247</v>
      </c>
    </row>
    <row r="22" spans="1:39" s="787" customFormat="1" ht="22.5" x14ac:dyDescent="0.2">
      <c r="A22" s="840">
        <v>17</v>
      </c>
      <c r="B22" s="839" ph="1">
        <v>330</v>
      </c>
      <c r="C22" s="846" t="s">
        <v>145</v>
      </c>
      <c r="D22" s="836">
        <v>3</v>
      </c>
      <c r="E22" s="837">
        <v>16</v>
      </c>
      <c r="F22" s="836">
        <v>16</v>
      </c>
      <c r="G22" s="836">
        <v>22</v>
      </c>
      <c r="H22" s="838">
        <f t="shared" si="3"/>
        <v>54</v>
      </c>
      <c r="I22" s="837">
        <v>1</v>
      </c>
      <c r="J22" s="836">
        <v>1</v>
      </c>
      <c r="K22" s="836">
        <v>1</v>
      </c>
      <c r="L22" s="835">
        <f t="shared" si="4"/>
        <v>3</v>
      </c>
      <c r="M22" s="807">
        <f t="shared" si="5"/>
        <v>0</v>
      </c>
      <c r="N22" s="847" t="s">
        <v>1246</v>
      </c>
      <c r="O22" s="834">
        <f t="shared" si="6"/>
        <v>54</v>
      </c>
      <c r="P22" s="811">
        <v>21</v>
      </c>
      <c r="Q22" s="811">
        <v>14</v>
      </c>
      <c r="R22" s="833">
        <v>14</v>
      </c>
      <c r="S22" s="834">
        <f t="shared" si="7"/>
        <v>49</v>
      </c>
      <c r="T22" s="833"/>
      <c r="U22" s="833"/>
      <c r="V22" s="833"/>
      <c r="W22" s="832"/>
      <c r="X22" s="831"/>
      <c r="Y22" s="831"/>
      <c r="Z22" s="831">
        <v>1</v>
      </c>
      <c r="AA22" s="831"/>
      <c r="AB22" s="831"/>
      <c r="AC22" s="829">
        <f t="shared" si="8"/>
        <v>103</v>
      </c>
      <c r="AD22" s="830">
        <f t="shared" si="9"/>
        <v>3</v>
      </c>
      <c r="AE22" s="829">
        <v>3</v>
      </c>
      <c r="AF22" s="829"/>
      <c r="AG22" s="828"/>
      <c r="AH22" s="828"/>
      <c r="AI22" s="828"/>
      <c r="AJ22" s="828"/>
      <c r="AK22" s="828"/>
      <c r="AL22" s="827">
        <f t="shared" si="10"/>
        <v>6</v>
      </c>
    </row>
    <row r="23" spans="1:39" s="844" customFormat="1" ht="42.75" x14ac:dyDescent="0.2">
      <c r="A23" s="840">
        <v>18</v>
      </c>
      <c r="B23" s="839" ph="1">
        <v>332</v>
      </c>
      <c r="C23" s="846" t="s">
        <v>146</v>
      </c>
      <c r="D23" s="836">
        <v>18</v>
      </c>
      <c r="E23" s="837">
        <v>143</v>
      </c>
      <c r="F23" s="836">
        <v>152</v>
      </c>
      <c r="G23" s="836">
        <v>154</v>
      </c>
      <c r="H23" s="838">
        <f t="shared" si="3"/>
        <v>449</v>
      </c>
      <c r="I23" s="837">
        <v>5</v>
      </c>
      <c r="J23" s="836">
        <v>6</v>
      </c>
      <c r="K23" s="836">
        <v>6</v>
      </c>
      <c r="L23" s="835">
        <f t="shared" si="4"/>
        <v>17</v>
      </c>
      <c r="M23" s="807">
        <f t="shared" si="5"/>
        <v>-1</v>
      </c>
      <c r="N23" s="815" t="s">
        <v>1245</v>
      </c>
      <c r="O23" s="834">
        <f t="shared" si="6"/>
        <v>449</v>
      </c>
      <c r="P23" s="811">
        <v>16</v>
      </c>
      <c r="Q23" s="811">
        <v>22</v>
      </c>
      <c r="R23" s="833">
        <v>22</v>
      </c>
      <c r="S23" s="834">
        <f t="shared" si="7"/>
        <v>60</v>
      </c>
      <c r="T23" s="833"/>
      <c r="U23" s="833"/>
      <c r="V23" s="833"/>
      <c r="W23" s="832"/>
      <c r="X23" s="845">
        <v>3</v>
      </c>
      <c r="Y23" s="831">
        <v>29</v>
      </c>
      <c r="Z23" s="831"/>
      <c r="AA23" s="831"/>
      <c r="AB23" s="831"/>
      <c r="AC23" s="829">
        <f t="shared" si="8"/>
        <v>512</v>
      </c>
      <c r="AD23" s="830">
        <f t="shared" si="9"/>
        <v>17</v>
      </c>
      <c r="AE23" s="829">
        <v>3</v>
      </c>
      <c r="AF23" s="829"/>
      <c r="AG23" s="828">
        <v>1</v>
      </c>
      <c r="AH23" s="828">
        <v>1</v>
      </c>
      <c r="AI23" s="828"/>
      <c r="AJ23" s="828"/>
      <c r="AK23" s="828"/>
      <c r="AL23" s="827">
        <f t="shared" si="10"/>
        <v>22</v>
      </c>
      <c r="AM23" s="842" t="s">
        <v>1244</v>
      </c>
    </row>
    <row r="24" spans="1:39" s="787" customFormat="1" ht="71.25" x14ac:dyDescent="0.2">
      <c r="A24" s="840">
        <v>19</v>
      </c>
      <c r="B24" s="839" ph="1">
        <v>333</v>
      </c>
      <c r="C24" s="813" t="s">
        <v>147</v>
      </c>
      <c r="D24" s="836">
        <v>6</v>
      </c>
      <c r="E24" s="837">
        <v>25</v>
      </c>
      <c r="F24" s="836">
        <v>36</v>
      </c>
      <c r="G24" s="841">
        <v>29</v>
      </c>
      <c r="H24" s="838">
        <f t="shared" si="3"/>
        <v>90</v>
      </c>
      <c r="I24" s="837">
        <v>1</v>
      </c>
      <c r="J24" s="836">
        <v>2</v>
      </c>
      <c r="K24" s="841">
        <v>2</v>
      </c>
      <c r="L24" s="835">
        <f t="shared" si="4"/>
        <v>5</v>
      </c>
      <c r="M24" s="807">
        <f t="shared" si="5"/>
        <v>-1</v>
      </c>
      <c r="N24" s="815" t="s">
        <v>1243</v>
      </c>
      <c r="O24" s="834">
        <f t="shared" si="6"/>
        <v>90</v>
      </c>
      <c r="P24" s="811"/>
      <c r="Q24" s="811"/>
      <c r="R24" s="833"/>
      <c r="S24" s="834">
        <f t="shared" si="7"/>
        <v>0</v>
      </c>
      <c r="T24" s="833"/>
      <c r="U24" s="833"/>
      <c r="V24" s="833"/>
      <c r="W24" s="832"/>
      <c r="X24" s="831"/>
      <c r="Y24" s="831"/>
      <c r="Z24" s="831">
        <v>12</v>
      </c>
      <c r="AA24" s="831"/>
      <c r="AB24" s="831"/>
      <c r="AC24" s="829">
        <f t="shared" si="8"/>
        <v>90</v>
      </c>
      <c r="AD24" s="830">
        <f t="shared" si="9"/>
        <v>5</v>
      </c>
      <c r="AE24" s="829"/>
      <c r="AF24" s="829"/>
      <c r="AG24" s="828"/>
      <c r="AH24" s="828"/>
      <c r="AI24" s="828">
        <v>1</v>
      </c>
      <c r="AJ24" s="828"/>
      <c r="AK24" s="828"/>
      <c r="AL24" s="827">
        <f t="shared" si="10"/>
        <v>6</v>
      </c>
    </row>
    <row r="25" spans="1:39" s="787" customFormat="1" ht="85.5" x14ac:dyDescent="0.2">
      <c r="A25" s="840">
        <v>20</v>
      </c>
      <c r="B25" s="839" ph="1">
        <v>334</v>
      </c>
      <c r="C25" s="813" t="s">
        <v>148</v>
      </c>
      <c r="D25" s="836">
        <v>6</v>
      </c>
      <c r="E25" s="837">
        <v>21</v>
      </c>
      <c r="F25" s="843">
        <v>23</v>
      </c>
      <c r="G25" s="841">
        <v>27</v>
      </c>
      <c r="H25" s="838">
        <f t="shared" si="3"/>
        <v>71</v>
      </c>
      <c r="I25" s="837">
        <v>1</v>
      </c>
      <c r="J25" s="843">
        <v>1</v>
      </c>
      <c r="K25" s="841">
        <v>2</v>
      </c>
      <c r="L25" s="835">
        <f t="shared" si="4"/>
        <v>4</v>
      </c>
      <c r="M25" s="807">
        <f t="shared" si="5"/>
        <v>-2</v>
      </c>
      <c r="N25" s="815" t="s">
        <v>1242</v>
      </c>
      <c r="O25" s="834">
        <f t="shared" si="6"/>
        <v>71</v>
      </c>
      <c r="P25" s="811"/>
      <c r="Q25" s="811"/>
      <c r="R25" s="833"/>
      <c r="S25" s="834">
        <f t="shared" si="7"/>
        <v>0</v>
      </c>
      <c r="T25" s="833"/>
      <c r="U25" s="833"/>
      <c r="V25" s="833"/>
      <c r="W25" s="832"/>
      <c r="X25" s="831"/>
      <c r="Y25" s="831"/>
      <c r="Z25" s="831">
        <v>6</v>
      </c>
      <c r="AA25" s="831"/>
      <c r="AB25" s="831"/>
      <c r="AC25" s="829">
        <f t="shared" si="8"/>
        <v>71</v>
      </c>
      <c r="AD25" s="830">
        <f t="shared" si="9"/>
        <v>4</v>
      </c>
      <c r="AE25" s="829"/>
      <c r="AF25" s="829"/>
      <c r="AG25" s="828"/>
      <c r="AH25" s="828"/>
      <c r="AI25" s="828">
        <v>1</v>
      </c>
      <c r="AJ25" s="828"/>
      <c r="AK25" s="828"/>
      <c r="AL25" s="827">
        <f t="shared" si="10"/>
        <v>5</v>
      </c>
    </row>
    <row r="26" spans="1:39" s="787" customFormat="1" ht="31.5" x14ac:dyDescent="0.2">
      <c r="A26" s="840">
        <v>21</v>
      </c>
      <c r="B26" s="839" ph="1">
        <v>335</v>
      </c>
      <c r="C26" s="813" t="s">
        <v>149</v>
      </c>
      <c r="D26" s="836">
        <v>6</v>
      </c>
      <c r="E26" s="837">
        <v>31</v>
      </c>
      <c r="F26" s="836">
        <v>33</v>
      </c>
      <c r="G26" s="836">
        <v>42</v>
      </c>
      <c r="H26" s="838">
        <f t="shared" si="3"/>
        <v>106</v>
      </c>
      <c r="I26" s="837">
        <v>2</v>
      </c>
      <c r="J26" s="836">
        <v>2</v>
      </c>
      <c r="K26" s="836">
        <v>2</v>
      </c>
      <c r="L26" s="835">
        <f t="shared" si="4"/>
        <v>6</v>
      </c>
      <c r="M26" s="807">
        <f t="shared" si="5"/>
        <v>0</v>
      </c>
      <c r="N26" s="815" t="s">
        <v>1241</v>
      </c>
      <c r="O26" s="834">
        <f t="shared" si="6"/>
        <v>106</v>
      </c>
      <c r="P26" s="811"/>
      <c r="Q26" s="811"/>
      <c r="R26" s="833"/>
      <c r="S26" s="834">
        <f t="shared" si="7"/>
        <v>0</v>
      </c>
      <c r="T26" s="833"/>
      <c r="U26" s="833"/>
      <c r="V26" s="833"/>
      <c r="W26" s="832"/>
      <c r="X26" s="831">
        <v>1</v>
      </c>
      <c r="Y26" s="831"/>
      <c r="Z26" s="831">
        <v>6</v>
      </c>
      <c r="AA26" s="831"/>
      <c r="AB26" s="831"/>
      <c r="AC26" s="829">
        <f t="shared" si="8"/>
        <v>107</v>
      </c>
      <c r="AD26" s="830">
        <f t="shared" si="9"/>
        <v>6</v>
      </c>
      <c r="AE26" s="829"/>
      <c r="AF26" s="829"/>
      <c r="AG26" s="828">
        <v>1</v>
      </c>
      <c r="AH26" s="828"/>
      <c r="AI26" s="828"/>
      <c r="AJ26" s="828"/>
      <c r="AK26" s="828"/>
      <c r="AL26" s="827">
        <f t="shared" si="10"/>
        <v>7</v>
      </c>
      <c r="AM26" s="842" t="s">
        <v>1240</v>
      </c>
    </row>
    <row r="27" spans="1:39" s="787" customFormat="1" ht="28.5" x14ac:dyDescent="0.2">
      <c r="A27" s="840">
        <v>22</v>
      </c>
      <c r="B27" s="839" ph="1">
        <v>336</v>
      </c>
      <c r="C27" s="813" t="s">
        <v>150</v>
      </c>
      <c r="D27" s="836">
        <v>4</v>
      </c>
      <c r="E27" s="837">
        <v>13</v>
      </c>
      <c r="F27" s="836">
        <v>14</v>
      </c>
      <c r="G27" s="841">
        <v>20</v>
      </c>
      <c r="H27" s="838">
        <f t="shared" si="3"/>
        <v>47</v>
      </c>
      <c r="I27" s="837">
        <v>1</v>
      </c>
      <c r="J27" s="836">
        <v>1</v>
      </c>
      <c r="K27" s="841">
        <v>2</v>
      </c>
      <c r="L27" s="835">
        <f t="shared" si="4"/>
        <v>4</v>
      </c>
      <c r="M27" s="807">
        <f t="shared" si="5"/>
        <v>0</v>
      </c>
      <c r="N27" s="815" t="s">
        <v>1239</v>
      </c>
      <c r="O27" s="834">
        <f t="shared" si="6"/>
        <v>47</v>
      </c>
      <c r="P27" s="811"/>
      <c r="Q27" s="811"/>
      <c r="R27" s="833"/>
      <c r="S27" s="834">
        <f t="shared" si="7"/>
        <v>0</v>
      </c>
      <c r="T27" s="833"/>
      <c r="U27" s="833"/>
      <c r="V27" s="833"/>
      <c r="W27" s="832"/>
      <c r="X27" s="831"/>
      <c r="Y27" s="831"/>
      <c r="Z27" s="831">
        <v>3</v>
      </c>
      <c r="AA27" s="831"/>
      <c r="AB27" s="831"/>
      <c r="AC27" s="829">
        <f t="shared" si="8"/>
        <v>47</v>
      </c>
      <c r="AD27" s="830">
        <f t="shared" si="9"/>
        <v>4</v>
      </c>
      <c r="AE27" s="829"/>
      <c r="AF27" s="829"/>
      <c r="AG27" s="828"/>
      <c r="AH27" s="828"/>
      <c r="AI27" s="828">
        <v>1</v>
      </c>
      <c r="AJ27" s="828"/>
      <c r="AK27" s="828"/>
      <c r="AL27" s="827">
        <f t="shared" si="10"/>
        <v>5</v>
      </c>
    </row>
    <row r="28" spans="1:39" s="787" customFormat="1" ht="22.5" x14ac:dyDescent="0.2">
      <c r="A28" s="840">
        <v>23</v>
      </c>
      <c r="B28" s="839" ph="1">
        <v>337</v>
      </c>
      <c r="C28" s="813" t="s">
        <v>151</v>
      </c>
      <c r="D28" s="836">
        <v>3</v>
      </c>
      <c r="E28" s="837">
        <v>4</v>
      </c>
      <c r="F28" s="836">
        <v>10</v>
      </c>
      <c r="G28" s="836">
        <v>13</v>
      </c>
      <c r="H28" s="838">
        <f t="shared" si="3"/>
        <v>27</v>
      </c>
      <c r="I28" s="837">
        <v>1</v>
      </c>
      <c r="J28" s="836">
        <v>1</v>
      </c>
      <c r="K28" s="836">
        <v>1</v>
      </c>
      <c r="L28" s="835">
        <f t="shared" si="4"/>
        <v>3</v>
      </c>
      <c r="M28" s="807">
        <f t="shared" si="5"/>
        <v>0</v>
      </c>
      <c r="N28" s="815"/>
      <c r="O28" s="834">
        <f t="shared" si="6"/>
        <v>27</v>
      </c>
      <c r="P28" s="811"/>
      <c r="Q28" s="811"/>
      <c r="R28" s="833"/>
      <c r="S28" s="834">
        <f t="shared" si="7"/>
        <v>0</v>
      </c>
      <c r="T28" s="833"/>
      <c r="U28" s="833"/>
      <c r="V28" s="833"/>
      <c r="W28" s="832"/>
      <c r="X28" s="831"/>
      <c r="Y28" s="831"/>
      <c r="Z28" s="831">
        <v>3</v>
      </c>
      <c r="AA28" s="831"/>
      <c r="AB28" s="831"/>
      <c r="AC28" s="829">
        <f t="shared" si="8"/>
        <v>27</v>
      </c>
      <c r="AD28" s="830">
        <f t="shared" si="9"/>
        <v>3</v>
      </c>
      <c r="AE28" s="829"/>
      <c r="AF28" s="829"/>
      <c r="AG28" s="828"/>
      <c r="AH28" s="828"/>
      <c r="AI28" s="828"/>
      <c r="AJ28" s="828"/>
      <c r="AK28" s="828"/>
      <c r="AL28" s="827">
        <f t="shared" si="10"/>
        <v>3</v>
      </c>
    </row>
    <row r="29" spans="1:39" ht="35.1" customHeight="1" x14ac:dyDescent="0.25">
      <c r="A29" s="826"/>
      <c r="B29" s="938" t="s">
        <v>1238</v>
      </c>
      <c r="C29" s="939"/>
      <c r="D29" s="825">
        <f t="shared" ref="D29:K29" si="11">SUM(D6:D28)</f>
        <v>281</v>
      </c>
      <c r="E29" s="825">
        <f t="shared" si="11"/>
        <v>2077</v>
      </c>
      <c r="F29" s="825">
        <f t="shared" si="11"/>
        <v>2154</v>
      </c>
      <c r="G29" s="825">
        <f t="shared" si="11"/>
        <v>2333</v>
      </c>
      <c r="H29" s="821">
        <f t="shared" si="11"/>
        <v>6564</v>
      </c>
      <c r="I29" s="825">
        <f t="shared" si="11"/>
        <v>84</v>
      </c>
      <c r="J29" s="825">
        <f t="shared" si="11"/>
        <v>86</v>
      </c>
      <c r="K29" s="825">
        <f t="shared" si="11"/>
        <v>96</v>
      </c>
      <c r="L29" s="825">
        <f t="shared" si="4"/>
        <v>266</v>
      </c>
      <c r="M29" s="824">
        <f t="shared" si="5"/>
        <v>-15</v>
      </c>
      <c r="N29" s="823"/>
      <c r="O29" s="821">
        <f t="shared" ref="O29:AD29" si="12">SUM(O6:O28)</f>
        <v>6564</v>
      </c>
      <c r="P29" s="822">
        <f t="shared" si="12"/>
        <v>183</v>
      </c>
      <c r="Q29" s="822">
        <f t="shared" si="12"/>
        <v>158</v>
      </c>
      <c r="R29" s="822">
        <f t="shared" si="12"/>
        <v>153</v>
      </c>
      <c r="S29" s="821">
        <f t="shared" si="12"/>
        <v>494</v>
      </c>
      <c r="T29" s="822">
        <f t="shared" si="12"/>
        <v>58</v>
      </c>
      <c r="U29" s="822">
        <f t="shared" si="12"/>
        <v>55</v>
      </c>
      <c r="V29" s="822">
        <f t="shared" si="12"/>
        <v>67</v>
      </c>
      <c r="W29" s="822">
        <f t="shared" si="12"/>
        <v>180</v>
      </c>
      <c r="X29" s="822">
        <f t="shared" si="12"/>
        <v>48</v>
      </c>
      <c r="Y29" s="822">
        <f t="shared" si="12"/>
        <v>365</v>
      </c>
      <c r="Z29" s="822">
        <f t="shared" si="12"/>
        <v>112</v>
      </c>
      <c r="AA29" s="822">
        <f t="shared" si="12"/>
        <v>52</v>
      </c>
      <c r="AB29" s="822">
        <f t="shared" si="12"/>
        <v>52</v>
      </c>
      <c r="AC29" s="822">
        <f t="shared" si="12"/>
        <v>7286</v>
      </c>
      <c r="AD29" s="822">
        <f t="shared" si="12"/>
        <v>266</v>
      </c>
      <c r="AE29" s="822">
        <f t="shared" ref="AE29:AK29" si="13">SUM(AE6:AE27)</f>
        <v>27</v>
      </c>
      <c r="AF29" s="822">
        <f t="shared" si="13"/>
        <v>12</v>
      </c>
      <c r="AG29" s="822">
        <f t="shared" si="13"/>
        <v>10</v>
      </c>
      <c r="AH29" s="822">
        <f t="shared" si="13"/>
        <v>16</v>
      </c>
      <c r="AI29" s="822">
        <f t="shared" si="13"/>
        <v>7</v>
      </c>
      <c r="AJ29" s="822">
        <f t="shared" si="13"/>
        <v>2</v>
      </c>
      <c r="AK29" s="822">
        <f t="shared" si="13"/>
        <v>1</v>
      </c>
      <c r="AL29" s="821">
        <f>SUM(AL6:AL28)</f>
        <v>341</v>
      </c>
    </row>
    <row r="30" spans="1:39" s="819" customFormat="1" ht="76.5" customHeight="1" x14ac:dyDescent="0.25">
      <c r="A30" s="944" t="s">
        <v>1237</v>
      </c>
      <c r="B30" s="944"/>
      <c r="C30" s="944"/>
      <c r="D30" s="944"/>
      <c r="E30" s="944"/>
      <c r="F30" s="944"/>
      <c r="G30" s="944"/>
      <c r="H30" s="944"/>
      <c r="I30" s="944"/>
      <c r="J30" s="944"/>
      <c r="K30" s="944"/>
      <c r="L30" s="944"/>
      <c r="M30" s="944"/>
      <c r="N30" s="944"/>
      <c r="O30" s="798"/>
      <c r="P30" s="798"/>
      <c r="Q30" s="798"/>
      <c r="R30" s="798"/>
      <c r="S30" s="798"/>
      <c r="T30" s="798"/>
      <c r="U30" s="798"/>
      <c r="V30" s="798"/>
      <c r="W30" s="798"/>
      <c r="X30" s="798"/>
      <c r="Y30" s="798"/>
      <c r="Z30" s="798"/>
      <c r="AA30" s="798"/>
      <c r="AB30" s="798"/>
      <c r="AC30" s="820"/>
      <c r="AD30" s="798"/>
      <c r="AE30" s="798"/>
      <c r="AF30" s="798"/>
      <c r="AG30" s="798"/>
      <c r="AH30" s="798"/>
      <c r="AI30" s="798"/>
      <c r="AJ30" s="798"/>
      <c r="AK30" s="798"/>
      <c r="AL30" s="798"/>
    </row>
    <row r="32" spans="1:39" x14ac:dyDescent="0.25">
      <c r="A32" s="818"/>
      <c r="B32" s="818"/>
      <c r="C32" s="813" t="s">
        <v>1236</v>
      </c>
      <c r="D32" s="816">
        <v>21</v>
      </c>
      <c r="E32" s="812">
        <v>232</v>
      </c>
      <c r="F32" s="812">
        <v>206</v>
      </c>
      <c r="G32" s="812">
        <v>202</v>
      </c>
      <c r="H32" s="811">
        <f>SUM(E32:G32)</f>
        <v>640</v>
      </c>
      <c r="I32" s="817">
        <v>7</v>
      </c>
      <c r="J32" s="817">
        <v>7</v>
      </c>
      <c r="K32" s="817">
        <v>7</v>
      </c>
      <c r="L32" s="816">
        <f>SUM(I32:K32)</f>
        <v>21</v>
      </c>
      <c r="M32" s="807">
        <f>L32-D32</f>
        <v>0</v>
      </c>
      <c r="N32" s="815"/>
    </row>
    <row r="33" spans="1:154" x14ac:dyDescent="0.25">
      <c r="A33" s="814"/>
      <c r="B33" s="814"/>
      <c r="C33" s="813" t="s">
        <v>1235</v>
      </c>
      <c r="D33" s="808">
        <v>7</v>
      </c>
      <c r="E33" s="812">
        <v>65</v>
      </c>
      <c r="F33" s="812">
        <v>84</v>
      </c>
      <c r="G33" s="812">
        <v>83</v>
      </c>
      <c r="H33" s="811">
        <f>SUM(E33:G33)</f>
        <v>232</v>
      </c>
      <c r="I33" s="810">
        <v>2</v>
      </c>
      <c r="J33" s="810">
        <v>2</v>
      </c>
      <c r="K33" s="809">
        <v>2</v>
      </c>
      <c r="L33" s="808">
        <f>SUM(I33:K33)</f>
        <v>6</v>
      </c>
      <c r="M33" s="807">
        <f>L33-D33</f>
        <v>-1</v>
      </c>
      <c r="N33" s="806"/>
      <c r="AC33" s="805">
        <f>AC29+H34</f>
        <v>8158</v>
      </c>
    </row>
    <row r="34" spans="1:154" x14ac:dyDescent="0.3">
      <c r="E34" s="804">
        <f>E32+E33</f>
        <v>297</v>
      </c>
      <c r="F34" s="804">
        <f>F32+F33</f>
        <v>290</v>
      </c>
      <c r="G34" s="804">
        <f>G32+G33</f>
        <v>285</v>
      </c>
      <c r="H34" s="804">
        <f>H32+H33</f>
        <v>872</v>
      </c>
    </row>
    <row r="36" spans="1:154" x14ac:dyDescent="0.3">
      <c r="E36" s="803">
        <f>E29+E34</f>
        <v>2374</v>
      </c>
      <c r="F36" s="803">
        <f>F29+F34</f>
        <v>2444</v>
      </c>
      <c r="G36" s="803">
        <f>G29+G34</f>
        <v>2618</v>
      </c>
      <c r="H36" s="803">
        <f>H29+H34</f>
        <v>7436</v>
      </c>
    </row>
    <row r="39" spans="1:154" ht="26.25" x14ac:dyDescent="0.3">
      <c r="K39" s="776" ph="1"/>
    </row>
    <row r="40" spans="1:154" ht="26.25" x14ac:dyDescent="0.3">
      <c r="AM40" s="776" ph="1"/>
      <c r="AN40" s="776" ph="1"/>
      <c r="AO40" s="776" ph="1"/>
      <c r="AP40" s="776" ph="1"/>
      <c r="AQ40" s="776" ph="1"/>
      <c r="AR40" s="776" ph="1"/>
      <c r="AS40" s="776" ph="1"/>
      <c r="AT40" s="776" ph="1"/>
      <c r="AU40" s="776" ph="1"/>
      <c r="AV40" s="776" ph="1"/>
      <c r="AW40" s="776" ph="1"/>
      <c r="AX40" s="776" ph="1"/>
      <c r="AY40" s="776" ph="1"/>
      <c r="AZ40" s="776" ph="1"/>
      <c r="BA40" s="776" ph="1"/>
      <c r="BB40" s="776" ph="1"/>
      <c r="BC40" s="776" ph="1"/>
      <c r="BD40" s="776" ph="1"/>
      <c r="BE40" s="776" ph="1"/>
      <c r="BF40" s="776" ph="1"/>
      <c r="BG40" s="776" ph="1"/>
      <c r="BH40" s="776" ph="1"/>
      <c r="BI40" s="776" ph="1"/>
      <c r="BJ40" s="776" ph="1"/>
      <c r="BK40" s="776" ph="1"/>
      <c r="BL40" s="776" ph="1"/>
      <c r="BM40" s="776" ph="1"/>
      <c r="BN40" s="776" ph="1"/>
      <c r="BO40" s="776" ph="1"/>
      <c r="BP40" s="776" ph="1"/>
      <c r="BQ40" s="776" ph="1"/>
      <c r="BR40" s="776" ph="1"/>
      <c r="BS40" s="776" ph="1"/>
      <c r="BT40" s="776" ph="1"/>
      <c r="BU40" s="776" ph="1"/>
      <c r="BV40" s="776" ph="1"/>
      <c r="BW40" s="776" ph="1"/>
      <c r="BX40" s="776" ph="1"/>
      <c r="BY40" s="776" ph="1"/>
      <c r="BZ40" s="776" ph="1"/>
      <c r="CA40" s="776" ph="1"/>
      <c r="CB40" s="776" ph="1"/>
      <c r="CC40" s="776" ph="1"/>
      <c r="CD40" s="776" ph="1"/>
      <c r="CE40" s="776" ph="1"/>
      <c r="CF40" s="776" ph="1"/>
      <c r="CG40" s="776" ph="1"/>
      <c r="CH40" s="776" ph="1"/>
      <c r="CI40" s="776" ph="1"/>
      <c r="CJ40" s="776" ph="1"/>
      <c r="CK40" s="776" ph="1"/>
      <c r="CL40" s="776" ph="1"/>
      <c r="CM40" s="776" ph="1"/>
      <c r="CN40" s="776" ph="1"/>
      <c r="CO40" s="776" ph="1"/>
      <c r="CP40" s="776" ph="1"/>
      <c r="CQ40" s="776" ph="1"/>
      <c r="CR40" s="776" ph="1"/>
      <c r="CS40" s="776" ph="1"/>
      <c r="CT40" s="776" ph="1"/>
      <c r="CU40" s="776" ph="1"/>
      <c r="CV40" s="776" ph="1"/>
      <c r="CW40" s="776" ph="1"/>
      <c r="CX40" s="776" ph="1"/>
      <c r="CY40" s="776" ph="1"/>
      <c r="CZ40" s="776" ph="1"/>
      <c r="DA40" s="776" ph="1"/>
      <c r="DB40" s="776" ph="1"/>
      <c r="DC40" s="776" ph="1"/>
      <c r="DD40" s="776" ph="1"/>
      <c r="DE40" s="776" ph="1"/>
      <c r="DF40" s="776" ph="1"/>
      <c r="DG40" s="776" ph="1"/>
      <c r="DH40" s="776" ph="1"/>
      <c r="DI40" s="776" ph="1"/>
      <c r="DJ40" s="776" ph="1"/>
      <c r="DK40" s="776" ph="1"/>
      <c r="DL40" s="776" ph="1"/>
      <c r="DM40" s="776" ph="1"/>
      <c r="DN40" s="776" ph="1"/>
      <c r="DO40" s="776" ph="1"/>
      <c r="DP40" s="776" ph="1"/>
      <c r="DQ40" s="776" ph="1"/>
      <c r="DR40" s="776" ph="1"/>
      <c r="DS40" s="776" ph="1"/>
      <c r="DT40" s="776" ph="1"/>
      <c r="DU40" s="776" ph="1"/>
      <c r="DV40" s="776" ph="1"/>
      <c r="DW40" s="776" ph="1"/>
      <c r="DX40" s="776" ph="1"/>
      <c r="DY40" s="776" ph="1"/>
      <c r="DZ40" s="776" ph="1"/>
      <c r="EA40" s="776" ph="1"/>
      <c r="EB40" s="776" ph="1"/>
      <c r="EC40" s="776" ph="1"/>
      <c r="ED40" s="776" ph="1"/>
      <c r="EE40" s="776" ph="1"/>
      <c r="EF40" s="776" ph="1"/>
      <c r="EG40" s="776" ph="1"/>
      <c r="EH40" s="776" ph="1"/>
      <c r="EI40" s="776" ph="1"/>
      <c r="EJ40" s="776" ph="1"/>
      <c r="EK40" s="776" ph="1"/>
      <c r="EL40" s="776" ph="1"/>
      <c r="EM40" s="776" ph="1"/>
      <c r="EN40" s="776" ph="1"/>
      <c r="EO40" s="776" ph="1"/>
      <c r="EP40" s="776" ph="1"/>
      <c r="EQ40" s="776" ph="1"/>
      <c r="ER40" s="776" ph="1"/>
      <c r="ES40" s="776" ph="1"/>
      <c r="ET40" s="776" ph="1"/>
      <c r="EU40" s="776" ph="1"/>
      <c r="EV40" s="776" ph="1"/>
      <c r="EW40" s="776" ph="1"/>
      <c r="EX40" s="776" ph="1"/>
    </row>
    <row r="48" spans="1:154" ht="26.25" x14ac:dyDescent="0.3">
      <c r="K48" s="776" ph="1"/>
    </row>
    <row r="49" spans="11:154" ht="26.25" x14ac:dyDescent="0.3">
      <c r="AM49" s="776" ph="1"/>
      <c r="AN49" s="776" ph="1"/>
      <c r="AO49" s="776" ph="1"/>
      <c r="AP49" s="776" ph="1"/>
      <c r="AQ49" s="776" ph="1"/>
      <c r="AR49" s="776" ph="1"/>
      <c r="AS49" s="776" ph="1"/>
      <c r="AT49" s="776" ph="1"/>
      <c r="AU49" s="776" ph="1"/>
      <c r="AV49" s="776" ph="1"/>
      <c r="AW49" s="776" ph="1"/>
      <c r="AX49" s="776" ph="1"/>
      <c r="AY49" s="776" ph="1"/>
      <c r="AZ49" s="776" ph="1"/>
      <c r="BA49" s="776" ph="1"/>
      <c r="BB49" s="776" ph="1"/>
      <c r="BC49" s="776" ph="1"/>
      <c r="BD49" s="776" ph="1"/>
      <c r="BE49" s="776" ph="1"/>
      <c r="BF49" s="776" ph="1"/>
      <c r="BG49" s="776" ph="1"/>
      <c r="BH49" s="776" ph="1"/>
      <c r="BI49" s="776" ph="1"/>
      <c r="BJ49" s="776" ph="1"/>
      <c r="BK49" s="776" ph="1"/>
      <c r="BL49" s="776" ph="1"/>
      <c r="BM49" s="776" ph="1"/>
      <c r="BN49" s="776" ph="1"/>
      <c r="BO49" s="776" ph="1"/>
      <c r="BP49" s="776" ph="1"/>
      <c r="BQ49" s="776" ph="1"/>
      <c r="BR49" s="776" ph="1"/>
      <c r="BS49" s="776" ph="1"/>
      <c r="BT49" s="776" ph="1"/>
      <c r="BU49" s="776" ph="1"/>
      <c r="BV49" s="776" ph="1"/>
      <c r="BW49" s="776" ph="1"/>
      <c r="BX49" s="776" ph="1"/>
      <c r="BY49" s="776" ph="1"/>
      <c r="BZ49" s="776" ph="1"/>
      <c r="CA49" s="776" ph="1"/>
      <c r="CB49" s="776" ph="1"/>
      <c r="CC49" s="776" ph="1"/>
      <c r="CD49" s="776" ph="1"/>
      <c r="CE49" s="776" ph="1"/>
      <c r="CF49" s="776" ph="1"/>
      <c r="CG49" s="776" ph="1"/>
      <c r="CH49" s="776" ph="1"/>
      <c r="CI49" s="776" ph="1"/>
      <c r="CJ49" s="776" ph="1"/>
      <c r="CK49" s="776" ph="1"/>
      <c r="CL49" s="776" ph="1"/>
      <c r="CM49" s="776" ph="1"/>
      <c r="CN49" s="776" ph="1"/>
      <c r="CO49" s="776" ph="1"/>
      <c r="CP49" s="776" ph="1"/>
      <c r="CQ49" s="776" ph="1"/>
      <c r="CR49" s="776" ph="1"/>
      <c r="CS49" s="776" ph="1"/>
      <c r="CT49" s="776" ph="1"/>
      <c r="CU49" s="776" ph="1"/>
      <c r="CV49" s="776" ph="1"/>
      <c r="CW49" s="776" ph="1"/>
      <c r="CX49" s="776" ph="1"/>
      <c r="CY49" s="776" ph="1"/>
      <c r="CZ49" s="776" ph="1"/>
      <c r="DA49" s="776" ph="1"/>
      <c r="DB49" s="776" ph="1"/>
      <c r="DC49" s="776" ph="1"/>
      <c r="DD49" s="776" ph="1"/>
      <c r="DE49" s="776" ph="1"/>
      <c r="DF49" s="776" ph="1"/>
      <c r="DG49" s="776" ph="1"/>
      <c r="DH49" s="776" ph="1"/>
      <c r="DI49" s="776" ph="1"/>
      <c r="DJ49" s="776" ph="1"/>
      <c r="DK49" s="776" ph="1"/>
      <c r="DL49" s="776" ph="1"/>
      <c r="DM49" s="776" ph="1"/>
      <c r="DN49" s="776" ph="1"/>
      <c r="DO49" s="776" ph="1"/>
      <c r="DP49" s="776" ph="1"/>
      <c r="DQ49" s="776" ph="1"/>
      <c r="DR49" s="776" ph="1"/>
      <c r="DS49" s="776" ph="1"/>
      <c r="DT49" s="776" ph="1"/>
      <c r="DU49" s="776" ph="1"/>
      <c r="DV49" s="776" ph="1"/>
      <c r="DW49" s="776" ph="1"/>
      <c r="DX49" s="776" ph="1"/>
      <c r="DY49" s="776" ph="1"/>
      <c r="DZ49" s="776" ph="1"/>
      <c r="EA49" s="776" ph="1"/>
      <c r="EB49" s="776" ph="1"/>
      <c r="EC49" s="776" ph="1"/>
      <c r="ED49" s="776" ph="1"/>
      <c r="EE49" s="776" ph="1"/>
      <c r="EF49" s="776" ph="1"/>
      <c r="EG49" s="776" ph="1"/>
      <c r="EH49" s="776" ph="1"/>
      <c r="EI49" s="776" ph="1"/>
      <c r="EJ49" s="776" ph="1"/>
      <c r="EK49" s="776" ph="1"/>
      <c r="EL49" s="776" ph="1"/>
      <c r="EM49" s="776" ph="1"/>
      <c r="EN49" s="776" ph="1"/>
      <c r="EO49" s="776" ph="1"/>
      <c r="EP49" s="776" ph="1"/>
      <c r="EQ49" s="776" ph="1"/>
      <c r="ER49" s="776" ph="1"/>
      <c r="ES49" s="776" ph="1"/>
      <c r="ET49" s="776" ph="1"/>
      <c r="EU49" s="776" ph="1"/>
      <c r="EV49" s="776" ph="1"/>
      <c r="EW49" s="776" ph="1"/>
      <c r="EX49" s="776" ph="1"/>
    </row>
    <row r="50" spans="11:154" ht="26.25" x14ac:dyDescent="0.3">
      <c r="K50" s="776" ph="1"/>
    </row>
  </sheetData>
  <autoFilter ref="A4:N28">
    <filterColumn colId="1" showButton="0"/>
  </autoFilter>
  <mergeCells count="25">
    <mergeCell ref="AL3:AL4"/>
    <mergeCell ref="O2:AC2"/>
    <mergeCell ref="AD2:AL2"/>
    <mergeCell ref="O3:O4"/>
    <mergeCell ref="P3:R3"/>
    <mergeCell ref="S3:S4"/>
    <mergeCell ref="T3:V3"/>
    <mergeCell ref="W3:W4"/>
    <mergeCell ref="X3:AB3"/>
    <mergeCell ref="AE3:AE4"/>
    <mergeCell ref="AF3:AF4"/>
    <mergeCell ref="AC3:AC4"/>
    <mergeCell ref="AD3:AD4"/>
    <mergeCell ref="AG3:AK3"/>
    <mergeCell ref="B29:C29"/>
    <mergeCell ref="A1:N1"/>
    <mergeCell ref="I3:L3"/>
    <mergeCell ref="A30:N30"/>
    <mergeCell ref="N2:N4"/>
    <mergeCell ref="A2:A4"/>
    <mergeCell ref="B2:C4"/>
    <mergeCell ref="M2:M4"/>
    <mergeCell ref="D2:D4"/>
    <mergeCell ref="E2:L2"/>
    <mergeCell ref="E3:H3"/>
  </mergeCells>
  <phoneticPr fontId="3" type="noConversion"/>
  <printOptions horizontalCentered="1"/>
  <pageMargins left="0.32" right="0.24" top="0.55000000000000004" bottom="0.43" header="0.22" footer="0.47"/>
  <pageSetup paperSize="8" scale="75"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J12" sqref="J12"/>
    </sheetView>
  </sheetViews>
  <sheetFormatPr defaultRowHeight="15.75" x14ac:dyDescent="0.25"/>
  <cols>
    <col min="1" max="1" width="18.5703125" customWidth="1"/>
    <col min="2" max="2" width="9.140625" style="130"/>
    <col min="3" max="3" width="12.140625" style="130" customWidth="1"/>
  </cols>
  <sheetData>
    <row r="1" spans="1:3" x14ac:dyDescent="0.25">
      <c r="A1" s="10" t="s">
        <v>39</v>
      </c>
      <c r="B1" s="131">
        <v>310</v>
      </c>
      <c r="C1" s="130" t="s">
        <v>129</v>
      </c>
    </row>
    <row r="2" spans="1:3" x14ac:dyDescent="0.25">
      <c r="A2" s="10" t="s">
        <v>40</v>
      </c>
      <c r="B2" s="131">
        <v>311</v>
      </c>
      <c r="C2" s="130" t="s">
        <v>130</v>
      </c>
    </row>
    <row r="3" spans="1:3" x14ac:dyDescent="0.25">
      <c r="A3" s="10" t="s">
        <v>41</v>
      </c>
      <c r="B3" s="131">
        <v>312</v>
      </c>
      <c r="C3" s="130" t="s">
        <v>131</v>
      </c>
    </row>
    <row r="4" spans="1:3" x14ac:dyDescent="0.25">
      <c r="A4" s="10" t="s">
        <v>42</v>
      </c>
      <c r="B4" s="131">
        <v>313</v>
      </c>
      <c r="C4" s="130" t="s">
        <v>132</v>
      </c>
    </row>
    <row r="5" spans="1:3" x14ac:dyDescent="0.25">
      <c r="A5" s="10" t="s">
        <v>43</v>
      </c>
      <c r="B5" s="131">
        <v>315</v>
      </c>
      <c r="C5" s="130" t="s">
        <v>133</v>
      </c>
    </row>
    <row r="6" spans="1:3" x14ac:dyDescent="0.25">
      <c r="A6" s="10" t="s">
        <v>44</v>
      </c>
      <c r="B6" s="131">
        <v>316</v>
      </c>
      <c r="C6" s="130" t="s">
        <v>134</v>
      </c>
    </row>
    <row r="7" spans="1:3" x14ac:dyDescent="0.25">
      <c r="A7" s="10" t="s">
        <v>45</v>
      </c>
      <c r="B7" s="131">
        <v>317</v>
      </c>
      <c r="C7" s="130" t="s">
        <v>135</v>
      </c>
    </row>
    <row r="8" spans="1:3" x14ac:dyDescent="0.25">
      <c r="A8" s="10" t="s">
        <v>46</v>
      </c>
      <c r="B8" s="131">
        <v>318</v>
      </c>
      <c r="C8" s="130" t="s">
        <v>136</v>
      </c>
    </row>
    <row r="9" spans="1:3" x14ac:dyDescent="0.25">
      <c r="A9" s="10" t="s">
        <v>47</v>
      </c>
      <c r="B9" s="131">
        <v>320</v>
      </c>
      <c r="C9" s="130" t="s">
        <v>137</v>
      </c>
    </row>
    <row r="10" spans="1:3" x14ac:dyDescent="0.25">
      <c r="A10" s="10" t="s">
        <v>48</v>
      </c>
      <c r="B10" s="131">
        <v>321</v>
      </c>
      <c r="C10" s="130" t="s">
        <v>138</v>
      </c>
    </row>
    <row r="11" spans="1:3" x14ac:dyDescent="0.25">
      <c r="A11" s="25" t="s">
        <v>49</v>
      </c>
      <c r="B11" s="131">
        <v>322</v>
      </c>
      <c r="C11" s="130" t="s">
        <v>139</v>
      </c>
    </row>
    <row r="12" spans="1:3" x14ac:dyDescent="0.25">
      <c r="A12" s="10" t="s">
        <v>50</v>
      </c>
      <c r="B12" s="131">
        <v>325</v>
      </c>
      <c r="C12" s="130" t="s">
        <v>140</v>
      </c>
    </row>
    <row r="13" spans="1:3" x14ac:dyDescent="0.25">
      <c r="A13" s="10" t="s">
        <v>51</v>
      </c>
      <c r="B13" s="131">
        <v>326</v>
      </c>
      <c r="C13" s="130" t="s">
        <v>141</v>
      </c>
    </row>
    <row r="14" spans="1:3" x14ac:dyDescent="0.25">
      <c r="A14" s="10" t="s">
        <v>52</v>
      </c>
      <c r="B14" s="131">
        <v>327</v>
      </c>
      <c r="C14" s="130" t="s">
        <v>142</v>
      </c>
    </row>
    <row r="15" spans="1:3" x14ac:dyDescent="0.25">
      <c r="A15" s="10" t="s">
        <v>53</v>
      </c>
      <c r="B15" s="131">
        <v>328</v>
      </c>
      <c r="C15" s="130" t="s">
        <v>143</v>
      </c>
    </row>
    <row r="16" spans="1:3" x14ac:dyDescent="0.25">
      <c r="A16" s="10" t="s">
        <v>54</v>
      </c>
      <c r="B16" s="131">
        <v>329</v>
      </c>
      <c r="C16" s="130" t="s">
        <v>144</v>
      </c>
    </row>
    <row r="17" spans="1:3" x14ac:dyDescent="0.25">
      <c r="A17" s="10" t="s">
        <v>55</v>
      </c>
      <c r="B17" s="131">
        <v>330</v>
      </c>
      <c r="C17" s="130" t="s">
        <v>145</v>
      </c>
    </row>
    <row r="18" spans="1:3" x14ac:dyDescent="0.25">
      <c r="A18" s="10" t="s">
        <v>56</v>
      </c>
      <c r="B18" s="131">
        <v>332</v>
      </c>
      <c r="C18" s="130" t="s">
        <v>146</v>
      </c>
    </row>
    <row r="19" spans="1:3" x14ac:dyDescent="0.25">
      <c r="A19" s="10" t="s">
        <v>57</v>
      </c>
      <c r="B19" s="131">
        <v>333</v>
      </c>
      <c r="C19" s="130" t="s">
        <v>147</v>
      </c>
    </row>
    <row r="20" spans="1:3" x14ac:dyDescent="0.25">
      <c r="A20" s="10" t="s">
        <v>58</v>
      </c>
      <c r="B20" s="131">
        <v>334</v>
      </c>
      <c r="C20" s="130" t="s">
        <v>148</v>
      </c>
    </row>
    <row r="21" spans="1:3" x14ac:dyDescent="0.25">
      <c r="A21" s="10" t="s">
        <v>59</v>
      </c>
      <c r="B21" s="131">
        <v>335</v>
      </c>
      <c r="C21" s="130" t="s">
        <v>149</v>
      </c>
    </row>
    <row r="22" spans="1:3" x14ac:dyDescent="0.25">
      <c r="A22" s="10" t="s">
        <v>60</v>
      </c>
      <c r="B22" s="131">
        <v>336</v>
      </c>
      <c r="C22" s="130" t="s">
        <v>150</v>
      </c>
    </row>
    <row r="23" spans="1:3" x14ac:dyDescent="0.25">
      <c r="A23" s="10" t="s">
        <v>61</v>
      </c>
      <c r="B23" s="131">
        <v>337</v>
      </c>
      <c r="C23" s="130" t="s">
        <v>151</v>
      </c>
    </row>
    <row r="24" spans="1:3" x14ac:dyDescent="0.25">
      <c r="A24" s="30" t="s">
        <v>62</v>
      </c>
      <c r="B24" s="131">
        <v>338</v>
      </c>
      <c r="C24" s="130" t="s">
        <v>152</v>
      </c>
    </row>
    <row r="25" spans="1:3" x14ac:dyDescent="0.25">
      <c r="A25" s="32" t="s">
        <v>63</v>
      </c>
      <c r="B25" s="131">
        <v>800</v>
      </c>
      <c r="C25" s="130" t="s">
        <v>153</v>
      </c>
    </row>
  </sheetData>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pageSetUpPr fitToPage="1"/>
  </sheetPr>
  <dimension ref="A1:AT31"/>
  <sheetViews>
    <sheetView tabSelected="1" view="pageBreakPreview" zoomScaleSheetLayoutView="100" workbookViewId="0">
      <pane xSplit="6" ySplit="4" topLeftCell="G5" activePane="bottomRight" state="frozen"/>
      <selection pane="topRight" activeCell="G1" sqref="G1"/>
      <selection pane="bottomLeft" activeCell="A5" sqref="A5"/>
      <selection pane="bottomRight" activeCell="F7" sqref="F7"/>
    </sheetView>
  </sheetViews>
  <sheetFormatPr defaultColWidth="9.5703125" defaultRowHeight="16.5" x14ac:dyDescent="0.25"/>
  <cols>
    <col min="1" max="1" width="5.85546875" style="38" customWidth="1"/>
    <col min="2" max="2" width="8.140625" style="39" customWidth="1"/>
    <col min="3" max="3" width="6" style="39" customWidth="1"/>
    <col min="4" max="4" width="5.28515625" style="38" customWidth="1"/>
    <col min="5" max="5" width="13.5703125" style="38" customWidth="1"/>
    <col min="6" max="6" width="14.85546875" style="6" customWidth="1"/>
    <col min="7" max="7" width="12.42578125" style="40" customWidth="1"/>
    <col min="8" max="8" width="13.28515625" style="37" customWidth="1"/>
    <col min="9" max="9" width="9.7109375" style="318" bestFit="1" customWidth="1"/>
    <col min="10" max="10" width="12.5703125" style="37" customWidth="1"/>
    <col min="11" max="11" width="9.7109375" style="37" customWidth="1"/>
    <col min="12" max="12" width="14.140625" style="37" customWidth="1"/>
    <col min="13" max="14" width="9.7109375" style="37" customWidth="1"/>
    <col min="15" max="15" width="11.140625" style="37" customWidth="1"/>
    <col min="16" max="16" width="9.7109375" style="37" customWidth="1"/>
    <col min="17" max="17" width="11.7109375" style="37" customWidth="1"/>
    <col min="18" max="18" width="11.5703125" style="37" customWidth="1"/>
    <col min="19" max="21" width="9.7109375" style="37" customWidth="1"/>
    <col min="22" max="22" width="12.42578125" style="37" customWidth="1"/>
    <col min="23" max="23" width="9.7109375" style="37" customWidth="1"/>
    <col min="24" max="24" width="11.42578125" style="37" customWidth="1"/>
    <col min="25" max="25" width="11.140625" style="37" customWidth="1"/>
    <col min="26" max="27" width="9.7109375" style="37" customWidth="1"/>
    <col min="28" max="29" width="9.7109375" style="37" bestFit="1" customWidth="1"/>
    <col min="30" max="30" width="9.7109375" style="772" customWidth="1"/>
    <col min="31" max="31" width="12.42578125" style="41" customWidth="1"/>
    <col min="32" max="33" width="9.7109375" style="37" customWidth="1"/>
    <col min="34" max="34" width="11.85546875" style="37" customWidth="1"/>
    <col min="35" max="37" width="9.7109375" style="37" customWidth="1"/>
    <col min="38" max="39" width="11.28515625" style="37" customWidth="1"/>
    <col min="40" max="40" width="12.7109375" style="37" customWidth="1"/>
    <col min="41" max="41" width="9.7109375" style="318" customWidth="1"/>
    <col min="42" max="42" width="9.7109375" style="318" bestFit="1" customWidth="1"/>
    <col min="43" max="43" width="9.7109375" style="37" bestFit="1" customWidth="1"/>
    <col min="44" max="44" width="14.85546875" style="5" customWidth="1"/>
    <col min="45" max="46" width="9.5703125" style="5"/>
    <col min="47" max="16384" width="9.5703125" style="6"/>
  </cols>
  <sheetData>
    <row r="1" spans="1:46" s="3" customFormat="1" ht="36" customHeight="1" x14ac:dyDescent="0.25">
      <c r="A1" s="999" t="s">
        <v>1332</v>
      </c>
      <c r="B1" s="999"/>
      <c r="C1" s="999"/>
      <c r="D1" s="999"/>
      <c r="E1" s="999"/>
      <c r="F1" s="999"/>
      <c r="G1" s="999"/>
      <c r="H1" s="999"/>
      <c r="I1" s="999"/>
      <c r="J1" s="999"/>
      <c r="K1" s="999"/>
      <c r="L1" s="999"/>
      <c r="M1" s="999"/>
      <c r="N1" s="999"/>
      <c r="O1" s="999"/>
      <c r="P1" s="999"/>
      <c r="Q1" s="999"/>
      <c r="R1" s="999"/>
      <c r="S1" s="999"/>
      <c r="T1" s="999"/>
      <c r="U1" s="999"/>
      <c r="V1" s="999"/>
      <c r="W1" s="999"/>
      <c r="X1" s="999"/>
      <c r="Y1" s="999"/>
      <c r="Z1" s="999"/>
      <c r="AA1" s="999"/>
      <c r="AB1" s="999"/>
      <c r="AC1" s="999"/>
      <c r="AD1" s="999"/>
      <c r="AE1" s="999"/>
      <c r="AF1" s="999"/>
      <c r="AG1" s="999"/>
      <c r="AH1" s="999"/>
      <c r="AI1" s="999"/>
      <c r="AJ1" s="999"/>
      <c r="AK1" s="999"/>
      <c r="AL1" s="999"/>
      <c r="AM1" s="999"/>
      <c r="AN1" s="1"/>
      <c r="AO1" s="1"/>
      <c r="AP1" s="1"/>
      <c r="AQ1" s="1"/>
      <c r="AR1" s="2"/>
      <c r="AS1" s="2"/>
      <c r="AT1" s="2"/>
    </row>
    <row r="2" spans="1:46" ht="36" customHeight="1" x14ac:dyDescent="0.25">
      <c r="A2" s="1000" t="s">
        <v>0</v>
      </c>
      <c r="B2" s="1001" t="s">
        <v>1</v>
      </c>
      <c r="C2" s="1002" t="s">
        <v>2</v>
      </c>
      <c r="D2" s="1003" t="s">
        <v>3</v>
      </c>
      <c r="E2" s="1004" t="s">
        <v>4</v>
      </c>
      <c r="F2" s="1005" t="s">
        <v>5</v>
      </c>
      <c r="G2" s="1006" t="s">
        <v>6</v>
      </c>
      <c r="H2" s="1006"/>
      <c r="I2" s="1006"/>
      <c r="J2" s="1006"/>
      <c r="K2" s="1006"/>
      <c r="L2" s="1007" t="s">
        <v>7</v>
      </c>
      <c r="M2" s="1007"/>
      <c r="N2" s="1007"/>
      <c r="O2" s="1007"/>
      <c r="P2" s="1008"/>
      <c r="Q2" s="982" t="s">
        <v>64</v>
      </c>
      <c r="R2" s="982"/>
      <c r="S2" s="982"/>
      <c r="T2" s="982"/>
      <c r="U2" s="982"/>
      <c r="V2" s="982"/>
      <c r="W2" s="982"/>
      <c r="X2" s="982"/>
      <c r="Y2" s="982"/>
      <c r="Z2" s="982"/>
      <c r="AA2" s="982"/>
      <c r="AB2" s="982"/>
      <c r="AC2" s="982"/>
      <c r="AD2" s="982"/>
      <c r="AE2" s="982"/>
      <c r="AF2" s="982"/>
      <c r="AG2" s="982"/>
      <c r="AH2" s="982"/>
      <c r="AI2" s="982"/>
      <c r="AJ2" s="982"/>
      <c r="AK2" s="982"/>
      <c r="AL2" s="982"/>
      <c r="AM2" s="982"/>
      <c r="AN2" s="982"/>
      <c r="AO2" s="982" t="s">
        <v>864</v>
      </c>
      <c r="AP2" s="982"/>
      <c r="AQ2" s="4"/>
    </row>
    <row r="3" spans="1:46" s="7" customFormat="1" ht="36" customHeight="1" x14ac:dyDescent="0.25">
      <c r="A3" s="1000"/>
      <c r="B3" s="1001"/>
      <c r="C3" s="1002"/>
      <c r="D3" s="1003"/>
      <c r="E3" s="1004"/>
      <c r="F3" s="1005"/>
      <c r="G3" s="1009" t="s">
        <v>8</v>
      </c>
      <c r="H3" s="988" t="s">
        <v>9</v>
      </c>
      <c r="I3" s="985" t="s">
        <v>1303</v>
      </c>
      <c r="J3" s="1012" t="s">
        <v>978</v>
      </c>
      <c r="K3" s="989" t="s">
        <v>10</v>
      </c>
      <c r="L3" s="989" t="s">
        <v>11</v>
      </c>
      <c r="M3" s="988" t="s">
        <v>12</v>
      </c>
      <c r="N3" s="989" t="s">
        <v>13</v>
      </c>
      <c r="O3" s="988" t="s">
        <v>14</v>
      </c>
      <c r="P3" s="988" t="s">
        <v>15</v>
      </c>
      <c r="Q3" s="987" t="s">
        <v>16</v>
      </c>
      <c r="R3" s="987" t="s">
        <v>17</v>
      </c>
      <c r="S3" s="990" t="s">
        <v>18</v>
      </c>
      <c r="T3" s="987" t="s">
        <v>1301</v>
      </c>
      <c r="U3" s="987" t="s">
        <v>19</v>
      </c>
      <c r="V3" s="987" t="s">
        <v>20</v>
      </c>
      <c r="W3" s="990" t="s">
        <v>21</v>
      </c>
      <c r="X3" s="987" t="s">
        <v>22</v>
      </c>
      <c r="Y3" s="985" t="s">
        <v>23</v>
      </c>
      <c r="Z3" s="1010" t="s">
        <v>24</v>
      </c>
      <c r="AA3" s="990" t="s">
        <v>25</v>
      </c>
      <c r="AB3" s="987" t="s">
        <v>26</v>
      </c>
      <c r="AC3" s="990" t="s">
        <v>27</v>
      </c>
      <c r="AD3" s="987" t="s">
        <v>1305</v>
      </c>
      <c r="AE3" s="985" t="s">
        <v>28</v>
      </c>
      <c r="AF3" s="987" t="s">
        <v>29</v>
      </c>
      <c r="AG3" s="997" t="s">
        <v>30</v>
      </c>
      <c r="AH3" s="983" t="s">
        <v>866</v>
      </c>
      <c r="AI3" s="987" t="s">
        <v>31</v>
      </c>
      <c r="AJ3" s="987" t="s">
        <v>32</v>
      </c>
      <c r="AK3" s="987" t="s">
        <v>33</v>
      </c>
      <c r="AL3" s="994" t="s">
        <v>34</v>
      </c>
      <c r="AM3" s="987" t="s">
        <v>35</v>
      </c>
      <c r="AN3" s="996" t="s">
        <v>36</v>
      </c>
      <c r="AO3" s="983" t="s">
        <v>865</v>
      </c>
      <c r="AP3" s="985" t="s">
        <v>1304</v>
      </c>
      <c r="AQ3" s="993" t="s">
        <v>1331</v>
      </c>
      <c r="AR3" s="992" t="s">
        <v>37</v>
      </c>
      <c r="AS3" s="991"/>
      <c r="AT3" s="991"/>
    </row>
    <row r="4" spans="1:46" s="7" customFormat="1" ht="77.25" customHeight="1" x14ac:dyDescent="0.25">
      <c r="A4" s="1000"/>
      <c r="B4" s="1001"/>
      <c r="C4" s="1002"/>
      <c r="D4" s="1003"/>
      <c r="E4" s="1004"/>
      <c r="F4" s="1005"/>
      <c r="G4" s="1009"/>
      <c r="H4" s="988"/>
      <c r="I4" s="986"/>
      <c r="J4" s="1012"/>
      <c r="K4" s="989"/>
      <c r="L4" s="989"/>
      <c r="M4" s="989"/>
      <c r="N4" s="989"/>
      <c r="O4" s="989"/>
      <c r="P4" s="989"/>
      <c r="Q4" s="989"/>
      <c r="R4" s="989"/>
      <c r="S4" s="989"/>
      <c r="T4" s="988"/>
      <c r="U4" s="988"/>
      <c r="V4" s="988"/>
      <c r="W4" s="989"/>
      <c r="X4" s="988"/>
      <c r="Y4" s="986"/>
      <c r="Z4" s="1011"/>
      <c r="AA4" s="989"/>
      <c r="AB4" s="988"/>
      <c r="AC4" s="989"/>
      <c r="AD4" s="988"/>
      <c r="AE4" s="986"/>
      <c r="AF4" s="988"/>
      <c r="AG4" s="998"/>
      <c r="AH4" s="984"/>
      <c r="AI4" s="988"/>
      <c r="AJ4" s="988"/>
      <c r="AK4" s="988"/>
      <c r="AL4" s="995"/>
      <c r="AM4" s="988"/>
      <c r="AN4" s="996"/>
      <c r="AO4" s="984"/>
      <c r="AP4" s="986"/>
      <c r="AQ4" s="993"/>
      <c r="AR4" s="992"/>
      <c r="AS4" s="991"/>
      <c r="AT4" s="991"/>
    </row>
    <row r="5" spans="1:46" ht="32.25" customHeight="1" x14ac:dyDescent="0.25">
      <c r="A5" s="322"/>
      <c r="B5" s="323"/>
      <c r="C5" s="676"/>
      <c r="D5" s="677"/>
      <c r="E5" s="324"/>
      <c r="F5" s="325" t="s">
        <v>154</v>
      </c>
      <c r="G5" s="321">
        <v>0</v>
      </c>
      <c r="H5" s="319">
        <v>1</v>
      </c>
      <c r="I5" s="320" t="s">
        <v>1350</v>
      </c>
      <c r="J5" s="771" t="s">
        <v>1309</v>
      </c>
      <c r="K5" s="319">
        <v>13</v>
      </c>
      <c r="L5" s="319">
        <v>12</v>
      </c>
      <c r="M5" s="319">
        <v>11</v>
      </c>
      <c r="N5" s="319">
        <v>14</v>
      </c>
      <c r="O5" s="319">
        <v>12</v>
      </c>
      <c r="P5" s="319">
        <v>12</v>
      </c>
      <c r="Q5" s="319">
        <v>4</v>
      </c>
      <c r="R5" s="319">
        <v>4</v>
      </c>
      <c r="S5" s="319">
        <v>8</v>
      </c>
      <c r="T5" s="771" t="s">
        <v>1302</v>
      </c>
      <c r="U5" s="319" t="s">
        <v>1302</v>
      </c>
      <c r="V5" s="319">
        <v>5</v>
      </c>
      <c r="W5" s="319">
        <v>5</v>
      </c>
      <c r="X5" s="771" t="s">
        <v>1302</v>
      </c>
      <c r="Y5" s="770" t="s">
        <v>1307</v>
      </c>
      <c r="Z5" s="320">
        <v>2</v>
      </c>
      <c r="AA5" s="319" t="s">
        <v>977</v>
      </c>
      <c r="AB5" s="319" t="s">
        <v>1306</v>
      </c>
      <c r="AC5" s="771" t="s">
        <v>1306</v>
      </c>
      <c r="AD5" s="771" t="s">
        <v>1306</v>
      </c>
      <c r="AE5" s="320">
        <v>6</v>
      </c>
      <c r="AF5" s="319" t="s">
        <v>155</v>
      </c>
      <c r="AG5" s="678">
        <v>3</v>
      </c>
      <c r="AH5" s="679">
        <v>10</v>
      </c>
      <c r="AI5" s="319">
        <v>11</v>
      </c>
      <c r="AJ5" s="771" t="s">
        <v>1302</v>
      </c>
      <c r="AK5" s="771" t="s">
        <v>1309</v>
      </c>
      <c r="AL5" s="771" t="s">
        <v>1308</v>
      </c>
      <c r="AM5" s="319" t="s">
        <v>156</v>
      </c>
      <c r="AN5" s="771">
        <v>7</v>
      </c>
      <c r="AO5" s="679">
        <v>10</v>
      </c>
      <c r="AP5" s="770" t="s">
        <v>1307</v>
      </c>
      <c r="AQ5" s="680"/>
      <c r="AR5" s="681"/>
      <c r="AS5" s="682"/>
      <c r="AT5" s="682"/>
    </row>
    <row r="6" spans="1:46" s="724" customFormat="1" ht="36" customHeight="1" x14ac:dyDescent="0.25">
      <c r="A6" s="720">
        <f>SUM(A7:A31)</f>
        <v>350</v>
      </c>
      <c r="B6" s="720">
        <f>SUM(B7:B31)</f>
        <v>7429</v>
      </c>
      <c r="C6" s="720">
        <f>SUM(C7:C31)</f>
        <v>1129</v>
      </c>
      <c r="D6" s="720">
        <f>SUM(D7:D31)</f>
        <v>27</v>
      </c>
      <c r="E6" s="721" t="s">
        <v>38</v>
      </c>
      <c r="F6" s="720">
        <f t="shared" ref="F6:AR6" si="0">SUM(F7:F31)</f>
        <v>1766056000</v>
      </c>
      <c r="G6" s="720">
        <f t="shared" si="0"/>
        <v>1292892620</v>
      </c>
      <c r="H6" s="720">
        <f t="shared" si="0"/>
        <v>16866800</v>
      </c>
      <c r="I6" s="722">
        <f t="shared" ref="I6" si="1">SUM(I7:I31)</f>
        <v>25000</v>
      </c>
      <c r="J6" s="722">
        <f t="shared" si="0"/>
        <v>3316440</v>
      </c>
      <c r="K6" s="720">
        <f t="shared" si="0"/>
        <v>1207500</v>
      </c>
      <c r="L6" s="720">
        <f t="shared" si="0"/>
        <v>349797573</v>
      </c>
      <c r="M6" s="720">
        <f t="shared" si="0"/>
        <v>187324</v>
      </c>
      <c r="N6" s="720">
        <f t="shared" si="0"/>
        <v>600656</v>
      </c>
      <c r="O6" s="720">
        <f t="shared" si="0"/>
        <v>17750400</v>
      </c>
      <c r="P6" s="720">
        <f t="shared" si="0"/>
        <v>72060</v>
      </c>
      <c r="Q6" s="720">
        <f t="shared" si="0"/>
        <v>2653890</v>
      </c>
      <c r="R6" s="720">
        <f t="shared" si="0"/>
        <v>1288110</v>
      </c>
      <c r="S6" s="720">
        <f t="shared" si="0"/>
        <v>480000</v>
      </c>
      <c r="T6" s="720">
        <f t="shared" si="0"/>
        <v>5954400</v>
      </c>
      <c r="U6" s="720">
        <f t="shared" si="0"/>
        <v>2208000</v>
      </c>
      <c r="V6" s="722">
        <f t="shared" si="0"/>
        <v>8936000</v>
      </c>
      <c r="W6" s="720">
        <f t="shared" si="0"/>
        <v>120000</v>
      </c>
      <c r="X6" s="720">
        <f t="shared" si="0"/>
        <v>17243600</v>
      </c>
      <c r="Y6" s="722">
        <f t="shared" si="0"/>
        <v>4446000</v>
      </c>
      <c r="Z6" s="720">
        <f t="shared" si="0"/>
        <v>402000</v>
      </c>
      <c r="AA6" s="720">
        <f t="shared" si="0"/>
        <v>182000</v>
      </c>
      <c r="AB6" s="720">
        <f t="shared" si="0"/>
        <v>471000</v>
      </c>
      <c r="AC6" s="720">
        <f t="shared" si="0"/>
        <v>436000</v>
      </c>
      <c r="AD6" s="720">
        <f t="shared" si="0"/>
        <v>111000</v>
      </c>
      <c r="AE6" s="722">
        <f t="shared" si="0"/>
        <v>10018650.199999999</v>
      </c>
      <c r="AF6" s="720">
        <f t="shared" si="0"/>
        <v>742500</v>
      </c>
      <c r="AG6" s="720">
        <f t="shared" si="0"/>
        <v>273600</v>
      </c>
      <c r="AH6" s="720">
        <f t="shared" si="0"/>
        <v>12089000</v>
      </c>
      <c r="AI6" s="720">
        <f t="shared" si="0"/>
        <v>534000</v>
      </c>
      <c r="AJ6" s="720">
        <f t="shared" si="0"/>
        <v>600300</v>
      </c>
      <c r="AK6" s="720">
        <f t="shared" si="0"/>
        <v>75200</v>
      </c>
      <c r="AL6" s="720">
        <f t="shared" si="0"/>
        <v>8166750</v>
      </c>
      <c r="AM6" s="720">
        <f t="shared" si="0"/>
        <v>4700000</v>
      </c>
      <c r="AN6" s="720">
        <f t="shared" si="0"/>
        <v>1059000</v>
      </c>
      <c r="AO6" s="720">
        <f t="shared" si="0"/>
        <v>930000</v>
      </c>
      <c r="AP6" s="722">
        <f t="shared" ref="AP6" si="2">SUM(AP7:AP31)</f>
        <v>188000</v>
      </c>
      <c r="AQ6" s="720">
        <f t="shared" si="0"/>
        <v>9893.7999999970198</v>
      </c>
      <c r="AR6" s="723">
        <f t="shared" si="0"/>
        <v>1767036000</v>
      </c>
    </row>
    <row r="7" spans="1:46" s="20" customFormat="1" ht="24" customHeight="1" x14ac:dyDescent="0.25">
      <c r="A7" s="8">
        <v>18</v>
      </c>
      <c r="B7" s="9">
        <v>414</v>
      </c>
      <c r="C7" s="8">
        <v>56</v>
      </c>
      <c r="D7" s="8">
        <v>1</v>
      </c>
      <c r="E7" s="10" t="s">
        <v>39</v>
      </c>
      <c r="F7" s="11">
        <f t="shared" ref="F7:F29" si="3">SUM(G7:AQ7)</f>
        <v>102321000</v>
      </c>
      <c r="G7" s="9">
        <v>72604348</v>
      </c>
      <c r="H7" s="12">
        <f>IFERROR(VLOOKUP(彙總表!E7,'1-兼代課鐘點費'!B:M,12,FALSE),0)</f>
        <v>626400</v>
      </c>
      <c r="I7" s="15">
        <f>IFERROR(VLOOKUP(E7,'9-場租收支對列'!A:D,2,FALSE)*1000,0)</f>
        <v>0</v>
      </c>
      <c r="J7" s="9"/>
      <c r="K7" s="12">
        <f>IFERROR(VLOOKUP(彙總表!E7,'13-健檢'!A:F,5,FALSE),0)</f>
        <v>84000</v>
      </c>
      <c r="L7" s="12">
        <f>IFERROR(VLOOKUP(彙總表!E7,'12-退休撫卹相關'!B:O,7,FALSE),0)</f>
        <v>25094386</v>
      </c>
      <c r="M7" s="12">
        <f>IFERROR(VLOOKUP(彙總表!E7,'11-退撫(三節及年終慰問金)'!B:J,9,FALSE),0)</f>
        <v>0</v>
      </c>
      <c r="N7" s="12"/>
      <c r="O7" s="13">
        <f>IFERROR(VLOOKUP(彙總表!E7,'12-退休撫卹相關'!B:O,11,FALSE),0)</f>
        <v>1464096</v>
      </c>
      <c r="P7" s="13">
        <f>IFERROR(VLOOKUP(彙總表!E7,'12-退休撫卹相關'!B:O,14,FALSE),0)</f>
        <v>0</v>
      </c>
      <c r="Q7" s="13">
        <f>IFERROR(VLOOKUP(彙總表!E7,'4-值勤(保全)費'!C:K,6,FALSE),0)</f>
        <v>80250</v>
      </c>
      <c r="R7" s="13">
        <f>IFERROR(VLOOKUP(彙總表!E7,'4-值勤(保全)費'!C:K,7,FALSE),0)</f>
        <v>84000</v>
      </c>
      <c r="S7" s="13"/>
      <c r="T7" s="13">
        <f>(A7*600*12+12000*12)</f>
        <v>273600</v>
      </c>
      <c r="U7" s="13">
        <f t="shared" ref="U7:U29" si="4">C7*2000</f>
        <v>112000</v>
      </c>
      <c r="V7" s="13">
        <f>IFERROR(VLOOKUP(彙總表!E7,'5-水電費'!B:S,14,FALSE)+VLOOKUP(彙總表!E7,'5-水電費'!B:S,15,FALSE),0)</f>
        <v>423000</v>
      </c>
      <c r="W7" s="14">
        <f>IFERROR(VLOOKUP(彙總表!E7,'5-水電費'!B:S,16,FALSE),0)</f>
        <v>0</v>
      </c>
      <c r="X7" s="13">
        <f t="shared" ref="X7:X29" si="5">B7*1600</f>
        <v>662400</v>
      </c>
      <c r="Y7" s="15">
        <f>IFERROR(VLOOKUP(E7,'9-場租收支對列'!A:D,3,FALSE)*1000,0)</f>
        <v>120000</v>
      </c>
      <c r="Z7" s="15">
        <f>IFERROR(VLOOKUP(彙總表!E7,'2-特教班補助經費'!B:I,8,FALSE),0)</f>
        <v>24000</v>
      </c>
      <c r="AA7" s="16"/>
      <c r="AB7" s="17"/>
      <c r="AC7" s="17">
        <v>6000</v>
      </c>
      <c r="AD7" s="17"/>
      <c r="AE7" s="17">
        <f>IFERROR(VLOOKUP(彙總表!E7,'6-車輛費用相關'!A:T,20,FALSE),0)</f>
        <v>0</v>
      </c>
      <c r="AF7" s="17">
        <f t="shared" ref="AF7:AF29" si="6">B7*100</f>
        <v>41400</v>
      </c>
      <c r="AG7" s="18">
        <f>IFERROR(VLOOKUP(彙總表!E7,'3-特教班教材編輯費'!B:H,6,FALSE),0)</f>
        <v>14400</v>
      </c>
      <c r="AH7" s="675">
        <f>IFERROR(VLOOKUP(彙總表!E7,'10-移用賸餘'!A:S,11,FALSE)*1000,0)</f>
        <v>0</v>
      </c>
      <c r="AI7" s="18">
        <f>IFERROR(VLOOKUP(彙總表!E7,'11-退撫(三節及年終慰問金)'!B:J,4,FALSE),0)</f>
        <v>12000</v>
      </c>
      <c r="AJ7" s="9">
        <f t="shared" ref="AJ7:AJ29" si="7">A7*900+12000</f>
        <v>28200</v>
      </c>
      <c r="AK7" s="9"/>
      <c r="AL7" s="9"/>
      <c r="AM7" s="11"/>
      <c r="AN7" s="9">
        <f>IFERROR(VLOOKUP(彙總表!E7,'7-電梯費用'!B:I,6,FALSE)+VLOOKUP(彙總表!E7,'7-電梯費用'!B:I,7,FALSE),0)</f>
        <v>66000</v>
      </c>
      <c r="AO7" s="9">
        <f>IFERROR(VLOOKUP(彙總表!E7,'10-移用賸餘'!A:S,16,FALSE)*1000,0)</f>
        <v>500000</v>
      </c>
      <c r="AP7" s="15">
        <f>IFERROR(VLOOKUP(E7,'9-場租收支對列'!A:D,4,FALSE)*1000,0)</f>
        <v>0</v>
      </c>
      <c r="AQ7" s="11">
        <v>520</v>
      </c>
      <c r="AR7" s="19">
        <f t="shared" ref="AR7:AR31" si="8">ROUNDUP(SUM(G7:AP7),-3)</f>
        <v>102321000</v>
      </c>
      <c r="AS7" s="19">
        <f t="shared" ref="AS7:AS31" si="9">AR7-F7</f>
        <v>0</v>
      </c>
      <c r="AT7" s="19"/>
    </row>
    <row r="8" spans="1:46" s="20" customFormat="1" ht="24" customHeight="1" x14ac:dyDescent="0.25">
      <c r="A8" s="9">
        <v>47</v>
      </c>
      <c r="B8" s="9">
        <v>1184</v>
      </c>
      <c r="C8" s="8">
        <v>129</v>
      </c>
      <c r="D8" s="8">
        <v>2</v>
      </c>
      <c r="E8" s="10" t="s">
        <v>40</v>
      </c>
      <c r="F8" s="11">
        <f t="shared" si="3"/>
        <v>207468000</v>
      </c>
      <c r="G8" s="9">
        <v>144420320</v>
      </c>
      <c r="H8" s="12">
        <f>IFERROR(VLOOKUP(彙總表!E8,'1-兼代課鐘點費'!B:M,12,FALSE),0)</f>
        <v>507600</v>
      </c>
      <c r="I8" s="15">
        <f>IFERROR(VLOOKUP(E8,'9-場租收支對列'!A:D,2,FALSE)*1000,0)</f>
        <v>20000</v>
      </c>
      <c r="J8" s="9">
        <v>1207440</v>
      </c>
      <c r="K8" s="12">
        <f>IFERROR(VLOOKUP(彙總表!E8,'13-健檢'!A:F,5,FALSE),0)</f>
        <v>140000</v>
      </c>
      <c r="L8" s="12">
        <f>IFERROR(VLOOKUP(彙總表!E8,'12-退休撫卹相關'!B:O,7,FALSE),0)</f>
        <v>53447700</v>
      </c>
      <c r="M8" s="12">
        <f>IFERROR(VLOOKUP(彙總表!E8,'11-退撫(三節及年終慰問金)'!B:J,9,FALSE),0)</f>
        <v>69120</v>
      </c>
      <c r="N8" s="12">
        <v>159475</v>
      </c>
      <c r="O8" s="13">
        <f>IFERROR(VLOOKUP(彙總表!E8,'12-退休撫卹相關'!B:O,11,FALSE),0)</f>
        <v>2248284</v>
      </c>
      <c r="P8" s="13">
        <f>IFERROR(VLOOKUP(彙總表!E8,'12-退休撫卹相關'!B:O,14,FALSE),0)</f>
        <v>0</v>
      </c>
      <c r="Q8" s="13">
        <f>IFERROR(VLOOKUP(彙總表!E8,'4-值勤(保全)費'!C:K,6,FALSE),0)</f>
        <v>164250</v>
      </c>
      <c r="R8" s="13">
        <f>IFERROR(VLOOKUP(彙總表!E8,'4-值勤(保全)費'!C:K,7,FALSE),0)</f>
        <v>0</v>
      </c>
      <c r="S8" s="9"/>
      <c r="T8" s="13">
        <f t="shared" ref="T8:T31" si="10">(A8*600*12+12000*12)</f>
        <v>482400</v>
      </c>
      <c r="U8" s="13">
        <f t="shared" si="4"/>
        <v>258000</v>
      </c>
      <c r="V8" s="13">
        <f>IFERROR(VLOOKUP(彙總表!E8,'5-水電費'!B:S,14,FALSE)+VLOOKUP(彙總表!E8,'5-水電費'!B:S,15,FALSE),0)</f>
        <v>1007000</v>
      </c>
      <c r="W8" s="14">
        <f>IFERROR(VLOOKUP(彙總表!E8,'5-水電費'!B:S,16,FALSE),0)</f>
        <v>45000</v>
      </c>
      <c r="X8" s="13">
        <f t="shared" si="5"/>
        <v>1894400</v>
      </c>
      <c r="Y8" s="15">
        <f>IFERROR(VLOOKUP(E8,'9-場租收支對列'!A:D,3,FALSE)*1000,0)</f>
        <v>325000</v>
      </c>
      <c r="Z8" s="15">
        <f>IFERROR(VLOOKUP(彙總表!E8,'2-特教班補助經費'!B:I,8,FALSE),0)</f>
        <v>24000</v>
      </c>
      <c r="AA8" s="11"/>
      <c r="AB8" s="22"/>
      <c r="AC8" s="15">
        <v>120000</v>
      </c>
      <c r="AD8" s="15"/>
      <c r="AE8" s="17">
        <f>IFERROR(VLOOKUP(彙總表!E8,'6-車輛費用相關'!A:T,20,FALSE),0)</f>
        <v>0</v>
      </c>
      <c r="AF8" s="17">
        <f t="shared" si="6"/>
        <v>118400</v>
      </c>
      <c r="AG8" s="18">
        <f>IFERROR(VLOOKUP(彙總表!E8,'3-特教班教材編輯費'!B:H,6,FALSE),0)</f>
        <v>14400</v>
      </c>
      <c r="AH8" s="675">
        <f>IFERROR(VLOOKUP(彙總表!E8,'10-移用賸餘'!A:S,11,FALSE)*1000,0)</f>
        <v>100000</v>
      </c>
      <c r="AI8" s="18">
        <f>IFERROR(VLOOKUP(彙總表!E8,'11-退撫(三節及年終慰問金)'!B:J,4,FALSE),0)</f>
        <v>54000</v>
      </c>
      <c r="AJ8" s="9">
        <f t="shared" si="7"/>
        <v>54300</v>
      </c>
      <c r="AK8" s="9">
        <v>24000</v>
      </c>
      <c r="AL8" s="9"/>
      <c r="AM8" s="11"/>
      <c r="AN8" s="9">
        <f>IFERROR(VLOOKUP(彙總表!E8,'7-電梯費用'!B:I,6,FALSE)+VLOOKUP(彙總表!E8,'7-電梯費用'!B:I,7,FALSE),0)</f>
        <v>132000</v>
      </c>
      <c r="AO8" s="9">
        <f>IFERROR(VLOOKUP(彙總表!E8,'10-移用賸餘'!A:S,16,FALSE)*1000,0)</f>
        <v>350000</v>
      </c>
      <c r="AP8" s="15">
        <f>IFERROR(VLOOKUP(E8,'9-場租收支對列'!A:D,4,FALSE)*1000,0)</f>
        <v>80000</v>
      </c>
      <c r="AQ8" s="11">
        <v>911</v>
      </c>
      <c r="AR8" s="19">
        <f t="shared" si="8"/>
        <v>207468000</v>
      </c>
      <c r="AS8" s="19">
        <f t="shared" si="9"/>
        <v>0</v>
      </c>
      <c r="AT8" s="19"/>
    </row>
    <row r="9" spans="1:46" s="20" customFormat="1" ht="24" customHeight="1" x14ac:dyDescent="0.25">
      <c r="A9" s="8">
        <v>59</v>
      </c>
      <c r="B9" s="9">
        <v>1541</v>
      </c>
      <c r="C9" s="23">
        <v>159</v>
      </c>
      <c r="D9" s="8">
        <v>2</v>
      </c>
      <c r="E9" s="10" t="s">
        <v>41</v>
      </c>
      <c r="F9" s="11">
        <f t="shared" si="3"/>
        <v>264796000</v>
      </c>
      <c r="G9" s="9">
        <v>192601646</v>
      </c>
      <c r="H9" s="12">
        <f>IFERROR(VLOOKUP(彙總表!E9,'1-兼代課鐘點費'!B:M,12,FALSE),0)</f>
        <v>637200</v>
      </c>
      <c r="I9" s="15">
        <f>IFERROR(VLOOKUP(E9,'9-場租收支對列'!A:D,2,FALSE)*1000,0)</f>
        <v>0</v>
      </c>
      <c r="J9" s="9"/>
      <c r="K9" s="12">
        <f>IFERROR(VLOOKUP(彙總表!E9,'13-健檢'!A:F,5,FALSE),0)</f>
        <v>196000</v>
      </c>
      <c r="L9" s="12">
        <f>IFERROR(VLOOKUP(彙總表!E9,'12-退休撫卹相關'!B:O,7,FALSE),0)</f>
        <v>62294658</v>
      </c>
      <c r="M9" s="12">
        <f>IFERROR(VLOOKUP(彙總表!E9,'11-退撫(三節及年終慰問金)'!B:J,9,FALSE),0)</f>
        <v>44348</v>
      </c>
      <c r="N9" s="12">
        <v>441181</v>
      </c>
      <c r="O9" s="13">
        <f>IFERROR(VLOOKUP(彙總表!E9,'12-退休撫卹相關'!B:O,11,FALSE),0)</f>
        <v>2361360</v>
      </c>
      <c r="P9" s="13">
        <f>IFERROR(VLOOKUP(彙總表!E9,'12-退休撫卹相關'!B:O,14,FALSE),0)</f>
        <v>26544</v>
      </c>
      <c r="Q9" s="13">
        <f>IFERROR(VLOOKUP(彙總表!E9,'4-值勤(保全)費'!C:K,6,FALSE),0)</f>
        <v>82650</v>
      </c>
      <c r="R9" s="13">
        <f>IFERROR(VLOOKUP(彙總表!E9,'4-值勤(保全)費'!C:K,7,FALSE),0)</f>
        <v>81600</v>
      </c>
      <c r="S9" s="9"/>
      <c r="T9" s="13">
        <f t="shared" si="10"/>
        <v>568800</v>
      </c>
      <c r="U9" s="13">
        <f t="shared" si="4"/>
        <v>318000</v>
      </c>
      <c r="V9" s="13">
        <f>IFERROR(VLOOKUP(彙總表!E9,'5-水電費'!B:S,14,FALSE)+VLOOKUP(彙總表!E9,'5-水電費'!B:S,15,FALSE),0)</f>
        <v>999000</v>
      </c>
      <c r="W9" s="14">
        <f>IFERROR(VLOOKUP(彙總表!E9,'5-水電費'!B:S,16,FALSE),0)</f>
        <v>0</v>
      </c>
      <c r="X9" s="13">
        <f t="shared" si="5"/>
        <v>2465600</v>
      </c>
      <c r="Y9" s="15">
        <f>IFERROR(VLOOKUP(E9,'9-場租收支對列'!A:D,3,FALSE)*1000,0)</f>
        <v>500000</v>
      </c>
      <c r="Z9" s="15">
        <f>IFERROR(VLOOKUP(彙總表!E9,'2-特教班補助經費'!B:I,8,FALSE),0)</f>
        <v>60000</v>
      </c>
      <c r="AA9" s="11"/>
      <c r="AB9" s="17">
        <v>75000</v>
      </c>
      <c r="AC9" s="17">
        <v>180000</v>
      </c>
      <c r="AD9" s="17">
        <v>11000</v>
      </c>
      <c r="AE9" s="17">
        <f>IFERROR(VLOOKUP(彙總表!E9,'6-車輛費用相關'!A:T,20,FALSE),0)</f>
        <v>371149</v>
      </c>
      <c r="AF9" s="17">
        <f t="shared" si="6"/>
        <v>154100</v>
      </c>
      <c r="AG9" s="18">
        <f>IFERROR(VLOOKUP(彙總表!E9,'3-特教班教材編輯費'!B:H,6,FALSE),0)</f>
        <v>36000</v>
      </c>
      <c r="AH9" s="675">
        <f>IFERROR(VLOOKUP(彙總表!E9,'10-移用賸餘'!A:S,11,FALSE)*1000,0)</f>
        <v>120000</v>
      </c>
      <c r="AI9" s="18">
        <f>IFERROR(VLOOKUP(彙總表!E9,'11-退撫(三節及年終慰問金)'!B:J,4,FALSE),0)</f>
        <v>72000</v>
      </c>
      <c r="AJ9" s="9">
        <f t="shared" si="7"/>
        <v>65100</v>
      </c>
      <c r="AK9" s="9"/>
      <c r="AL9" s="9"/>
      <c r="AM9" s="11"/>
      <c r="AN9" s="9">
        <f>IFERROR(VLOOKUP(彙總表!E9,'7-電梯費用'!B:I,6,FALSE)+VLOOKUP(彙總表!E9,'7-電梯費用'!B:I,7,FALSE),0)</f>
        <v>33000</v>
      </c>
      <c r="AO9" s="9">
        <f>IFERROR(VLOOKUP(彙總表!E9,'10-移用賸餘'!A:S,16,FALSE)*1000,0)</f>
        <v>0</v>
      </c>
      <c r="AP9" s="15">
        <f>IFERROR(VLOOKUP(E9,'9-場租收支對列'!A:D,4,FALSE)*1000,0)</f>
        <v>0</v>
      </c>
      <c r="AQ9" s="11">
        <v>64</v>
      </c>
      <c r="AR9" s="19">
        <f t="shared" si="8"/>
        <v>264796000</v>
      </c>
      <c r="AS9" s="19">
        <f t="shared" si="9"/>
        <v>0</v>
      </c>
      <c r="AT9" s="19"/>
    </row>
    <row r="10" spans="1:46" s="20" customFormat="1" ht="24" customHeight="1" x14ac:dyDescent="0.25">
      <c r="A10" s="8">
        <v>25</v>
      </c>
      <c r="B10" s="9">
        <v>600</v>
      </c>
      <c r="C10" s="8">
        <v>71</v>
      </c>
      <c r="D10" s="8">
        <v>2</v>
      </c>
      <c r="E10" s="10" t="s">
        <v>42</v>
      </c>
      <c r="F10" s="11">
        <f t="shared" si="3"/>
        <v>113551000</v>
      </c>
      <c r="G10" s="9">
        <v>86039997</v>
      </c>
      <c r="H10" s="12">
        <f>IFERROR(VLOOKUP(彙總表!E10,'1-兼代課鐘點費'!B:M,12,FALSE),0)</f>
        <v>630000</v>
      </c>
      <c r="I10" s="15">
        <f>IFERROR(VLOOKUP(E10,'9-場租收支對列'!A:D,2,FALSE)*1000,0)</f>
        <v>0</v>
      </c>
      <c r="J10" s="9"/>
      <c r="K10" s="12">
        <f>IFERROR(VLOOKUP(彙總表!E10,'13-健檢'!A:F,5,FALSE),0)</f>
        <v>70000</v>
      </c>
      <c r="L10" s="12">
        <f>IFERROR(VLOOKUP(彙總表!E10,'12-退休撫卹相關'!B:O,7,FALSE),0)</f>
        <v>22349401</v>
      </c>
      <c r="M10" s="12">
        <f>IFERROR(VLOOKUP(彙總表!E10,'11-退撫(三節及年終慰問金)'!B:J,9,FALSE),0)</f>
        <v>38376</v>
      </c>
      <c r="N10" s="12"/>
      <c r="O10" s="13">
        <f>IFERROR(VLOOKUP(彙總表!E10,'12-退休撫卹相關'!B:O,11,FALSE),0)</f>
        <v>734928</v>
      </c>
      <c r="P10" s="13">
        <f>IFERROR(VLOOKUP(彙總表!E10,'12-退休撫卹相關'!B:O,14,FALSE),0)</f>
        <v>0</v>
      </c>
      <c r="Q10" s="13">
        <f>IFERROR(VLOOKUP(彙總表!E10,'4-值勤(保全)費'!C:K,6,FALSE),0)</f>
        <v>164250</v>
      </c>
      <c r="R10" s="13">
        <f>IFERROR(VLOOKUP(彙總表!E10,'4-值勤(保全)費'!C:K,7,FALSE),0)</f>
        <v>0</v>
      </c>
      <c r="S10" s="9"/>
      <c r="T10" s="13">
        <f t="shared" si="10"/>
        <v>324000</v>
      </c>
      <c r="U10" s="13">
        <f t="shared" si="4"/>
        <v>142000</v>
      </c>
      <c r="V10" s="13">
        <f>IFERROR(VLOOKUP(彙總表!E10,'5-水電費'!B:S,14,FALSE)+VLOOKUP(彙總表!E10,'5-水電費'!B:S,15,FALSE),0)</f>
        <v>545000</v>
      </c>
      <c r="W10" s="14">
        <f>IFERROR(VLOOKUP(彙總表!E10,'5-水電費'!B:S,16,FALSE),0)</f>
        <v>0</v>
      </c>
      <c r="X10" s="13">
        <f t="shared" si="5"/>
        <v>960000</v>
      </c>
      <c r="Y10" s="15">
        <f>IFERROR(VLOOKUP(E10,'9-場租收支對列'!A:D,3,FALSE)*1000,0)</f>
        <v>522000</v>
      </c>
      <c r="Z10" s="15">
        <f>IFERROR(VLOOKUP(彙總表!E10,'2-特教班補助經費'!B:I,8,FALSE),0)</f>
        <v>24000</v>
      </c>
      <c r="AA10" s="11"/>
      <c r="AB10" s="17">
        <v>366000</v>
      </c>
      <c r="AC10" s="17">
        <v>100000</v>
      </c>
      <c r="AD10" s="17"/>
      <c r="AE10" s="17">
        <f>IFERROR(VLOOKUP(彙總表!E10,'6-車輛費用相關'!A:T,20,FALSE),0)</f>
        <v>0</v>
      </c>
      <c r="AF10" s="17">
        <f t="shared" si="6"/>
        <v>60000</v>
      </c>
      <c r="AG10" s="18">
        <f>IFERROR(VLOOKUP(彙總表!E10,'3-特教班教材編輯費'!B:H,6,FALSE),0)</f>
        <v>14400</v>
      </c>
      <c r="AH10" s="675">
        <f>IFERROR(VLOOKUP(彙總表!E10,'10-移用賸餘'!A:S,11,FALSE)*1000,0)</f>
        <v>300000</v>
      </c>
      <c r="AI10" s="18">
        <f>IFERROR(VLOOKUP(彙總表!E10,'11-退撫(三節及年終慰問金)'!B:J,4,FALSE),0)</f>
        <v>66000</v>
      </c>
      <c r="AJ10" s="9">
        <f t="shared" si="7"/>
        <v>34500</v>
      </c>
      <c r="AK10" s="9"/>
      <c r="AL10" s="9"/>
      <c r="AM10" s="11"/>
      <c r="AN10" s="9">
        <f>IFERROR(VLOOKUP(彙總表!E10,'7-電梯費用'!B:I,6,FALSE)+VLOOKUP(彙總表!E10,'7-電梯費用'!B:I,7,FALSE),0)</f>
        <v>66000</v>
      </c>
      <c r="AO10" s="9">
        <f>IFERROR(VLOOKUP(彙總表!E10,'10-移用賸餘'!A:S,16,FALSE)*1000,0)</f>
        <v>0</v>
      </c>
      <c r="AP10" s="15">
        <f>IFERROR(VLOOKUP(E10,'9-場租收支對列'!A:D,4,FALSE)*1000,0)</f>
        <v>0</v>
      </c>
      <c r="AQ10" s="11">
        <v>148</v>
      </c>
      <c r="AR10" s="19">
        <f t="shared" si="8"/>
        <v>113551000</v>
      </c>
      <c r="AS10" s="19">
        <f t="shared" si="9"/>
        <v>0</v>
      </c>
      <c r="AT10" s="19"/>
    </row>
    <row r="11" spans="1:46" s="20" customFormat="1" ht="24" customHeight="1" x14ac:dyDescent="0.25">
      <c r="A11" s="8">
        <v>12</v>
      </c>
      <c r="B11" s="9">
        <v>210</v>
      </c>
      <c r="C11" s="8">
        <v>35</v>
      </c>
      <c r="D11" s="8">
        <v>1</v>
      </c>
      <c r="E11" s="10" t="s">
        <v>43</v>
      </c>
      <c r="F11" s="11">
        <f t="shared" si="3"/>
        <v>58634000</v>
      </c>
      <c r="G11" s="9">
        <v>43037947</v>
      </c>
      <c r="H11" s="12">
        <f>IFERROR(VLOOKUP(彙總表!E11,'1-兼代課鐘點費'!B:M,12,FALSE),0)</f>
        <v>561600</v>
      </c>
      <c r="I11" s="15">
        <f>IFERROR(VLOOKUP(E11,'9-場租收支對列'!A:D,2,FALSE)*1000,0)</f>
        <v>0</v>
      </c>
      <c r="J11" s="9"/>
      <c r="K11" s="12">
        <f>IFERROR(VLOOKUP(彙總表!E11,'13-健檢'!A:F,5,FALSE),0)</f>
        <v>49000</v>
      </c>
      <c r="L11" s="12">
        <f>IFERROR(VLOOKUP(彙總表!E11,'12-退休撫卹相關'!B:O,7,FALSE),0)</f>
        <v>7994827</v>
      </c>
      <c r="M11" s="12">
        <f>IFERROR(VLOOKUP(彙總表!E11,'11-退撫(三節及年終慰問金)'!B:J,9,FALSE),0)</f>
        <v>0</v>
      </c>
      <c r="N11" s="12"/>
      <c r="O11" s="13">
        <f>IFERROR(VLOOKUP(彙總表!E11,'12-退休撫卹相關'!B:O,11,FALSE),0)</f>
        <v>243588</v>
      </c>
      <c r="P11" s="13">
        <f>IFERROR(VLOOKUP(彙總表!E11,'12-退休撫卹相關'!B:O,14,FALSE),0)</f>
        <v>0</v>
      </c>
      <c r="Q11" s="13">
        <f>IFERROR(VLOOKUP(彙總表!E11,'4-值勤(保全)費'!C:K,6,FALSE),0)</f>
        <v>68250</v>
      </c>
      <c r="R11" s="13">
        <f>IFERROR(VLOOKUP(彙總表!E11,'4-值勤(保全)費'!C:K,7,FALSE),0)</f>
        <v>96000</v>
      </c>
      <c r="S11" s="9"/>
      <c r="T11" s="13">
        <f t="shared" si="10"/>
        <v>230400</v>
      </c>
      <c r="U11" s="13">
        <f t="shared" si="4"/>
        <v>70000</v>
      </c>
      <c r="V11" s="13">
        <f>IFERROR(VLOOKUP(彙總表!E11,'5-水電費'!B:S,14,FALSE)+VLOOKUP(彙總表!E11,'5-水電費'!B:S,15,FALSE),0)</f>
        <v>315000</v>
      </c>
      <c r="W11" s="14">
        <f>IFERROR(VLOOKUP(彙總表!E11,'5-水電費'!B:S,16,FALSE),0)</f>
        <v>0</v>
      </c>
      <c r="X11" s="13">
        <f t="shared" si="5"/>
        <v>336000</v>
      </c>
      <c r="Y11" s="15">
        <f>IFERROR(VLOOKUP(E11,'9-場租收支對列'!A:D,3,FALSE)*1000,0)</f>
        <v>20000</v>
      </c>
      <c r="Z11" s="15">
        <f>IFERROR(VLOOKUP(彙總表!E11,'2-特教班補助經費'!B:I,8,FALSE),0)</f>
        <v>32000</v>
      </c>
      <c r="AA11" s="11"/>
      <c r="AB11" s="17"/>
      <c r="AC11" s="15">
        <v>1000</v>
      </c>
      <c r="AD11" s="15"/>
      <c r="AE11" s="17">
        <f>IFERROR(VLOOKUP(彙總表!E11,'6-車輛費用相關'!A:T,20,FALSE),0)</f>
        <v>660937</v>
      </c>
      <c r="AF11" s="17">
        <f t="shared" si="6"/>
        <v>21000</v>
      </c>
      <c r="AG11" s="18">
        <f>IFERROR(VLOOKUP(彙總表!E11,'3-特教班教材編輯費'!B:H,6,FALSE),0)</f>
        <v>16800</v>
      </c>
      <c r="AH11" s="675">
        <f>IFERROR(VLOOKUP(彙總表!E11,'10-移用賸餘'!A:S,11,FALSE)*1000,0)</f>
        <v>0</v>
      </c>
      <c r="AI11" s="18">
        <f>IFERROR(VLOOKUP(彙總表!E11,'11-退撫(三節及年終慰問金)'!B:J,4,FALSE),0)</f>
        <v>24000</v>
      </c>
      <c r="AJ11" s="9">
        <f t="shared" si="7"/>
        <v>22800</v>
      </c>
      <c r="AK11" s="9"/>
      <c r="AL11" s="9"/>
      <c r="AM11" s="9">
        <v>4700000</v>
      </c>
      <c r="AN11" s="9">
        <f>IFERROR(VLOOKUP(彙總表!E11,'7-電梯費用'!B:I,6,FALSE)+VLOOKUP(彙總表!E11,'7-電梯費用'!B:I,7,FALSE),0)</f>
        <v>132000</v>
      </c>
      <c r="AO11" s="9">
        <f>IFERROR(VLOOKUP(彙總表!E11,'10-移用賸餘'!A:S,16,FALSE)*1000,0)</f>
        <v>0</v>
      </c>
      <c r="AP11" s="15">
        <f>IFERROR(VLOOKUP(E11,'9-場租收支對列'!A:D,4,FALSE)*1000,0)</f>
        <v>0</v>
      </c>
      <c r="AQ11" s="11">
        <v>851</v>
      </c>
      <c r="AR11" s="19">
        <f t="shared" si="8"/>
        <v>58634000</v>
      </c>
      <c r="AS11" s="19">
        <f t="shared" si="9"/>
        <v>0</v>
      </c>
      <c r="AT11" s="19"/>
    </row>
    <row r="12" spans="1:46" s="20" customFormat="1" ht="24" customHeight="1" x14ac:dyDescent="0.25">
      <c r="A12" s="8">
        <v>12</v>
      </c>
      <c r="B12" s="9">
        <v>230</v>
      </c>
      <c r="C12" s="8">
        <v>36</v>
      </c>
      <c r="D12" s="8">
        <v>0</v>
      </c>
      <c r="E12" s="10" t="s">
        <v>44</v>
      </c>
      <c r="F12" s="11">
        <f t="shared" si="3"/>
        <v>60045000</v>
      </c>
      <c r="G12" s="9">
        <v>44748373</v>
      </c>
      <c r="H12" s="12">
        <f>IFERROR(VLOOKUP(彙總表!E12,'1-兼代課鐘點費'!B:M,12,FALSE),0)</f>
        <v>561600</v>
      </c>
      <c r="I12" s="15">
        <f>IFERROR(VLOOKUP(E12,'9-場租收支對列'!A:D,2,FALSE)*1000,0)</f>
        <v>0</v>
      </c>
      <c r="J12" s="9"/>
      <c r="K12" s="12">
        <f>IFERROR(VLOOKUP(彙總表!E12,'13-健檢'!A:F,5,FALSE),0)</f>
        <v>49000</v>
      </c>
      <c r="L12" s="12">
        <f>IFERROR(VLOOKUP(彙總表!E12,'12-退休撫卹相關'!B:O,7,FALSE),0)</f>
        <v>11915193</v>
      </c>
      <c r="M12" s="12">
        <f>IFERROR(VLOOKUP(彙總表!E12,'11-退撫(三節及年終慰問金)'!B:J,9,FALSE),0)</f>
        <v>0</v>
      </c>
      <c r="N12" s="12"/>
      <c r="O12" s="13">
        <f>IFERROR(VLOOKUP(彙總表!E12,'12-退休撫卹相關'!B:O,11,FALSE),0)</f>
        <v>758904</v>
      </c>
      <c r="P12" s="13">
        <f>IFERROR(VLOOKUP(彙總表!E12,'12-退休撫卹相關'!B:O,14,FALSE),0)</f>
        <v>0</v>
      </c>
      <c r="Q12" s="13">
        <f>IFERROR(VLOOKUP(彙總表!E12,'4-值勤(保全)費'!C:K,6,FALSE),0)</f>
        <v>164250</v>
      </c>
      <c r="R12" s="13">
        <f>IFERROR(VLOOKUP(彙總表!E12,'4-值勤(保全)費'!C:K,7,FALSE),0)</f>
        <v>0</v>
      </c>
      <c r="S12" s="9">
        <v>80000</v>
      </c>
      <c r="T12" s="13">
        <f t="shared" si="10"/>
        <v>230400</v>
      </c>
      <c r="U12" s="13">
        <f t="shared" si="4"/>
        <v>72000</v>
      </c>
      <c r="V12" s="13">
        <f>IFERROR(VLOOKUP(彙總表!E12,'5-水電費'!B:S,14,FALSE)+VLOOKUP(彙總表!E12,'5-水電費'!B:S,15,FALSE),0)</f>
        <v>315000</v>
      </c>
      <c r="W12" s="14">
        <f>IFERROR(VLOOKUP(彙總表!E12,'5-水電費'!B:S,16,FALSE),0)</f>
        <v>0</v>
      </c>
      <c r="X12" s="13">
        <f t="shared" si="5"/>
        <v>368000</v>
      </c>
      <c r="Y12" s="15">
        <f>IFERROR(VLOOKUP(E12,'9-場租收支對列'!A:D,3,FALSE)*1000,0)</f>
        <v>9000</v>
      </c>
      <c r="Z12" s="15">
        <f>IFERROR(VLOOKUP(彙總表!E12,'2-特教班補助經費'!B:I,8,FALSE),0)</f>
        <v>20000</v>
      </c>
      <c r="AA12" s="11"/>
      <c r="AB12" s="17"/>
      <c r="AC12" s="17"/>
      <c r="AD12" s="17"/>
      <c r="AE12" s="17">
        <f>IFERROR(VLOOKUP(彙總表!E12,'6-車輛費用相關'!A:T,20,FALSE),0)</f>
        <v>652084</v>
      </c>
      <c r="AF12" s="17">
        <f t="shared" si="6"/>
        <v>23000</v>
      </c>
      <c r="AG12" s="18">
        <f>IFERROR(VLOOKUP(彙總表!E12,'3-特教班教材編輯費'!B:H,6,FALSE),0)</f>
        <v>9600</v>
      </c>
      <c r="AH12" s="675">
        <f>IFERROR(VLOOKUP(彙總表!E12,'10-移用賸餘'!A:S,11,FALSE)*1000,0)</f>
        <v>0</v>
      </c>
      <c r="AI12" s="18">
        <f>IFERROR(VLOOKUP(彙總表!E12,'11-退撫(三節及年終慰問金)'!B:J,4,FALSE),0)</f>
        <v>12000</v>
      </c>
      <c r="AJ12" s="9">
        <f t="shared" si="7"/>
        <v>22800</v>
      </c>
      <c r="AK12" s="9"/>
      <c r="AL12" s="9"/>
      <c r="AM12" s="11"/>
      <c r="AN12" s="9">
        <f>IFERROR(VLOOKUP(彙總表!E12,'7-電梯費用'!B:I,6,FALSE)+VLOOKUP(彙總表!E12,'7-電梯費用'!B:I,7,FALSE),0)</f>
        <v>33000</v>
      </c>
      <c r="AO12" s="9">
        <f>IFERROR(VLOOKUP(彙總表!E12,'10-移用賸餘'!A:S,16,FALSE)*1000,0)</f>
        <v>0</v>
      </c>
      <c r="AP12" s="15">
        <f>IFERROR(VLOOKUP(E12,'9-場租收支對列'!A:D,4,FALSE)*1000,0)</f>
        <v>0</v>
      </c>
      <c r="AQ12" s="11">
        <v>796</v>
      </c>
      <c r="AR12" s="19">
        <f t="shared" si="8"/>
        <v>60045000</v>
      </c>
      <c r="AS12" s="19">
        <f t="shared" si="9"/>
        <v>0</v>
      </c>
      <c r="AT12" s="19"/>
    </row>
    <row r="13" spans="1:46" s="20" customFormat="1" ht="24" customHeight="1" x14ac:dyDescent="0.25">
      <c r="A13" s="8">
        <v>32</v>
      </c>
      <c r="B13" s="9">
        <v>675</v>
      </c>
      <c r="C13" s="8">
        <v>88</v>
      </c>
      <c r="D13" s="8">
        <v>3</v>
      </c>
      <c r="E13" s="10" t="s">
        <v>45</v>
      </c>
      <c r="F13" s="11">
        <f t="shared" si="3"/>
        <v>154417000</v>
      </c>
      <c r="G13" s="9">
        <v>105762632</v>
      </c>
      <c r="H13" s="12">
        <f>IFERROR(VLOOKUP(彙總表!E13,'1-兼代課鐘點費'!B:M,12,FALSE),0)</f>
        <v>705600</v>
      </c>
      <c r="I13" s="15">
        <f>IFERROR(VLOOKUP(E13,'9-場租收支對列'!A:D,2,FALSE)*1000,0)</f>
        <v>0</v>
      </c>
      <c r="J13" s="9">
        <v>1236600</v>
      </c>
      <c r="K13" s="12">
        <f>IFERROR(VLOOKUP(彙總表!E13,'13-健檢'!A:F,5,FALSE),0)</f>
        <v>105000</v>
      </c>
      <c r="L13" s="12">
        <f>IFERROR(VLOOKUP(彙總表!E13,'12-退休撫卹相關'!B:O,7,FALSE),0)</f>
        <v>39438528</v>
      </c>
      <c r="M13" s="12">
        <f>IFERROR(VLOOKUP(彙總表!E13,'11-退撫(三節及年終慰問金)'!B:J,9,FALSE),0)</f>
        <v>0</v>
      </c>
      <c r="N13" s="12"/>
      <c r="O13" s="13">
        <f>IFERROR(VLOOKUP(彙總表!E13,'12-退休撫卹相關'!B:O,11,FALSE),0)</f>
        <v>3054444</v>
      </c>
      <c r="P13" s="13">
        <f>IFERROR(VLOOKUP(彙總表!E13,'12-退休撫卹相關'!B:O,14,FALSE),0)</f>
        <v>45516</v>
      </c>
      <c r="Q13" s="13">
        <f>IFERROR(VLOOKUP(彙總表!E13,'4-值勤(保全)費'!C:K,6,FALSE),0)</f>
        <v>72450</v>
      </c>
      <c r="R13" s="13">
        <f>IFERROR(VLOOKUP(彙總表!E13,'4-值勤(保全)費'!C:K,7,FALSE),0)</f>
        <v>91800</v>
      </c>
      <c r="S13" s="9"/>
      <c r="T13" s="13">
        <f t="shared" si="10"/>
        <v>374400</v>
      </c>
      <c r="U13" s="13">
        <f t="shared" si="4"/>
        <v>176000</v>
      </c>
      <c r="V13" s="13">
        <f>IFERROR(VLOOKUP(彙總表!E13,'5-水電費'!B:S,14,FALSE)+VLOOKUP(彙總表!E13,'5-水電費'!B:S,15,FALSE),0)</f>
        <v>721000</v>
      </c>
      <c r="W13" s="14">
        <f>IFERROR(VLOOKUP(彙總表!E13,'5-水電費'!B:S,16,FALSE),0)</f>
        <v>45000</v>
      </c>
      <c r="X13" s="13">
        <f t="shared" si="5"/>
        <v>1080000</v>
      </c>
      <c r="Y13" s="15">
        <f>IFERROR(VLOOKUP(E13,'9-場租收支對列'!A:D,3,FALSE)*1000,0)</f>
        <v>550000</v>
      </c>
      <c r="Z13" s="15">
        <f>IFERROR(VLOOKUP(彙總表!E13,'2-特教班補助經費'!B:I,8,FALSE),0)</f>
        <v>66000</v>
      </c>
      <c r="AA13" s="11"/>
      <c r="AB13" s="17">
        <v>30000</v>
      </c>
      <c r="AC13" s="17">
        <v>20000</v>
      </c>
      <c r="AD13" s="17"/>
      <c r="AE13" s="17">
        <f>IFERROR(VLOOKUP(彙總表!E13,'6-車輛費用相關'!A:T,20,FALSE),0)</f>
        <v>0</v>
      </c>
      <c r="AF13" s="17">
        <f t="shared" si="6"/>
        <v>67500</v>
      </c>
      <c r="AG13" s="18">
        <f>IFERROR(VLOOKUP(彙總表!E13,'3-特教班教材編輯費'!B:H,6,FALSE),0)</f>
        <v>86400</v>
      </c>
      <c r="AH13" s="675">
        <f>IFERROR(VLOOKUP(彙總表!E13,'10-移用賸餘'!A:S,11,FALSE)*1000,0)</f>
        <v>450000</v>
      </c>
      <c r="AI13" s="18">
        <f>IFERROR(VLOOKUP(彙總表!E13,'11-退撫(三節及年終慰問金)'!B:J,4,FALSE),0)</f>
        <v>96000</v>
      </c>
      <c r="AJ13" s="9">
        <f t="shared" si="7"/>
        <v>40800</v>
      </c>
      <c r="AK13" s="9">
        <v>35200</v>
      </c>
      <c r="AL13" s="9"/>
      <c r="AM13" s="11"/>
      <c r="AN13" s="9">
        <f>IFERROR(VLOOKUP(彙總表!E13,'7-電梯費用'!B:I,6,FALSE)+VLOOKUP(彙總表!E13,'7-電梯費用'!B:I,7,FALSE),0)</f>
        <v>66000</v>
      </c>
      <c r="AO13" s="9">
        <f>IFERROR(VLOOKUP(彙總表!E13,'10-移用賸餘'!A:S,16,FALSE)*1000,0)</f>
        <v>0</v>
      </c>
      <c r="AP13" s="15">
        <f>IFERROR(VLOOKUP(E13,'9-場租收支對列'!A:D,4,FALSE)*1000,0)</f>
        <v>0</v>
      </c>
      <c r="AQ13" s="11">
        <v>130</v>
      </c>
      <c r="AR13" s="19">
        <f t="shared" si="8"/>
        <v>154417000</v>
      </c>
      <c r="AS13" s="19">
        <f t="shared" si="9"/>
        <v>0</v>
      </c>
      <c r="AT13" s="19"/>
    </row>
    <row r="14" spans="1:46" s="20" customFormat="1" ht="24" customHeight="1" x14ac:dyDescent="0.25">
      <c r="A14" s="8">
        <v>16</v>
      </c>
      <c r="B14" s="9">
        <v>287</v>
      </c>
      <c r="C14" s="8">
        <v>52</v>
      </c>
      <c r="D14" s="8">
        <v>2</v>
      </c>
      <c r="E14" s="10" t="s">
        <v>46</v>
      </c>
      <c r="F14" s="11">
        <f t="shared" si="3"/>
        <v>75684000</v>
      </c>
      <c r="G14" s="9">
        <v>61882817</v>
      </c>
      <c r="H14" s="12">
        <f>IFERROR(VLOOKUP(彙總表!E14,'1-兼代課鐘點費'!B:M,12,FALSE),0)</f>
        <v>604800</v>
      </c>
      <c r="I14" s="15">
        <f>IFERROR(VLOOKUP(E14,'9-場租收支對列'!A:D,2,FALSE)*1000,0)</f>
        <v>0</v>
      </c>
      <c r="J14" s="9"/>
      <c r="K14" s="12">
        <f>IFERROR(VLOOKUP(彙總表!E14,'13-健檢'!A:F,5,FALSE),0)</f>
        <v>70000</v>
      </c>
      <c r="L14" s="12">
        <f>IFERROR(VLOOKUP(彙總表!E14,'12-退休撫卹相關'!B:O,7,FALSE),0)</f>
        <v>9936446</v>
      </c>
      <c r="M14" s="12">
        <f>IFERROR(VLOOKUP(彙總表!E14,'11-退撫(三節及年終慰問金)'!B:J,9,FALSE),0)</f>
        <v>0</v>
      </c>
      <c r="N14" s="12"/>
      <c r="O14" s="13">
        <f>IFERROR(VLOOKUP(彙總表!E14,'12-退休撫卹相關'!B:O,11,FALSE),0)</f>
        <v>223860</v>
      </c>
      <c r="P14" s="13">
        <f>IFERROR(VLOOKUP(彙總表!E14,'12-退休撫卹相關'!B:O,14,FALSE),0)</f>
        <v>0</v>
      </c>
      <c r="Q14" s="13">
        <f>IFERROR(VLOOKUP(彙總表!E14,'4-值勤(保全)費'!C:K,6,FALSE),0)</f>
        <v>68250</v>
      </c>
      <c r="R14" s="13">
        <f>IFERROR(VLOOKUP(彙總表!E14,'4-值勤(保全)費'!C:K,7,FALSE),0)</f>
        <v>96000</v>
      </c>
      <c r="S14" s="9"/>
      <c r="T14" s="13">
        <f t="shared" si="10"/>
        <v>259200</v>
      </c>
      <c r="U14" s="13">
        <f t="shared" si="4"/>
        <v>104000</v>
      </c>
      <c r="V14" s="13">
        <f>IFERROR(VLOOKUP(彙總表!E14,'5-水電費'!B:S,14,FALSE)+VLOOKUP(彙總表!E14,'5-水電費'!B:S,15,FALSE),0)</f>
        <v>387000</v>
      </c>
      <c r="W14" s="14">
        <f>IFERROR(VLOOKUP(彙總表!E14,'5-水電費'!B:S,16,FALSE),0)</f>
        <v>0</v>
      </c>
      <c r="X14" s="13">
        <f t="shared" si="5"/>
        <v>459200</v>
      </c>
      <c r="Y14" s="15">
        <f>IFERROR(VLOOKUP(E14,'9-場租收支對列'!A:D,3,FALSE)*1000,0)</f>
        <v>500000</v>
      </c>
      <c r="Z14" s="15">
        <f>IFERROR(VLOOKUP(彙總表!E14,'2-特教班補助經費'!B:I,8,FALSE),0)</f>
        <v>12000</v>
      </c>
      <c r="AA14" s="11"/>
      <c r="AB14" s="17"/>
      <c r="AC14" s="17"/>
      <c r="AD14" s="17"/>
      <c r="AE14" s="17">
        <f>IFERROR(VLOOKUP(彙總表!E14,'6-車輛費用相關'!A:T,20,FALSE),0)</f>
        <v>683802</v>
      </c>
      <c r="AF14" s="17">
        <f t="shared" si="6"/>
        <v>28700</v>
      </c>
      <c r="AG14" s="18">
        <f>IFERROR(VLOOKUP(彙總表!E14,'3-特教班教材編輯費'!B:H,6,FALSE),0)</f>
        <v>7200</v>
      </c>
      <c r="AH14" s="675">
        <f>IFERROR(VLOOKUP(彙總表!E14,'10-移用賸餘'!A:S,11,FALSE)*1000,0)</f>
        <v>250000</v>
      </c>
      <c r="AI14" s="18">
        <f>IFERROR(VLOOKUP(彙總表!E14,'11-退撫(三節及年終慰問金)'!B:J,4,FALSE),0)</f>
        <v>18000</v>
      </c>
      <c r="AJ14" s="9">
        <f t="shared" si="7"/>
        <v>26400</v>
      </c>
      <c r="AK14" s="9"/>
      <c r="AL14" s="9"/>
      <c r="AM14" s="24"/>
      <c r="AN14" s="9">
        <f>IFERROR(VLOOKUP(彙總表!E14,'7-電梯費用'!B:I,6,FALSE)+VLOOKUP(彙總表!E14,'7-電梯費用'!B:I,7,FALSE),0)</f>
        <v>66000</v>
      </c>
      <c r="AO14" s="9">
        <f>IFERROR(VLOOKUP(彙總表!E14,'10-移用賸餘'!A:S,16,FALSE)*1000,0)</f>
        <v>0</v>
      </c>
      <c r="AP14" s="15">
        <f>IFERROR(VLOOKUP(E14,'9-場租收支對列'!A:D,4,FALSE)*1000,0)</f>
        <v>0</v>
      </c>
      <c r="AQ14" s="11">
        <v>325</v>
      </c>
      <c r="AR14" s="19">
        <f t="shared" si="8"/>
        <v>75684000</v>
      </c>
      <c r="AS14" s="19">
        <f t="shared" si="9"/>
        <v>0</v>
      </c>
      <c r="AT14" s="19"/>
    </row>
    <row r="15" spans="1:46" s="20" customFormat="1" ht="24" customHeight="1" x14ac:dyDescent="0.25">
      <c r="A15" s="8">
        <v>11</v>
      </c>
      <c r="B15" s="9">
        <v>240</v>
      </c>
      <c r="C15" s="8">
        <v>35</v>
      </c>
      <c r="D15" s="8">
        <v>1</v>
      </c>
      <c r="E15" s="10" t="s">
        <v>47</v>
      </c>
      <c r="F15" s="11">
        <f t="shared" si="3"/>
        <v>70571000</v>
      </c>
      <c r="G15" s="9">
        <v>42790995</v>
      </c>
      <c r="H15" s="12">
        <f>IFERROR(VLOOKUP(彙總表!E15,'1-兼代課鐘點費'!B:M,12,FALSE),0)</f>
        <v>550800</v>
      </c>
      <c r="I15" s="15">
        <f>IFERROR(VLOOKUP(E15,'9-場租收支對列'!A:D,2,FALSE)*1000,0)</f>
        <v>0</v>
      </c>
      <c r="J15" s="9"/>
      <c r="K15" s="12">
        <f>IFERROR(VLOOKUP(彙總表!E15,'13-健檢'!A:F,5,FALSE),0)</f>
        <v>49000</v>
      </c>
      <c r="L15" s="12">
        <f>IFERROR(VLOOKUP(彙總表!E15,'12-退休撫卹相關'!B:O,7,FALSE),0)</f>
        <v>24448163</v>
      </c>
      <c r="M15" s="12">
        <f>IFERROR(VLOOKUP(彙總表!E15,'11-退撫(三節及年終慰問金)'!B:J,9,FALSE),0)</f>
        <v>0</v>
      </c>
      <c r="N15" s="12"/>
      <c r="O15" s="13">
        <f>IFERROR(VLOOKUP(彙總表!E15,'12-退休撫卹相關'!B:O,11,FALSE),0)</f>
        <v>1235388</v>
      </c>
      <c r="P15" s="13">
        <f>IFERROR(VLOOKUP(彙總表!E15,'12-退休撫卹相關'!B:O,14,FALSE),0)</f>
        <v>0</v>
      </c>
      <c r="Q15" s="13">
        <f>IFERROR(VLOOKUP(彙總表!E15,'4-值勤(保全)費'!C:K,6,FALSE),0)</f>
        <v>80250</v>
      </c>
      <c r="R15" s="13">
        <f>IFERROR(VLOOKUP(彙總表!E15,'4-值勤(保全)費'!C:K,7,FALSE),0)</f>
        <v>84000</v>
      </c>
      <c r="S15" s="9"/>
      <c r="T15" s="13">
        <f t="shared" si="10"/>
        <v>223200</v>
      </c>
      <c r="U15" s="13">
        <f t="shared" si="4"/>
        <v>70000</v>
      </c>
      <c r="V15" s="13">
        <f>IFERROR(VLOOKUP(彙總表!E15,'5-水電費'!B:S,14,FALSE)+VLOOKUP(彙總表!E15,'5-水電費'!B:S,15,FALSE),0)</f>
        <v>323000</v>
      </c>
      <c r="W15" s="14">
        <f>IFERROR(VLOOKUP(彙總表!E15,'5-水電費'!B:S,16,FALSE),0)</f>
        <v>0</v>
      </c>
      <c r="X15" s="13">
        <f t="shared" si="5"/>
        <v>384000</v>
      </c>
      <c r="Y15" s="15">
        <f>IFERROR(VLOOKUP(E15,'9-場租收支對列'!A:D,3,FALSE)*1000,0)</f>
        <v>60000</v>
      </c>
      <c r="Z15" s="15">
        <f>IFERROR(VLOOKUP(彙總表!E15,'2-特教班補助經費'!B:I,8,FALSE),0)</f>
        <v>12000</v>
      </c>
      <c r="AA15" s="11"/>
      <c r="AB15" s="17"/>
      <c r="AC15" s="17">
        <v>1000</v>
      </c>
      <c r="AD15" s="17"/>
      <c r="AE15" s="17">
        <f>IFERROR(VLOOKUP(彙總表!E15,'6-車輛費用相關'!A:T,20,FALSE),0)</f>
        <v>0</v>
      </c>
      <c r="AF15" s="17">
        <f t="shared" si="6"/>
        <v>24000</v>
      </c>
      <c r="AG15" s="18">
        <f>IFERROR(VLOOKUP(彙總表!E15,'3-特教班教材編輯費'!B:H,6,FALSE),0)</f>
        <v>7200</v>
      </c>
      <c r="AH15" s="675">
        <f>IFERROR(VLOOKUP(彙總表!E15,'10-移用賸餘'!A:S,11,FALSE)*1000,0)</f>
        <v>188000</v>
      </c>
      <c r="AI15" s="18">
        <f>IFERROR(VLOOKUP(彙總表!E15,'11-退撫(三節及年終慰問金)'!B:J,4,FALSE),0)</f>
        <v>18000</v>
      </c>
      <c r="AJ15" s="9">
        <f t="shared" si="7"/>
        <v>21900</v>
      </c>
      <c r="AK15" s="9"/>
      <c r="AL15" s="9"/>
      <c r="AM15" s="11"/>
      <c r="AN15" s="9">
        <f>IFERROR(VLOOKUP(彙總表!E15,'7-電梯費用'!B:I,6,FALSE)+VLOOKUP(彙總表!E15,'7-電梯費用'!B:I,7,FALSE),0)</f>
        <v>0</v>
      </c>
      <c r="AO15" s="9">
        <f>IFERROR(VLOOKUP(彙總表!E15,'10-移用賸餘'!A:S,16,FALSE)*1000,0)</f>
        <v>0</v>
      </c>
      <c r="AP15" s="15">
        <f>IFERROR(VLOOKUP(E15,'9-場租收支對列'!A:D,4,FALSE)*1000,0)</f>
        <v>0</v>
      </c>
      <c r="AQ15" s="11">
        <v>104</v>
      </c>
      <c r="AR15" s="19">
        <f t="shared" si="8"/>
        <v>70571000</v>
      </c>
      <c r="AS15" s="19">
        <f t="shared" si="9"/>
        <v>0</v>
      </c>
      <c r="AT15" s="19"/>
    </row>
    <row r="16" spans="1:46" s="20" customFormat="1" ht="24" customHeight="1" x14ac:dyDescent="0.25">
      <c r="A16" s="8">
        <v>5</v>
      </c>
      <c r="B16" s="9">
        <v>70</v>
      </c>
      <c r="C16" s="8">
        <v>23</v>
      </c>
      <c r="D16" s="8">
        <v>1</v>
      </c>
      <c r="E16" s="10" t="s">
        <v>48</v>
      </c>
      <c r="F16" s="11">
        <f t="shared" si="3"/>
        <v>35253000</v>
      </c>
      <c r="G16" s="9">
        <v>24856750</v>
      </c>
      <c r="H16" s="12">
        <f>IFERROR(VLOOKUP(彙總表!E16,'1-兼代課鐘點費'!B:M,12,FALSE),0)</f>
        <v>774000</v>
      </c>
      <c r="I16" s="15">
        <f>IFERROR(VLOOKUP(E16,'9-場租收支對列'!A:D,2,FALSE)*1000,0)</f>
        <v>5000</v>
      </c>
      <c r="J16" s="9"/>
      <c r="K16" s="12">
        <f>IFERROR(VLOOKUP(彙總表!E16,'13-健檢'!A:F,5,FALSE),0)</f>
        <v>21000</v>
      </c>
      <c r="L16" s="12">
        <f>IFERROR(VLOOKUP(彙總表!E16,'12-退休撫卹相關'!B:O,7,FALSE),0)</f>
        <v>7660332</v>
      </c>
      <c r="M16" s="12">
        <f>IFERROR(VLOOKUP(彙總表!E16,'11-退撫(三節及年終慰問金)'!B:J,9,FALSE),0)</f>
        <v>0</v>
      </c>
      <c r="N16" s="12"/>
      <c r="O16" s="13">
        <f>IFERROR(VLOOKUP(彙總表!E16,'12-退休撫卹相關'!B:O,11,FALSE),0)</f>
        <v>1072416</v>
      </c>
      <c r="P16" s="13">
        <f>IFERROR(VLOOKUP(彙總表!E16,'12-退休撫卹相關'!B:O,14,FALSE),0)</f>
        <v>0</v>
      </c>
      <c r="Q16" s="13">
        <f>IFERROR(VLOOKUP(彙總表!E16,'4-值勤(保全)費'!C:K,6,FALSE),0)</f>
        <v>88650</v>
      </c>
      <c r="R16" s="13">
        <f>IFERROR(VLOOKUP(彙總表!E16,'4-值勤(保全)費'!C:K,7,FALSE),0)</f>
        <v>75600</v>
      </c>
      <c r="S16" s="9"/>
      <c r="T16" s="13">
        <f t="shared" si="10"/>
        <v>180000</v>
      </c>
      <c r="U16" s="13">
        <f t="shared" si="4"/>
        <v>46000</v>
      </c>
      <c r="V16" s="13">
        <f>IFERROR(VLOOKUP(彙總表!E16,'5-水電費'!B:S,14,FALSE)+VLOOKUP(彙總表!E16,'5-水電費'!B:S,15,FALSE),0)</f>
        <v>144000</v>
      </c>
      <c r="W16" s="14">
        <f>IFERROR(VLOOKUP(彙總表!E16,'5-水電費'!B:S,16,FALSE),0)</f>
        <v>0</v>
      </c>
      <c r="X16" s="13">
        <f t="shared" si="5"/>
        <v>112000</v>
      </c>
      <c r="Y16" s="15">
        <f>IFERROR(VLOOKUP(E16,'9-場租收支對列'!A:D,3,FALSE)*1000,0)</f>
        <v>55000</v>
      </c>
      <c r="Z16" s="15">
        <f>IFERROR(VLOOKUP(彙總表!E16,'2-特教班補助經費'!B:I,8,FALSE),0)</f>
        <v>12000</v>
      </c>
      <c r="AA16" s="11"/>
      <c r="AB16" s="17"/>
      <c r="AC16" s="17"/>
      <c r="AD16" s="17">
        <v>50000</v>
      </c>
      <c r="AE16" s="17">
        <f>IFERROR(VLOOKUP(彙總表!E16,'6-車輛費用相關'!A:T,20,FALSE),0)</f>
        <v>0</v>
      </c>
      <c r="AF16" s="17">
        <f t="shared" si="6"/>
        <v>7000</v>
      </c>
      <c r="AG16" s="18">
        <f>IFERROR(VLOOKUP(彙總表!E16,'3-特教班教材編輯費'!B:H,6,FALSE),0)</f>
        <v>7200</v>
      </c>
      <c r="AH16" s="675">
        <f>IFERROR(VLOOKUP(彙總表!E16,'10-移用賸餘'!A:S,11,FALSE)*1000,0)</f>
        <v>30000</v>
      </c>
      <c r="AI16" s="18">
        <f>IFERROR(VLOOKUP(彙總表!E16,'11-退撫(三節及年終慰問金)'!B:J,4,FALSE),0)</f>
        <v>6000</v>
      </c>
      <c r="AJ16" s="9">
        <f t="shared" si="7"/>
        <v>16500</v>
      </c>
      <c r="AK16" s="9"/>
      <c r="AL16" s="9"/>
      <c r="AM16" s="11"/>
      <c r="AN16" s="9">
        <f>IFERROR(VLOOKUP(彙總表!E16,'7-電梯費用'!B:I,6,FALSE)+VLOOKUP(彙總表!E16,'7-電梯費用'!B:I,7,FALSE),0)</f>
        <v>33000</v>
      </c>
      <c r="AO16" s="9">
        <f>IFERROR(VLOOKUP(彙總表!E16,'10-移用賸餘'!A:S,16,FALSE)*1000,0)</f>
        <v>0</v>
      </c>
      <c r="AP16" s="15">
        <f>IFERROR(VLOOKUP(E16,'9-場租收支對列'!A:D,4,FALSE)*1000,0)</f>
        <v>0</v>
      </c>
      <c r="AQ16" s="11">
        <v>552</v>
      </c>
      <c r="AR16" s="19">
        <f t="shared" si="8"/>
        <v>35253000</v>
      </c>
      <c r="AS16" s="19">
        <f t="shared" si="9"/>
        <v>0</v>
      </c>
      <c r="AT16" s="19"/>
    </row>
    <row r="17" spans="1:46" s="20" customFormat="1" ht="24" customHeight="1" x14ac:dyDescent="0.25">
      <c r="A17" s="8">
        <v>7</v>
      </c>
      <c r="B17" s="9">
        <v>166</v>
      </c>
      <c r="C17" s="23">
        <v>23</v>
      </c>
      <c r="D17" s="8">
        <v>0</v>
      </c>
      <c r="E17" s="25" t="s">
        <v>49</v>
      </c>
      <c r="F17" s="11">
        <f t="shared" si="3"/>
        <v>37286000</v>
      </c>
      <c r="G17" s="9">
        <v>26098451</v>
      </c>
      <c r="H17" s="12">
        <f>IFERROR(VLOOKUP(彙總表!E17,'1-兼代課鐘點費'!B:M,12,FALSE),0)</f>
        <v>795600</v>
      </c>
      <c r="I17" s="15">
        <f>IFERROR(VLOOKUP(E17,'9-場租收支對列'!A:D,2,FALSE)*1000,0)</f>
        <v>0</v>
      </c>
      <c r="J17" s="9"/>
      <c r="K17" s="12">
        <f>IFERROR(VLOOKUP(彙總表!E17,'13-健檢'!A:F,5,FALSE),0)</f>
        <v>28000</v>
      </c>
      <c r="L17" s="12">
        <f>IFERROR(VLOOKUP(彙總表!E17,'12-退休撫卹相關'!B:O,7,FALSE),0)</f>
        <v>8024628</v>
      </c>
      <c r="M17" s="12">
        <f>IFERROR(VLOOKUP(彙總表!E17,'11-退撫(三節及年終慰問金)'!B:J,9,FALSE),0)</f>
        <v>0</v>
      </c>
      <c r="N17" s="12"/>
      <c r="O17" s="13">
        <f>IFERROR(VLOOKUP(彙總表!E17,'12-退休撫卹相關'!B:O,11,FALSE),0)</f>
        <v>706164</v>
      </c>
      <c r="P17" s="13">
        <f>IFERROR(VLOOKUP(彙總表!E17,'12-退休撫卹相關'!B:O,14,FALSE),0)</f>
        <v>0</v>
      </c>
      <c r="Q17" s="13">
        <f>IFERROR(VLOOKUP(彙總表!E17,'4-值勤(保全)費'!C:K,6,FALSE),0)</f>
        <v>164250</v>
      </c>
      <c r="R17" s="13">
        <f>IFERROR(VLOOKUP(彙總表!E17,'4-值勤(保全)費'!C:K,7,FALSE),0)</f>
        <v>0</v>
      </c>
      <c r="S17" s="9">
        <v>80000</v>
      </c>
      <c r="T17" s="13">
        <f t="shared" si="10"/>
        <v>194400</v>
      </c>
      <c r="U17" s="13">
        <f t="shared" si="4"/>
        <v>46000</v>
      </c>
      <c r="V17" s="13">
        <f>IFERROR(VLOOKUP(彙總表!E17,'5-水電費'!B:S,14,FALSE)+VLOOKUP(彙總表!E17,'5-水電費'!B:S,15,FALSE),0)</f>
        <v>195000</v>
      </c>
      <c r="W17" s="14">
        <f>IFERROR(VLOOKUP(彙總表!E17,'5-水電費'!B:S,16,FALSE),0)</f>
        <v>0</v>
      </c>
      <c r="X17" s="13">
        <f t="shared" si="5"/>
        <v>265600</v>
      </c>
      <c r="Y17" s="15">
        <f>IFERROR(VLOOKUP(E17,'9-場租收支對列'!A:D,3,FALSE)*1000,0)</f>
        <v>30000</v>
      </c>
      <c r="Z17" s="15">
        <f>IFERROR(VLOOKUP(彙總表!E17,'2-特教班補助經費'!B:I,8,FALSE),0)</f>
        <v>0</v>
      </c>
      <c r="AA17" s="11"/>
      <c r="AB17" s="17"/>
      <c r="AC17" s="17"/>
      <c r="AD17" s="17"/>
      <c r="AE17" s="17">
        <f>IFERROR(VLOOKUP(彙總表!E17,'6-車輛費用相關'!A:T,20,FALSE),0)</f>
        <v>616543</v>
      </c>
      <c r="AF17" s="17">
        <f t="shared" si="6"/>
        <v>16600</v>
      </c>
      <c r="AG17" s="18">
        <f>IFERROR(VLOOKUP(彙總表!E17,'3-特教班教材編輯費'!B:H,6,FALSE),0)</f>
        <v>0</v>
      </c>
      <c r="AH17" s="675">
        <f>IFERROR(VLOOKUP(彙總表!E17,'10-移用賸餘'!A:S,11,FALSE)*1000,0)</f>
        <v>0</v>
      </c>
      <c r="AI17" s="18">
        <f>IFERROR(VLOOKUP(彙總表!E17,'11-退撫(三節及年終慰問金)'!B:J,4,FALSE),0)</f>
        <v>6000</v>
      </c>
      <c r="AJ17" s="9">
        <f t="shared" si="7"/>
        <v>18300</v>
      </c>
      <c r="AK17" s="9"/>
      <c r="AL17" s="9"/>
      <c r="AM17" s="11"/>
      <c r="AN17" s="9">
        <f>IFERROR(VLOOKUP(彙總表!E17,'7-電梯費用'!B:I,6,FALSE)+VLOOKUP(彙總表!E17,'7-電梯費用'!B:I,7,FALSE),0)</f>
        <v>0</v>
      </c>
      <c r="AO17" s="9">
        <f>IFERROR(VLOOKUP(彙總表!E17,'10-移用賸餘'!A:S,16,FALSE)*1000,0)</f>
        <v>0</v>
      </c>
      <c r="AP17" s="15">
        <f>IFERROR(VLOOKUP(E17,'9-場租收支對列'!A:D,4,FALSE)*1000,0)</f>
        <v>0</v>
      </c>
      <c r="AQ17" s="11">
        <v>464</v>
      </c>
      <c r="AR17" s="19">
        <f t="shared" si="8"/>
        <v>37286000</v>
      </c>
      <c r="AS17" s="19">
        <f t="shared" si="9"/>
        <v>0</v>
      </c>
      <c r="AT17" s="19"/>
    </row>
    <row r="18" spans="1:46" s="20" customFormat="1" ht="24" customHeight="1" x14ac:dyDescent="0.25">
      <c r="A18" s="8">
        <v>12</v>
      </c>
      <c r="B18" s="9">
        <v>251</v>
      </c>
      <c r="C18" s="8">
        <v>38</v>
      </c>
      <c r="D18" s="8">
        <v>0</v>
      </c>
      <c r="E18" s="10" t="s">
        <v>50</v>
      </c>
      <c r="F18" s="11">
        <f t="shared" si="3"/>
        <v>55539000</v>
      </c>
      <c r="G18" s="9">
        <v>42197172</v>
      </c>
      <c r="H18" s="12">
        <f>IFERROR(VLOOKUP(彙總表!E18,'1-兼代課鐘點費'!B:M,12,FALSE),0)</f>
        <v>561600</v>
      </c>
      <c r="I18" s="15">
        <f>IFERROR(VLOOKUP(E18,'9-場租收支對列'!A:D,2,FALSE)*1000,0)</f>
        <v>0</v>
      </c>
      <c r="J18" s="9"/>
      <c r="K18" s="12">
        <f>IFERROR(VLOOKUP(彙總表!E18,'13-健檢'!A:F,5,FALSE),0)</f>
        <v>42000</v>
      </c>
      <c r="L18" s="12">
        <f>IFERROR(VLOOKUP(彙總表!E18,'12-退休撫卹相關'!B:O,7,FALSE),0)</f>
        <v>10050114</v>
      </c>
      <c r="M18" s="12">
        <f>IFERROR(VLOOKUP(彙總表!E18,'11-退撫(三節及年終慰問金)'!B:J,9,FALSE),0)</f>
        <v>0</v>
      </c>
      <c r="N18" s="12"/>
      <c r="O18" s="13">
        <f>IFERROR(VLOOKUP(彙總表!E18,'12-退休撫卹相關'!B:O,11,FALSE),0)</f>
        <v>423288</v>
      </c>
      <c r="P18" s="13">
        <f>IFERROR(VLOOKUP(彙總表!E18,'12-退休撫卹相關'!B:O,14,FALSE),0)</f>
        <v>0</v>
      </c>
      <c r="Q18" s="13">
        <f>IFERROR(VLOOKUP(彙總表!E18,'4-值勤(保全)費'!C:K,6,FALSE),0)</f>
        <v>164250</v>
      </c>
      <c r="R18" s="13">
        <f>IFERROR(VLOOKUP(彙總表!E18,'4-值勤(保全)費'!C:K,7,FALSE),0)</f>
        <v>0</v>
      </c>
      <c r="S18" s="9">
        <v>80000</v>
      </c>
      <c r="T18" s="13">
        <f t="shared" si="10"/>
        <v>230400</v>
      </c>
      <c r="U18" s="13">
        <f t="shared" si="4"/>
        <v>76000</v>
      </c>
      <c r="V18" s="13">
        <f>IFERROR(VLOOKUP(彙總表!E18,'5-水電費'!B:S,14,FALSE)+VLOOKUP(彙總表!E18,'5-水電費'!B:S,15,FALSE),0)</f>
        <v>315000</v>
      </c>
      <c r="W18" s="14">
        <f>IFERROR(VLOOKUP(彙總表!E18,'5-水電費'!B:S,16,FALSE),0)</f>
        <v>0</v>
      </c>
      <c r="X18" s="13">
        <f t="shared" si="5"/>
        <v>401600</v>
      </c>
      <c r="Y18" s="15">
        <f>IFERROR(VLOOKUP(E18,'9-場租收支對列'!A:D,3,FALSE)*1000,0)</f>
        <v>60000</v>
      </c>
      <c r="Z18" s="15">
        <f>IFERROR(VLOOKUP(彙總表!E18,'2-特教班補助經費'!B:I,8,FALSE),0)</f>
        <v>24000</v>
      </c>
      <c r="AA18" s="11">
        <v>100000</v>
      </c>
      <c r="AB18" s="15"/>
      <c r="AC18" s="17"/>
      <c r="AD18" s="17"/>
      <c r="AE18" s="17">
        <f>IFERROR(VLOOKUP(彙總表!E18,'6-車輛費用相關'!A:T,20,FALSE),0)</f>
        <v>676863</v>
      </c>
      <c r="AF18" s="17">
        <f t="shared" si="6"/>
        <v>25100</v>
      </c>
      <c r="AG18" s="18">
        <f>IFERROR(VLOOKUP(彙總表!E18,'3-特教班教材編輯費'!B:H,6,FALSE),0)</f>
        <v>14400</v>
      </c>
      <c r="AH18" s="675">
        <f>IFERROR(VLOOKUP(彙總表!E18,'10-移用賸餘'!A:S,11,FALSE)*1000,0)</f>
        <v>0</v>
      </c>
      <c r="AI18" s="18">
        <f>IFERROR(VLOOKUP(彙總表!E18,'11-退撫(三節及年終慰問金)'!B:J,4,FALSE),0)</f>
        <v>24000</v>
      </c>
      <c r="AJ18" s="9">
        <f t="shared" si="7"/>
        <v>22800</v>
      </c>
      <c r="AK18" s="9"/>
      <c r="AL18" s="9"/>
      <c r="AM18" s="11"/>
      <c r="AN18" s="9">
        <f>IFERROR(VLOOKUP(彙總表!E18,'7-電梯費用'!B:I,6,FALSE)+VLOOKUP(彙總表!E18,'7-電梯費用'!B:I,7,FALSE),0)</f>
        <v>0</v>
      </c>
      <c r="AO18" s="9">
        <f>IFERROR(VLOOKUP(彙總表!E18,'10-移用賸餘'!A:S,16,FALSE)*1000,0)</f>
        <v>50000</v>
      </c>
      <c r="AP18" s="15">
        <f>IFERROR(VLOOKUP(E18,'9-場租收支對列'!A:D,4,FALSE)*1000,0)</f>
        <v>0</v>
      </c>
      <c r="AQ18" s="11">
        <v>413</v>
      </c>
      <c r="AR18" s="19">
        <f t="shared" si="8"/>
        <v>55539000</v>
      </c>
      <c r="AS18" s="19">
        <f t="shared" si="9"/>
        <v>0</v>
      </c>
      <c r="AT18" s="19"/>
    </row>
    <row r="19" spans="1:46" s="20" customFormat="1" ht="24" customHeight="1" x14ac:dyDescent="0.25">
      <c r="A19" s="8">
        <v>3</v>
      </c>
      <c r="B19" s="9">
        <v>36</v>
      </c>
      <c r="C19" s="8">
        <v>16</v>
      </c>
      <c r="D19" s="8">
        <v>1</v>
      </c>
      <c r="E19" s="10" t="s">
        <v>51</v>
      </c>
      <c r="F19" s="11">
        <f t="shared" si="3"/>
        <v>21436000</v>
      </c>
      <c r="G19" s="9">
        <v>16442308</v>
      </c>
      <c r="H19" s="12">
        <f>IFERROR(VLOOKUP(彙總表!E19,'1-兼代課鐘點費'!B:M,12,FALSE),0)</f>
        <v>752400</v>
      </c>
      <c r="I19" s="15">
        <f>IFERROR(VLOOKUP(E19,'9-場租收支對列'!A:D,2,FALSE)*1000,0)</f>
        <v>0</v>
      </c>
      <c r="J19" s="27"/>
      <c r="K19" s="12">
        <f>IFERROR(VLOOKUP(彙總表!E19,'13-健檢'!A:F,5,FALSE),0)</f>
        <v>14000</v>
      </c>
      <c r="L19" s="12">
        <f>IFERROR(VLOOKUP(彙總表!E19,'12-退休撫卹相關'!B:O,7,FALSE),0)</f>
        <v>3377460</v>
      </c>
      <c r="M19" s="12">
        <f>IFERROR(VLOOKUP(彙總表!E19,'11-退撫(三節及年終慰問金)'!B:J,9,FALSE),0)</f>
        <v>0</v>
      </c>
      <c r="N19" s="12"/>
      <c r="O19" s="13">
        <f>IFERROR(VLOOKUP(彙總表!E19,'12-退休撫卹相關'!B:O,11,FALSE),0)</f>
        <v>252960</v>
      </c>
      <c r="P19" s="13">
        <f>IFERROR(VLOOKUP(彙總表!E19,'12-退休撫卹相關'!B:O,14,FALSE),0)</f>
        <v>0</v>
      </c>
      <c r="Q19" s="13">
        <f>IFERROR(VLOOKUP(彙總表!E19,'4-值勤(保全)費'!C:K,6,FALSE),0)</f>
        <v>86250</v>
      </c>
      <c r="R19" s="13">
        <f>IFERROR(VLOOKUP(彙總表!E19,'4-值勤(保全)費'!C:K,7,FALSE),0)</f>
        <v>78000</v>
      </c>
      <c r="S19" s="26"/>
      <c r="T19" s="13">
        <f t="shared" si="10"/>
        <v>165600</v>
      </c>
      <c r="U19" s="13">
        <f t="shared" si="4"/>
        <v>32000</v>
      </c>
      <c r="V19" s="13">
        <f>IFERROR(VLOOKUP(彙總表!E19,'5-水電費'!B:S,14,FALSE)+VLOOKUP(彙總表!E19,'5-水電費'!B:S,15,FALSE),0)</f>
        <v>116000</v>
      </c>
      <c r="W19" s="14">
        <f>IFERROR(VLOOKUP(彙總表!E19,'5-水電費'!B:S,16,FALSE),0)</f>
        <v>0</v>
      </c>
      <c r="X19" s="13">
        <f t="shared" si="5"/>
        <v>57600</v>
      </c>
      <c r="Y19" s="15">
        <f>IFERROR(VLOOKUP(E19,'9-場租收支對列'!A:D,3,FALSE)*1000,0)</f>
        <v>10000</v>
      </c>
      <c r="Z19" s="15">
        <f>IFERROR(VLOOKUP(彙總表!E19,'2-特教班補助經費'!B:I,8,FALSE),0)</f>
        <v>0</v>
      </c>
      <c r="AA19" s="11"/>
      <c r="AB19" s="17"/>
      <c r="AC19" s="17"/>
      <c r="AD19" s="17"/>
      <c r="AE19" s="17">
        <f>IFERROR(VLOOKUP(彙總表!E19,'6-車輛費用相關'!A:T,20,FALSE),0)</f>
        <v>0</v>
      </c>
      <c r="AF19" s="17">
        <f t="shared" si="6"/>
        <v>3600</v>
      </c>
      <c r="AG19" s="18">
        <f>IFERROR(VLOOKUP(彙總表!E19,'3-特教班教材編輯費'!B:H,6,FALSE),0)</f>
        <v>0</v>
      </c>
      <c r="AH19" s="675">
        <f>IFERROR(VLOOKUP(彙總表!E19,'10-移用賸餘'!A:S,11,FALSE)*1000,0)</f>
        <v>0</v>
      </c>
      <c r="AI19" s="18">
        <f>IFERROR(VLOOKUP(彙總表!E19,'11-退撫(三節及年終慰問金)'!B:J,4,FALSE),0)</f>
        <v>0</v>
      </c>
      <c r="AJ19" s="9">
        <f t="shared" si="7"/>
        <v>14700</v>
      </c>
      <c r="AK19" s="9"/>
      <c r="AL19" s="9"/>
      <c r="AM19" s="11"/>
      <c r="AN19" s="9">
        <f>IFERROR(VLOOKUP(彙總表!E19,'7-電梯費用'!B:I,6,FALSE)+VLOOKUP(彙總表!E19,'7-電梯費用'!B:I,7,FALSE),0)</f>
        <v>33000</v>
      </c>
      <c r="AO19" s="9">
        <f>IFERROR(VLOOKUP(彙總表!E19,'10-移用賸餘'!A:S,16,FALSE)*1000,0)</f>
        <v>0</v>
      </c>
      <c r="AP19" s="15">
        <f>IFERROR(VLOOKUP(E19,'9-場租收支對列'!A:D,4,FALSE)*1000,0)</f>
        <v>0</v>
      </c>
      <c r="AQ19" s="11">
        <v>122</v>
      </c>
      <c r="AR19" s="19">
        <f t="shared" si="8"/>
        <v>21436000</v>
      </c>
      <c r="AS19" s="19">
        <f t="shared" si="9"/>
        <v>0</v>
      </c>
      <c r="AT19" s="19"/>
    </row>
    <row r="20" spans="1:46" s="20" customFormat="1" ht="24" customHeight="1" x14ac:dyDescent="0.25">
      <c r="A20" s="8">
        <v>11</v>
      </c>
      <c r="B20" s="9">
        <v>155</v>
      </c>
      <c r="C20" s="8">
        <v>44</v>
      </c>
      <c r="D20" s="8">
        <v>1</v>
      </c>
      <c r="E20" s="10" t="s">
        <v>52</v>
      </c>
      <c r="F20" s="11">
        <f t="shared" si="3"/>
        <v>57738000</v>
      </c>
      <c r="G20" s="9">
        <v>44970222</v>
      </c>
      <c r="H20" s="12">
        <f>IFERROR(VLOOKUP(彙總表!E20,'1-兼代課鐘點費'!B:M,12,FALSE),0)</f>
        <v>838800</v>
      </c>
      <c r="I20" s="15">
        <f>IFERROR(VLOOKUP(E20,'9-場租收支對列'!A:D,2,FALSE)*1000,0)</f>
        <v>0</v>
      </c>
      <c r="J20" s="28"/>
      <c r="K20" s="12">
        <f>IFERROR(VLOOKUP(彙總表!E20,'13-健檢'!A:F,5,FALSE),0)</f>
        <v>31500</v>
      </c>
      <c r="L20" s="12">
        <f>IFERROR(VLOOKUP(彙總表!E20,'12-退休撫卹相關'!B:O,7,FALSE),0)</f>
        <v>9580452</v>
      </c>
      <c r="M20" s="12">
        <f>IFERROR(VLOOKUP(彙總表!E20,'11-退撫(三節及年終慰問金)'!B:J,9,FALSE),0)</f>
        <v>0</v>
      </c>
      <c r="N20" s="12"/>
      <c r="O20" s="13">
        <f>IFERROR(VLOOKUP(彙總表!E20,'12-退休撫卹相關'!B:O,11,FALSE),0)</f>
        <v>420228</v>
      </c>
      <c r="P20" s="13">
        <f>IFERROR(VLOOKUP(彙總表!E20,'12-退休撫卹相關'!B:O,14,FALSE),0)</f>
        <v>0</v>
      </c>
      <c r="Q20" s="13">
        <f>IFERROR(VLOOKUP(彙總表!E20,'4-值勤(保全)費'!C:K,6,FALSE),0)</f>
        <v>164250</v>
      </c>
      <c r="R20" s="13">
        <f>IFERROR(VLOOKUP(彙總表!E20,'4-值勤(保全)費'!C:K,7,FALSE),0)</f>
        <v>0</v>
      </c>
      <c r="S20" s="26"/>
      <c r="T20" s="13">
        <f t="shared" si="10"/>
        <v>223200</v>
      </c>
      <c r="U20" s="13">
        <f t="shared" si="4"/>
        <v>88000</v>
      </c>
      <c r="V20" s="13">
        <f>IFERROR(VLOOKUP(彙總表!E20,'5-水電費'!B:S,14,FALSE)+VLOOKUP(彙總表!E20,'5-水電費'!B:S,15,FALSE),0)</f>
        <v>291000</v>
      </c>
      <c r="W20" s="14">
        <f>IFERROR(VLOOKUP(彙總表!E20,'5-水電費'!B:S,16,FALSE),0)</f>
        <v>0</v>
      </c>
      <c r="X20" s="13">
        <f t="shared" si="5"/>
        <v>248000</v>
      </c>
      <c r="Y20" s="15">
        <f>IFERROR(VLOOKUP(E20,'9-場租收支對列'!A:D,3,FALSE)*1000,0)</f>
        <v>80000</v>
      </c>
      <c r="Z20" s="15">
        <f>IFERROR(VLOOKUP(彙總表!E20,'2-特教班補助經費'!B:I,8,FALSE),0)</f>
        <v>12000</v>
      </c>
      <c r="AA20" s="11"/>
      <c r="AB20" s="17"/>
      <c r="AC20" s="17"/>
      <c r="AD20" s="17"/>
      <c r="AE20" s="17">
        <f>IFERROR(VLOOKUP(彙總表!E20,'6-車輛費用相關'!A:T,20,FALSE),0)</f>
        <v>619663</v>
      </c>
      <c r="AF20" s="17">
        <f t="shared" si="6"/>
        <v>15500</v>
      </c>
      <c r="AG20" s="18">
        <f>IFERROR(VLOOKUP(彙總表!E20,'3-特教班教材編輯費'!B:H,6,FALSE),0)</f>
        <v>7200</v>
      </c>
      <c r="AH20" s="675">
        <f>IFERROR(VLOOKUP(彙總表!E20,'10-移用賸餘'!A:S,11,FALSE)*1000,0)</f>
        <v>10000</v>
      </c>
      <c r="AI20" s="18">
        <f>IFERROR(VLOOKUP(彙總表!E20,'11-退撫(三節及年終慰問金)'!B:J,4,FALSE),0)</f>
        <v>18000</v>
      </c>
      <c r="AJ20" s="9">
        <f t="shared" si="7"/>
        <v>21900</v>
      </c>
      <c r="AK20" s="9"/>
      <c r="AL20" s="9"/>
      <c r="AM20" s="11"/>
      <c r="AN20" s="9">
        <f>IFERROR(VLOOKUP(彙總表!E20,'7-電梯費用'!B:I,6,FALSE)+VLOOKUP(彙總表!E20,'7-電梯費用'!B:I,7,FALSE),0)</f>
        <v>0</v>
      </c>
      <c r="AO20" s="9">
        <f>IFERROR(VLOOKUP(彙總表!E20,'10-移用賸餘'!A:S,16,FALSE)*1000,0)</f>
        <v>0</v>
      </c>
      <c r="AP20" s="15">
        <f>IFERROR(VLOOKUP(E20,'9-場租收支對列'!A:D,4,FALSE)*1000,0)</f>
        <v>98000</v>
      </c>
      <c r="AQ20" s="11">
        <v>85</v>
      </c>
      <c r="AR20" s="19">
        <f t="shared" si="8"/>
        <v>57738000</v>
      </c>
      <c r="AS20" s="19">
        <f t="shared" si="9"/>
        <v>0</v>
      </c>
      <c r="AT20" s="19"/>
    </row>
    <row r="21" spans="1:46" s="20" customFormat="1" ht="24" customHeight="1" x14ac:dyDescent="0.25">
      <c r="A21" s="8">
        <v>4</v>
      </c>
      <c r="B21" s="9">
        <v>45</v>
      </c>
      <c r="C21" s="8">
        <v>18</v>
      </c>
      <c r="D21" s="8">
        <v>0</v>
      </c>
      <c r="E21" s="10" t="s">
        <v>53</v>
      </c>
      <c r="F21" s="11">
        <f t="shared" si="3"/>
        <v>23957000</v>
      </c>
      <c r="G21" s="9">
        <v>19513487</v>
      </c>
      <c r="H21" s="12">
        <f>IFERROR(VLOOKUP(彙總表!E21,'1-兼代課鐘點費'!B:M,12,FALSE),0)</f>
        <v>763200</v>
      </c>
      <c r="I21" s="15">
        <f>IFERROR(VLOOKUP(E21,'9-場租收支對列'!A:D,2,FALSE)*1000,0)</f>
        <v>0</v>
      </c>
      <c r="J21" s="27"/>
      <c r="K21" s="12">
        <f>IFERROR(VLOOKUP(彙總表!E21,'13-健檢'!A:F,5,FALSE),0)</f>
        <v>21000</v>
      </c>
      <c r="L21" s="12">
        <f>IFERROR(VLOOKUP(彙總表!E21,'12-退休撫卹相關'!B:O,7,FALSE),0)</f>
        <v>1902356</v>
      </c>
      <c r="M21" s="12">
        <f>IFERROR(VLOOKUP(彙總表!E21,'11-退撫(三節及年終慰問金)'!B:J,9,FALSE),0)</f>
        <v>0</v>
      </c>
      <c r="N21" s="12"/>
      <c r="O21" s="13">
        <f>IFERROR(VLOOKUP(彙總表!E21,'12-退休撫卹相關'!B:O,11,FALSE),0)</f>
        <v>252960</v>
      </c>
      <c r="P21" s="13">
        <f>IFERROR(VLOOKUP(彙總表!E21,'12-退休撫卹相關'!B:O,14,FALSE),0)</f>
        <v>0</v>
      </c>
      <c r="Q21" s="13">
        <f>IFERROR(VLOOKUP(彙總表!E21,'4-值勤(保全)費'!C:K,6,FALSE),0)</f>
        <v>80250</v>
      </c>
      <c r="R21" s="13">
        <f>IFERROR(VLOOKUP(彙總表!E21,'4-值勤(保全)費'!C:K,7,FALSE),0)</f>
        <v>84000</v>
      </c>
      <c r="S21" s="9">
        <v>80000</v>
      </c>
      <c r="T21" s="13">
        <f t="shared" si="10"/>
        <v>172800</v>
      </c>
      <c r="U21" s="13">
        <f t="shared" si="4"/>
        <v>36000</v>
      </c>
      <c r="V21" s="13">
        <f>IFERROR(VLOOKUP(彙總表!E21,'5-水電費'!B:S,14,FALSE)+VLOOKUP(彙總表!E21,'5-水電費'!B:S,15,FALSE),0)</f>
        <v>117000</v>
      </c>
      <c r="W21" s="14">
        <f>IFERROR(VLOOKUP(彙總表!E21,'5-水電費'!B:S,16,FALSE),0)</f>
        <v>0</v>
      </c>
      <c r="X21" s="13">
        <f t="shared" si="5"/>
        <v>72000</v>
      </c>
      <c r="Y21" s="15">
        <f>IFERROR(VLOOKUP(E21,'9-場租收支對列'!A:D,3,FALSE)*1000,0)</f>
        <v>0</v>
      </c>
      <c r="Z21" s="15">
        <f>IFERROR(VLOOKUP(彙總表!E21,'2-特教班補助經費'!B:I,8,FALSE),0)</f>
        <v>0</v>
      </c>
      <c r="AA21" s="11"/>
      <c r="AB21" s="17"/>
      <c r="AC21" s="17"/>
      <c r="AD21" s="17">
        <v>50000</v>
      </c>
      <c r="AE21" s="17">
        <f>IFERROR(VLOOKUP(彙總表!E21,'6-車輛費用相關'!A:T,20,FALSE),0)</f>
        <v>631592</v>
      </c>
      <c r="AF21" s="17">
        <f t="shared" si="6"/>
        <v>4500</v>
      </c>
      <c r="AG21" s="18">
        <f>IFERROR(VLOOKUP(彙總表!E21,'3-特教班教材編輯費'!B:H,6,FALSE),0)</f>
        <v>0</v>
      </c>
      <c r="AH21" s="675">
        <f>IFERROR(VLOOKUP(彙總表!E21,'10-移用賸餘'!A:S,11,FALSE)*1000,0)</f>
        <v>120000</v>
      </c>
      <c r="AI21" s="18">
        <f>IFERROR(VLOOKUP(彙總表!E21,'11-退撫(三節及年終慰問金)'!B:J,4,FALSE),0)</f>
        <v>0</v>
      </c>
      <c r="AJ21" s="9">
        <f t="shared" si="7"/>
        <v>15600</v>
      </c>
      <c r="AK21" s="9"/>
      <c r="AL21" s="9"/>
      <c r="AM21" s="11"/>
      <c r="AN21" s="9">
        <f>IFERROR(VLOOKUP(彙總表!E21,'7-電梯費用'!B:I,6,FALSE)+VLOOKUP(彙總表!E21,'7-電梯費用'!B:I,7,FALSE),0)</f>
        <v>0</v>
      </c>
      <c r="AO21" s="9">
        <f>IFERROR(VLOOKUP(彙總表!E21,'10-移用賸餘'!A:S,16,FALSE)*1000,0)</f>
        <v>30000</v>
      </c>
      <c r="AP21" s="15">
        <f>IFERROR(VLOOKUP(E21,'9-場租收支對列'!A:D,4,FALSE)*1000,0)</f>
        <v>10000</v>
      </c>
      <c r="AQ21" s="11">
        <v>255</v>
      </c>
      <c r="AR21" s="19">
        <f t="shared" si="8"/>
        <v>23957000</v>
      </c>
      <c r="AS21" s="19">
        <f t="shared" si="9"/>
        <v>0</v>
      </c>
      <c r="AT21" s="19"/>
    </row>
    <row r="22" spans="1:46" s="20" customFormat="1" ht="24" customHeight="1" x14ac:dyDescent="0.25">
      <c r="A22" s="8">
        <v>13</v>
      </c>
      <c r="B22" s="9">
        <v>225</v>
      </c>
      <c r="C22" s="8">
        <v>47</v>
      </c>
      <c r="D22" s="8">
        <v>1</v>
      </c>
      <c r="E22" s="10" t="s">
        <v>54</v>
      </c>
      <c r="F22" s="11">
        <f t="shared" si="3"/>
        <v>68342000</v>
      </c>
      <c r="G22" s="9">
        <v>48781544</v>
      </c>
      <c r="H22" s="12">
        <f>IFERROR(VLOOKUP(彙總表!E22,'1-兼代課鐘點費'!B:M,12,FALSE),0)</f>
        <v>860400</v>
      </c>
      <c r="I22" s="15">
        <f>IFERROR(VLOOKUP(E22,'9-場租收支對列'!A:D,2,FALSE)*1000,0)</f>
        <v>0</v>
      </c>
      <c r="J22" s="27"/>
      <c r="K22" s="12">
        <f>IFERROR(VLOOKUP(彙總表!E22,'13-健檢'!A:F,5,FALSE),0)</f>
        <v>38500</v>
      </c>
      <c r="L22" s="12">
        <f>IFERROR(VLOOKUP(彙總表!E22,'12-退休撫卹相關'!B:O,7,FALSE),0)</f>
        <v>15929319</v>
      </c>
      <c r="M22" s="12">
        <f>IFERROR(VLOOKUP(彙總表!E22,'11-退撫(三節及年終慰問金)'!B:J,9,FALSE),0)</f>
        <v>0</v>
      </c>
      <c r="N22" s="12"/>
      <c r="O22" s="13">
        <f>IFERROR(VLOOKUP(彙總表!E22,'12-退休撫卹相關'!B:O,11,FALSE),0)</f>
        <v>391428</v>
      </c>
      <c r="P22" s="13">
        <f>IFERROR(VLOOKUP(彙總表!E22,'12-退休撫卹相關'!B:O,14,FALSE),0)</f>
        <v>0</v>
      </c>
      <c r="Q22" s="13">
        <f>IFERROR(VLOOKUP(彙總表!E22,'4-值勤(保全)費'!C:K,6,FALSE),0)</f>
        <v>80250</v>
      </c>
      <c r="R22" s="13">
        <f>IFERROR(VLOOKUP(彙總表!E22,'4-值勤(保全)費'!C:K,7,FALSE),0)</f>
        <v>84000</v>
      </c>
      <c r="S22" s="26"/>
      <c r="T22" s="13">
        <f t="shared" si="10"/>
        <v>237600</v>
      </c>
      <c r="U22" s="13">
        <f t="shared" si="4"/>
        <v>94000</v>
      </c>
      <c r="V22" s="13">
        <f>IFERROR(VLOOKUP(彙總表!E22,'5-水電費'!B:S,14,FALSE)+VLOOKUP(彙總表!E22,'5-水電費'!B:S,15,FALSE),0)</f>
        <v>554000</v>
      </c>
      <c r="W22" s="14">
        <f>IFERROR(VLOOKUP(彙總表!E22,'5-水電費'!B:S,16,FALSE),0)</f>
        <v>0</v>
      </c>
      <c r="X22" s="13">
        <f t="shared" si="5"/>
        <v>360000</v>
      </c>
      <c r="Y22" s="15">
        <f>IFERROR(VLOOKUP(E22,'9-場租收支對列'!A:D,3,FALSE)*1000,0)</f>
        <v>130000</v>
      </c>
      <c r="Z22" s="15">
        <f>IFERROR(VLOOKUP(彙總表!E22,'2-特教班補助經費'!B:I,8,FALSE),0)</f>
        <v>20000</v>
      </c>
      <c r="AA22" s="21">
        <v>82000</v>
      </c>
      <c r="AB22" s="17"/>
      <c r="AC22" s="17"/>
      <c r="AD22" s="17"/>
      <c r="AE22" s="17">
        <f>IFERROR(VLOOKUP(彙總表!E22,'6-車輛費用相關'!A:T,20,FALSE),0)</f>
        <v>588681</v>
      </c>
      <c r="AF22" s="17">
        <f t="shared" si="6"/>
        <v>22500</v>
      </c>
      <c r="AG22" s="18">
        <f>IFERROR(VLOOKUP(彙總表!E22,'3-特教班教材編輯費'!B:H,6,FALSE),0)</f>
        <v>9600</v>
      </c>
      <c r="AH22" s="675">
        <f>IFERROR(VLOOKUP(彙總表!E22,'10-移用賸餘'!A:S,11,FALSE)*1000,0)</f>
        <v>0</v>
      </c>
      <c r="AI22" s="18">
        <f>IFERROR(VLOOKUP(彙總表!E22,'11-退撫(三節及年終慰問金)'!B:J,4,FALSE),0)</f>
        <v>18000</v>
      </c>
      <c r="AJ22" s="9">
        <f t="shared" si="7"/>
        <v>23700</v>
      </c>
      <c r="AK22" s="9"/>
      <c r="AL22" s="9"/>
      <c r="AM22" s="11"/>
      <c r="AN22" s="9">
        <f>IFERROR(VLOOKUP(彙總表!E22,'7-電梯費用'!B:I,6,FALSE)+VLOOKUP(彙總表!E22,'7-電梯費用'!B:I,7,FALSE),0)</f>
        <v>36000</v>
      </c>
      <c r="AO22" s="9">
        <f>IFERROR(VLOOKUP(彙總表!E22,'10-移用賸餘'!A:S,16,FALSE)*1000,0)</f>
        <v>0</v>
      </c>
      <c r="AP22" s="15">
        <f>IFERROR(VLOOKUP(E22,'9-場租收支對列'!A:D,4,FALSE)*1000,0)</f>
        <v>0</v>
      </c>
      <c r="AQ22" s="11">
        <v>478</v>
      </c>
      <c r="AR22" s="19">
        <f t="shared" si="8"/>
        <v>68342000</v>
      </c>
      <c r="AS22" s="19">
        <f t="shared" si="9"/>
        <v>0</v>
      </c>
      <c r="AT22" s="19"/>
    </row>
    <row r="23" spans="1:46" s="19" customFormat="1" ht="24" customHeight="1" x14ac:dyDescent="0.25">
      <c r="A23" s="8">
        <v>6</v>
      </c>
      <c r="B23" s="9">
        <v>103</v>
      </c>
      <c r="C23" s="8">
        <v>27</v>
      </c>
      <c r="D23" s="8">
        <v>1</v>
      </c>
      <c r="E23" s="10" t="s">
        <v>55</v>
      </c>
      <c r="F23" s="11">
        <f t="shared" si="3"/>
        <v>28406000</v>
      </c>
      <c r="G23" s="9">
        <v>23182193</v>
      </c>
      <c r="H23" s="12">
        <f>IFERROR(VLOOKUP(彙總表!E23,'1-兼代課鐘點費'!B:M,12,FALSE),0)</f>
        <v>784800</v>
      </c>
      <c r="I23" s="15">
        <f>IFERROR(VLOOKUP(E23,'9-場租收支對列'!A:D,2,FALSE)*1000,0)</f>
        <v>0</v>
      </c>
      <c r="J23" s="27"/>
      <c r="K23" s="12">
        <f>IFERROR(VLOOKUP(彙總表!E23,'13-健檢'!A:F,5,FALSE),0)</f>
        <v>17500</v>
      </c>
      <c r="L23" s="12">
        <f>IFERROR(VLOOKUP(彙總表!E23,'12-退休撫卹相關'!B:O,7,FALSE),0)</f>
        <v>2757360</v>
      </c>
      <c r="M23" s="12">
        <f>IFERROR(VLOOKUP(彙總表!E23,'11-退撫(三節及年終慰問金)'!B:J,9,FALSE),0)</f>
        <v>0</v>
      </c>
      <c r="N23" s="12"/>
      <c r="O23" s="13">
        <f>IFERROR(VLOOKUP(彙總表!E23,'12-退休撫卹相關'!B:O,11,FALSE),0)</f>
        <v>217020</v>
      </c>
      <c r="P23" s="13">
        <f>IFERROR(VLOOKUP(彙總表!E23,'12-退休撫卹相關'!B:O,14,FALSE),0)</f>
        <v>0</v>
      </c>
      <c r="Q23" s="13">
        <f>IFERROR(VLOOKUP(彙總表!E23,'4-值勤(保全)費'!C:K,6,FALSE),0)</f>
        <v>164250</v>
      </c>
      <c r="R23" s="13">
        <f>IFERROR(VLOOKUP(彙總表!E23,'4-值勤(保全)費'!C:K,7,FALSE),0)</f>
        <v>0</v>
      </c>
      <c r="S23" s="26"/>
      <c r="T23" s="13">
        <f t="shared" si="10"/>
        <v>187200</v>
      </c>
      <c r="U23" s="13">
        <f t="shared" si="4"/>
        <v>54000</v>
      </c>
      <c r="V23" s="13">
        <f>IFERROR(VLOOKUP(彙總表!E23,'5-水電費'!B:S,14,FALSE)+VLOOKUP(彙總表!E23,'5-水電費'!B:S,15,FALSE),0)</f>
        <v>171000</v>
      </c>
      <c r="W23" s="14">
        <f>IFERROR(VLOOKUP(彙總表!E23,'5-水電費'!B:S,16,FALSE),0)</f>
        <v>0</v>
      </c>
      <c r="X23" s="13">
        <f t="shared" si="5"/>
        <v>164800</v>
      </c>
      <c r="Y23" s="15">
        <f>IFERROR(VLOOKUP(E23,'9-場租收支對列'!A:D,3,FALSE)*1000,0)</f>
        <v>0</v>
      </c>
      <c r="Z23" s="15">
        <f>IFERROR(VLOOKUP(彙總表!E23,'2-特教班補助經費'!B:I,8,FALSE),0)</f>
        <v>0</v>
      </c>
      <c r="AA23" s="11"/>
      <c r="AB23" s="17"/>
      <c r="AC23" s="17"/>
      <c r="AD23" s="17"/>
      <c r="AE23" s="17">
        <f>IFERROR(VLOOKUP(彙總表!E23,'6-車輛費用相關'!A:T,20,FALSE),0)</f>
        <v>644975</v>
      </c>
      <c r="AF23" s="17">
        <f t="shared" si="6"/>
        <v>10300</v>
      </c>
      <c r="AG23" s="18">
        <f>IFERROR(VLOOKUP(彙總表!E23,'3-特教班教材編輯費'!B:H,6,FALSE),0)</f>
        <v>0</v>
      </c>
      <c r="AH23" s="675">
        <f>IFERROR(VLOOKUP(彙總表!E23,'10-移用賸餘'!A:S,11,FALSE)*1000,0)</f>
        <v>0</v>
      </c>
      <c r="AI23" s="18">
        <f>IFERROR(VLOOKUP(彙總表!E23,'11-退撫(三節及年終慰問金)'!B:J,4,FALSE),0)</f>
        <v>0</v>
      </c>
      <c r="AJ23" s="9">
        <f t="shared" si="7"/>
        <v>17400</v>
      </c>
      <c r="AK23" s="9"/>
      <c r="AL23" s="9"/>
      <c r="AM23" s="11"/>
      <c r="AN23" s="9">
        <f>IFERROR(VLOOKUP(彙總表!E23,'7-電梯費用'!B:I,6,FALSE)+VLOOKUP(彙總表!E23,'7-電梯費用'!B:I,7,FALSE),0)</f>
        <v>33000</v>
      </c>
      <c r="AO23" s="9">
        <f>IFERROR(VLOOKUP(彙總表!E23,'10-移用賸餘'!A:S,16,FALSE)*1000,0)</f>
        <v>0</v>
      </c>
      <c r="AP23" s="15">
        <f>IFERROR(VLOOKUP(E23,'9-場租收支對列'!A:D,4,FALSE)*1000,0)</f>
        <v>0</v>
      </c>
      <c r="AQ23" s="11">
        <v>202</v>
      </c>
      <c r="AR23" s="19">
        <f t="shared" si="8"/>
        <v>28406000</v>
      </c>
      <c r="AS23" s="19">
        <f t="shared" si="9"/>
        <v>0</v>
      </c>
    </row>
    <row r="24" spans="1:46" s="20" customFormat="1" ht="24" customHeight="1" x14ac:dyDescent="0.25">
      <c r="A24" s="8">
        <v>22</v>
      </c>
      <c r="B24" s="9">
        <v>512</v>
      </c>
      <c r="C24" s="8">
        <v>66</v>
      </c>
      <c r="D24" s="8">
        <v>1</v>
      </c>
      <c r="E24" s="10" t="s">
        <v>56</v>
      </c>
      <c r="F24" s="11">
        <f t="shared" si="3"/>
        <v>100129000</v>
      </c>
      <c r="G24" s="9">
        <v>76064383</v>
      </c>
      <c r="H24" s="12">
        <f>IFERROR(VLOOKUP(彙總表!E24,'1-兼代課鐘點費'!B:M,12,FALSE),0)</f>
        <v>597600</v>
      </c>
      <c r="I24" s="15">
        <f>IFERROR(VLOOKUP(E24,'9-場租收支對列'!A:D,2,FALSE)*1000,0)</f>
        <v>0</v>
      </c>
      <c r="J24" s="28">
        <v>872400</v>
      </c>
      <c r="K24" s="12">
        <f>IFERROR(VLOOKUP(彙總表!E24,'13-健檢'!A:F,5,FALSE),0)</f>
        <v>59500</v>
      </c>
      <c r="L24" s="12">
        <f>IFERROR(VLOOKUP(彙總表!E24,'12-退休撫卹相關'!B:O,7,FALSE),0)</f>
        <v>18309246</v>
      </c>
      <c r="M24" s="12">
        <f>IFERROR(VLOOKUP(彙總表!E24,'11-退撫(三節及年終慰問金)'!B:J,9,FALSE),0)</f>
        <v>0</v>
      </c>
      <c r="N24" s="12"/>
      <c r="O24" s="13">
        <f>IFERROR(VLOOKUP(彙總表!E24,'12-退休撫卹相關'!B:O,11,FALSE),0)</f>
        <v>1340328</v>
      </c>
      <c r="P24" s="13">
        <f>IFERROR(VLOOKUP(彙總表!E24,'12-退休撫卹相關'!B:O,14,FALSE),0)</f>
        <v>0</v>
      </c>
      <c r="Q24" s="13">
        <f>IFERROR(VLOOKUP(彙總表!E24,'4-值勤(保全)費'!C:K,6,FALSE),0)</f>
        <v>164250</v>
      </c>
      <c r="R24" s="13">
        <f>IFERROR(VLOOKUP(彙總表!E24,'4-值勤(保全)費'!C:K,7,FALSE),0)</f>
        <v>0</v>
      </c>
      <c r="S24" s="26"/>
      <c r="T24" s="13">
        <f t="shared" si="10"/>
        <v>302400</v>
      </c>
      <c r="U24" s="13">
        <f t="shared" si="4"/>
        <v>132000</v>
      </c>
      <c r="V24" s="13">
        <f>IFERROR(VLOOKUP(彙總表!E24,'5-水電費'!B:S,14,FALSE)+VLOOKUP(彙總表!E24,'5-水電費'!B:S,15,FALSE),0)</f>
        <v>528000</v>
      </c>
      <c r="W24" s="14">
        <f>IFERROR(VLOOKUP(彙總表!E24,'5-水電費'!B:S,16,FALSE),0)</f>
        <v>30000</v>
      </c>
      <c r="X24" s="13">
        <f t="shared" si="5"/>
        <v>819200</v>
      </c>
      <c r="Y24" s="15">
        <f>IFERROR(VLOOKUP(E24,'9-場租收支對列'!A:D,3,FALSE)*1000,0)</f>
        <v>40000</v>
      </c>
      <c r="Z24" s="15">
        <f>IFERROR(VLOOKUP(彙總表!E24,'2-特教班補助經費'!B:I,8,FALSE),0)</f>
        <v>24000</v>
      </c>
      <c r="AA24" s="21"/>
      <c r="AB24" s="17"/>
      <c r="AC24" s="17"/>
      <c r="AD24" s="17"/>
      <c r="AE24" s="17">
        <f>IFERROR(VLOOKUP(彙總表!E24,'6-車輛費用相關'!A:T,20,FALSE),0)</f>
        <v>623763</v>
      </c>
      <c r="AF24" s="17">
        <f t="shared" si="6"/>
        <v>51200</v>
      </c>
      <c r="AG24" s="18">
        <f>IFERROR(VLOOKUP(彙總表!E24,'3-特教班教材編輯費'!B:H,6,FALSE),0)</f>
        <v>14400</v>
      </c>
      <c r="AH24" s="675">
        <f>IFERROR(VLOOKUP(彙總表!E24,'10-移用賸餘'!A:S,11,FALSE)*1000,0)</f>
        <v>0</v>
      </c>
      <c r="AI24" s="18">
        <f>IFERROR(VLOOKUP(彙總表!E24,'11-退撫(三節及年終慰問金)'!B:J,4,FALSE),0)</f>
        <v>42000</v>
      </c>
      <c r="AJ24" s="9">
        <f t="shared" si="7"/>
        <v>31800</v>
      </c>
      <c r="AK24" s="9">
        <v>16000</v>
      </c>
      <c r="AL24" s="9"/>
      <c r="AM24" s="11"/>
      <c r="AN24" s="9">
        <f>IFERROR(VLOOKUP(彙總表!E24,'7-電梯費用'!B:I,6,FALSE)+VLOOKUP(彙總表!E24,'7-電梯費用'!B:I,7,FALSE),0)</f>
        <v>66000</v>
      </c>
      <c r="AO24" s="9">
        <f>IFERROR(VLOOKUP(彙總表!E24,'10-移用賸餘'!A:S,16,FALSE)*1000,0)</f>
        <v>0</v>
      </c>
      <c r="AP24" s="15">
        <f>IFERROR(VLOOKUP(E24,'9-場租收支對列'!A:D,4,FALSE)*1000,0)</f>
        <v>0</v>
      </c>
      <c r="AQ24" s="11">
        <v>530</v>
      </c>
      <c r="AR24" s="19">
        <f t="shared" si="8"/>
        <v>100129000</v>
      </c>
      <c r="AS24" s="19">
        <f t="shared" si="9"/>
        <v>0</v>
      </c>
      <c r="AT24" s="19"/>
    </row>
    <row r="25" spans="1:46" s="19" customFormat="1" ht="24" customHeight="1" x14ac:dyDescent="0.25">
      <c r="A25" s="8">
        <v>6</v>
      </c>
      <c r="B25" s="9">
        <v>90</v>
      </c>
      <c r="C25" s="8">
        <v>24</v>
      </c>
      <c r="D25" s="8">
        <v>1</v>
      </c>
      <c r="E25" s="10" t="s">
        <v>57</v>
      </c>
      <c r="F25" s="11">
        <f t="shared" si="3"/>
        <v>30921000</v>
      </c>
      <c r="G25" s="9">
        <v>24784925</v>
      </c>
      <c r="H25" s="12">
        <f>IFERROR(VLOOKUP(彙總表!E25,'1-兼代課鐘點費'!B:M,12,FALSE),0)</f>
        <v>784800</v>
      </c>
      <c r="I25" s="15">
        <f>IFERROR(VLOOKUP(E25,'9-場租收支對列'!A:D,2,FALSE)*1000,0)</f>
        <v>0</v>
      </c>
      <c r="J25" s="27"/>
      <c r="K25" s="12">
        <f>IFERROR(VLOOKUP(彙總表!E25,'13-健檢'!A:F,5,FALSE),0)</f>
        <v>14000</v>
      </c>
      <c r="L25" s="12">
        <f>IFERROR(VLOOKUP(彙總表!E25,'12-退休撫卹相關'!B:O,7,FALSE),0)</f>
        <v>3833892</v>
      </c>
      <c r="M25" s="12">
        <f>IFERROR(VLOOKUP(彙總表!E25,'11-退撫(三節及年終慰問金)'!B:J,9,FALSE),0)</f>
        <v>0</v>
      </c>
      <c r="N25" s="12"/>
      <c r="O25" s="13">
        <f>IFERROR(VLOOKUP(彙總表!E25,'12-退休撫卹相關'!B:O,11,FALSE),0)</f>
        <v>0</v>
      </c>
      <c r="P25" s="13">
        <f>IFERROR(VLOOKUP(彙總表!E25,'12-退休撫卹相關'!B:O,14,FALSE),0)</f>
        <v>0</v>
      </c>
      <c r="Q25" s="13">
        <f>IFERROR(VLOOKUP(彙總表!E25,'4-值勤(保全)費'!C:K,6,FALSE),0)</f>
        <v>0</v>
      </c>
      <c r="R25" s="13">
        <f>IFERROR(VLOOKUP(彙總表!E25,'4-值勤(保全)費'!C:K,7,FALSE),0)</f>
        <v>164250</v>
      </c>
      <c r="S25" s="26"/>
      <c r="T25" s="13">
        <f t="shared" si="10"/>
        <v>187200</v>
      </c>
      <c r="U25" s="13">
        <f t="shared" si="4"/>
        <v>48000</v>
      </c>
      <c r="V25" s="13">
        <f>IFERROR(VLOOKUP(彙總表!E25,'5-水電費'!B:S,14,FALSE)+VLOOKUP(彙總表!E25,'5-水電費'!B:S,15,FALSE),0)</f>
        <v>171000</v>
      </c>
      <c r="W25" s="14">
        <f>IFERROR(VLOOKUP(彙總表!E25,'5-水電費'!B:S,16,FALSE),0)</f>
        <v>0</v>
      </c>
      <c r="X25" s="13">
        <f t="shared" si="5"/>
        <v>144000</v>
      </c>
      <c r="Y25" s="15">
        <f>IFERROR(VLOOKUP(E25,'9-場租收支對列'!A:D,3,FALSE)*1000,0)</f>
        <v>100000</v>
      </c>
      <c r="Z25" s="15">
        <f>IFERROR(VLOOKUP(彙總表!E25,'2-特教班補助經費'!B:I,8,FALSE),0)</f>
        <v>8000</v>
      </c>
      <c r="AA25" s="11"/>
      <c r="AB25" s="17"/>
      <c r="AC25" s="17"/>
      <c r="AD25" s="17"/>
      <c r="AE25" s="17">
        <f>IFERROR(VLOOKUP(彙總表!E25,'6-車輛費用相關'!A:T,20,FALSE),0)</f>
        <v>651652</v>
      </c>
      <c r="AF25" s="17">
        <f t="shared" si="6"/>
        <v>9000</v>
      </c>
      <c r="AG25" s="18">
        <f>IFERROR(VLOOKUP(彙總表!E25,'3-特教班教材編輯費'!B:H,6,FALSE),0)</f>
        <v>2400</v>
      </c>
      <c r="AH25" s="675">
        <f>IFERROR(VLOOKUP(彙總表!E25,'10-移用賸餘'!A:S,11,FALSE)*1000,0)</f>
        <v>0</v>
      </c>
      <c r="AI25" s="18">
        <f>IFERROR(VLOOKUP(彙總表!E25,'11-退撫(三節及年終慰問金)'!B:J,4,FALSE),0)</f>
        <v>0</v>
      </c>
      <c r="AJ25" s="9">
        <f t="shared" si="7"/>
        <v>17400</v>
      </c>
      <c r="AK25" s="9"/>
      <c r="AL25" s="9"/>
      <c r="AM25" s="11"/>
      <c r="AN25" s="9">
        <f>IFERROR(VLOOKUP(彙總表!E25,'7-電梯費用'!B:I,6,FALSE)+VLOOKUP(彙總表!E25,'7-電梯費用'!B:I,7,FALSE),0)</f>
        <v>0</v>
      </c>
      <c r="AO25" s="9">
        <f>IFERROR(VLOOKUP(彙總表!E25,'10-移用賸餘'!A:S,16,FALSE)*1000,0)</f>
        <v>0</v>
      </c>
      <c r="AP25" s="15">
        <f>IFERROR(VLOOKUP(E25,'9-場租收支對列'!A:D,4,FALSE)*1000,0)</f>
        <v>0</v>
      </c>
      <c r="AQ25" s="11">
        <v>481</v>
      </c>
      <c r="AR25" s="19">
        <f t="shared" si="8"/>
        <v>30921000</v>
      </c>
      <c r="AS25" s="19">
        <f t="shared" si="9"/>
        <v>0</v>
      </c>
    </row>
    <row r="26" spans="1:46" s="20" customFormat="1" ht="24" customHeight="1" x14ac:dyDescent="0.25">
      <c r="A26" s="8">
        <v>5</v>
      </c>
      <c r="B26" s="9">
        <v>71</v>
      </c>
      <c r="C26" s="8">
        <v>20</v>
      </c>
      <c r="D26" s="8">
        <v>0</v>
      </c>
      <c r="E26" s="10" t="s">
        <v>58</v>
      </c>
      <c r="F26" s="11">
        <f t="shared" si="3"/>
        <v>22675000</v>
      </c>
      <c r="G26" s="9">
        <v>19545631</v>
      </c>
      <c r="H26" s="12">
        <f>IFERROR(VLOOKUP(彙總表!E26,'1-兼代課鐘點費'!B:M,12,FALSE),0)</f>
        <v>774000</v>
      </c>
      <c r="I26" s="15">
        <f>IFERROR(VLOOKUP(E26,'9-場租收支對列'!A:D,2,FALSE)*1000,0)</f>
        <v>0</v>
      </c>
      <c r="J26" s="27"/>
      <c r="K26" s="12">
        <f>IFERROR(VLOOKUP(彙總表!E26,'13-健檢'!A:F,5,FALSE),0)</f>
        <v>10500</v>
      </c>
      <c r="L26" s="12">
        <f>IFERROR(VLOOKUP(彙總表!E26,'12-退休撫卹相關'!B:O,7,FALSE),0)</f>
        <v>882996</v>
      </c>
      <c r="M26" s="12">
        <f>IFERROR(VLOOKUP(彙總表!E26,'11-退撫(三節及年終慰問金)'!B:J,9,FALSE),0)</f>
        <v>0</v>
      </c>
      <c r="N26" s="12"/>
      <c r="O26" s="13">
        <f>IFERROR(VLOOKUP(彙總表!E26,'12-退休撫卹相關'!B:O,11,FALSE),0)</f>
        <v>0</v>
      </c>
      <c r="P26" s="13">
        <f>IFERROR(VLOOKUP(彙總表!E26,'12-退休撫卹相關'!B:O,14,FALSE),0)</f>
        <v>0</v>
      </c>
      <c r="Q26" s="13">
        <f>IFERROR(VLOOKUP(彙總表!E26,'4-值勤(保全)費'!C:K,6,FALSE),0)</f>
        <v>68250</v>
      </c>
      <c r="R26" s="13">
        <f>IFERROR(VLOOKUP(彙總表!E26,'4-值勤(保全)費'!C:K,7,FALSE),0)</f>
        <v>96000</v>
      </c>
      <c r="S26" s="9">
        <v>80000</v>
      </c>
      <c r="T26" s="13">
        <f t="shared" si="10"/>
        <v>180000</v>
      </c>
      <c r="U26" s="13">
        <f t="shared" si="4"/>
        <v>40000</v>
      </c>
      <c r="V26" s="13">
        <f>IFERROR(VLOOKUP(彙總表!E26,'5-水電費'!B:S,14,FALSE)+VLOOKUP(彙總表!E26,'5-水電費'!B:S,15,FALSE),0)</f>
        <v>144000</v>
      </c>
      <c r="W26" s="14">
        <f>IFERROR(VLOOKUP(彙總表!E26,'5-水電費'!B:S,16,FALSE),0)</f>
        <v>0</v>
      </c>
      <c r="X26" s="13">
        <f t="shared" si="5"/>
        <v>113600</v>
      </c>
      <c r="Y26" s="15">
        <f>IFERROR(VLOOKUP(E26,'9-場租收支對列'!A:D,3,FALSE)*1000,0)</f>
        <v>6000</v>
      </c>
      <c r="Z26" s="15">
        <f>IFERROR(VLOOKUP(彙總表!E26,'2-特教班補助經費'!B:I,8,FALSE),0)</f>
        <v>8000</v>
      </c>
      <c r="AA26" s="11"/>
      <c r="AB26" s="17"/>
      <c r="AC26" s="17">
        <v>2000</v>
      </c>
      <c r="AD26" s="17"/>
      <c r="AE26" s="17">
        <f>IFERROR(VLOOKUP(彙總表!E26,'6-車輛費用相關'!A:T,20,FALSE),0)</f>
        <v>646390</v>
      </c>
      <c r="AF26" s="17">
        <f t="shared" si="6"/>
        <v>7100</v>
      </c>
      <c r="AG26" s="18">
        <f>IFERROR(VLOOKUP(彙總表!E26,'3-特教班教材編輯費'!B:H,6,FALSE),0)</f>
        <v>2400</v>
      </c>
      <c r="AH26" s="675">
        <f>IFERROR(VLOOKUP(彙總表!E26,'10-移用賸餘'!A:S,11,FALSE)*1000,0)</f>
        <v>0</v>
      </c>
      <c r="AI26" s="18">
        <f>IFERROR(VLOOKUP(彙總表!E26,'11-退撫(三節及年終慰問金)'!B:J,4,FALSE),0)</f>
        <v>18000</v>
      </c>
      <c r="AJ26" s="9">
        <f t="shared" si="7"/>
        <v>16500</v>
      </c>
      <c r="AK26" s="9"/>
      <c r="AL26" s="9"/>
      <c r="AM26" s="11"/>
      <c r="AN26" s="9">
        <f>IFERROR(VLOOKUP(彙總表!E26,'7-電梯費用'!B:I,6,FALSE)+VLOOKUP(彙總表!E26,'7-電梯費用'!B:I,7,FALSE),0)</f>
        <v>33000</v>
      </c>
      <c r="AO26" s="9">
        <f>IFERROR(VLOOKUP(彙總表!E26,'10-移用賸餘'!A:S,16,FALSE)*1000,0)</f>
        <v>0</v>
      </c>
      <c r="AP26" s="15">
        <f>IFERROR(VLOOKUP(E26,'9-場租收支對列'!A:D,4,FALSE)*1000,0)</f>
        <v>0</v>
      </c>
      <c r="AQ26" s="11">
        <v>633</v>
      </c>
      <c r="AR26" s="19">
        <f t="shared" si="8"/>
        <v>22675000</v>
      </c>
      <c r="AS26" s="19">
        <f t="shared" si="9"/>
        <v>0</v>
      </c>
      <c r="AT26" s="19"/>
    </row>
    <row r="27" spans="1:46" s="20" customFormat="1" ht="24" customHeight="1" x14ac:dyDescent="0.25">
      <c r="A27" s="8">
        <v>7</v>
      </c>
      <c r="B27" s="9">
        <v>107</v>
      </c>
      <c r="C27" s="8">
        <v>28</v>
      </c>
      <c r="D27" s="8">
        <v>2</v>
      </c>
      <c r="E27" s="10" t="s">
        <v>59</v>
      </c>
      <c r="F27" s="11">
        <f t="shared" si="3"/>
        <v>37315000</v>
      </c>
      <c r="G27" s="9">
        <v>30670805</v>
      </c>
      <c r="H27" s="12">
        <f>IFERROR(VLOOKUP(彙總表!E27,'1-兼代課鐘點費'!B:M,12,FALSE),0)</f>
        <v>795600</v>
      </c>
      <c r="I27" s="15">
        <f>IFERROR(VLOOKUP(E27,'9-場租收支對列'!A:D,2,FALSE)*1000,0)</f>
        <v>0</v>
      </c>
      <c r="J27" s="9"/>
      <c r="K27" s="12">
        <f>IFERROR(VLOOKUP(彙總表!E27,'13-健檢'!A:F,5,FALSE),0)</f>
        <v>24500</v>
      </c>
      <c r="L27" s="12">
        <f>IFERROR(VLOOKUP(彙總表!E27,'12-退休撫卹相關'!B:O,7,FALSE),0)</f>
        <v>4026546</v>
      </c>
      <c r="M27" s="12">
        <f>IFERROR(VLOOKUP(彙總表!E27,'11-退撫(三節及年終慰問金)'!B:J,9,FALSE),0)</f>
        <v>35480</v>
      </c>
      <c r="N27" s="12"/>
      <c r="O27" s="13">
        <f>IFERROR(VLOOKUP(彙總表!E27,'12-退休撫卹相關'!B:O,11,FALSE),0)</f>
        <v>184860</v>
      </c>
      <c r="P27" s="13">
        <f>IFERROR(VLOOKUP(彙總表!E27,'12-退休撫卹相關'!B:O,14,FALSE),0)</f>
        <v>0</v>
      </c>
      <c r="Q27" s="13">
        <f>IFERROR(VLOOKUP(彙總表!E27,'4-值勤(保全)費'!C:K,6,FALSE),0)</f>
        <v>164250</v>
      </c>
      <c r="R27" s="13">
        <f>IFERROR(VLOOKUP(彙總表!E27,'4-值勤(保全)費'!C:K,7,FALSE),0)</f>
        <v>0</v>
      </c>
      <c r="S27" s="9"/>
      <c r="T27" s="13">
        <f t="shared" si="10"/>
        <v>194400</v>
      </c>
      <c r="U27" s="13">
        <f t="shared" si="4"/>
        <v>56000</v>
      </c>
      <c r="V27" s="13">
        <f>IFERROR(VLOOKUP(彙總表!E27,'5-水電費'!B:S,14,FALSE)+VLOOKUP(彙總表!E27,'5-水電費'!B:S,15,FALSE),0)</f>
        <v>195000</v>
      </c>
      <c r="W27" s="14">
        <f>IFERROR(VLOOKUP(彙總表!E27,'5-水電費'!B:S,16,FALSE),0)</f>
        <v>0</v>
      </c>
      <c r="X27" s="13">
        <f t="shared" si="5"/>
        <v>171200</v>
      </c>
      <c r="Y27" s="15">
        <f>IFERROR(VLOOKUP(E27,'9-場租收支對列'!A:D,3,FALSE)*1000,0)</f>
        <v>5000</v>
      </c>
      <c r="Z27" s="15">
        <f>IFERROR(VLOOKUP(彙總表!E27,'2-特教班補助經費'!B:I,8,FALSE),0)</f>
        <v>12000</v>
      </c>
      <c r="AA27" s="11"/>
      <c r="AB27" s="17"/>
      <c r="AC27" s="17"/>
      <c r="AD27" s="17"/>
      <c r="AE27" s="17">
        <f>IFERROR(VLOOKUP(彙總表!E27,'6-車輛費用相關'!A:T,20,FALSE),0)</f>
        <v>656810</v>
      </c>
      <c r="AF27" s="17">
        <f t="shared" si="6"/>
        <v>10700</v>
      </c>
      <c r="AG27" s="18">
        <f>IFERROR(VLOOKUP(彙總表!E27,'3-特教班教材編輯費'!B:H,6,FALSE),0)</f>
        <v>7200</v>
      </c>
      <c r="AH27" s="675">
        <f>IFERROR(VLOOKUP(彙總表!E27,'10-移用賸餘'!A:S,11,FALSE)*1000,0)</f>
        <v>80000</v>
      </c>
      <c r="AI27" s="18">
        <f>IFERROR(VLOOKUP(彙總表!E27,'11-退撫(三節及年終慰問金)'!B:J,4,FALSE),0)</f>
        <v>6000</v>
      </c>
      <c r="AJ27" s="9">
        <f t="shared" si="7"/>
        <v>18300</v>
      </c>
      <c r="AK27" s="9"/>
      <c r="AL27" s="9"/>
      <c r="AM27" s="11"/>
      <c r="AN27" s="9">
        <f>IFERROR(VLOOKUP(彙總表!E27,'7-電梯費用'!B:I,6,FALSE)+VLOOKUP(彙總表!E27,'7-電梯費用'!B:I,7,FALSE),0)</f>
        <v>0</v>
      </c>
      <c r="AO27" s="9">
        <f>IFERROR(VLOOKUP(彙總表!E27,'10-移用賸餘'!A:S,16,FALSE)*1000,0)</f>
        <v>0</v>
      </c>
      <c r="AP27" s="15">
        <f>IFERROR(VLOOKUP(E27,'9-場租收支對列'!A:D,4,FALSE)*1000,0)</f>
        <v>0</v>
      </c>
      <c r="AQ27" s="11">
        <v>349</v>
      </c>
      <c r="AR27" s="19">
        <f t="shared" si="8"/>
        <v>37315000</v>
      </c>
      <c r="AS27" s="19">
        <f t="shared" si="9"/>
        <v>0</v>
      </c>
      <c r="AT27" s="19"/>
    </row>
    <row r="28" spans="1:46" s="19" customFormat="1" ht="24" customHeight="1" x14ac:dyDescent="0.25">
      <c r="A28" s="8">
        <v>5</v>
      </c>
      <c r="B28" s="9">
        <v>47</v>
      </c>
      <c r="C28" s="8">
        <v>22</v>
      </c>
      <c r="D28" s="8">
        <v>0</v>
      </c>
      <c r="E28" s="10" t="s">
        <v>60</v>
      </c>
      <c r="F28" s="11">
        <f t="shared" si="3"/>
        <v>28934000</v>
      </c>
      <c r="G28" s="9">
        <v>23799347</v>
      </c>
      <c r="H28" s="12">
        <f>IFERROR(VLOOKUP(彙總表!E28,'1-兼代課鐘點費'!B:M,12,FALSE),0)</f>
        <v>774000</v>
      </c>
      <c r="I28" s="15">
        <f>IFERROR(VLOOKUP(E28,'9-場租收支對列'!A:D,2,FALSE)*1000,0)</f>
        <v>0</v>
      </c>
      <c r="J28" s="9"/>
      <c r="K28" s="12">
        <f>IFERROR(VLOOKUP(彙總表!E28,'13-健檢'!A:F,5,FALSE),0)</f>
        <v>17500</v>
      </c>
      <c r="L28" s="12">
        <f>IFERROR(VLOOKUP(彙總表!E28,'12-退休撫卹相關'!B:O,7,FALSE),0)</f>
        <v>2956541</v>
      </c>
      <c r="M28" s="12">
        <f>IFERROR(VLOOKUP(彙總表!E28,'11-退撫(三節及年終慰問金)'!B:J,9,FALSE),0)</f>
        <v>0</v>
      </c>
      <c r="N28" s="12"/>
      <c r="O28" s="13">
        <f>IFERROR(VLOOKUP(彙總表!E28,'12-退休撫卹相關'!B:O,11,FALSE),0)</f>
        <v>0</v>
      </c>
      <c r="P28" s="13">
        <f>IFERROR(VLOOKUP(彙總表!E28,'12-退休撫卹相關'!B:O,14,FALSE),0)</f>
        <v>0</v>
      </c>
      <c r="Q28" s="13">
        <f>IFERROR(VLOOKUP(彙總表!E28,'4-值勤(保全)費'!C:K,6,FALSE),0)</f>
        <v>87390</v>
      </c>
      <c r="R28" s="13">
        <f>IFERROR(VLOOKUP(彙總表!E28,'4-值勤(保全)費'!C:K,7,FALSE),0)</f>
        <v>76860</v>
      </c>
      <c r="S28" s="9">
        <v>80000</v>
      </c>
      <c r="T28" s="13">
        <f t="shared" si="10"/>
        <v>180000</v>
      </c>
      <c r="U28" s="13">
        <f t="shared" si="4"/>
        <v>44000</v>
      </c>
      <c r="V28" s="13">
        <f>IFERROR(VLOOKUP(彙總表!E28,'5-水電費'!B:S,14,FALSE)+VLOOKUP(彙總表!E28,'5-水電費'!B:S,15,FALSE),0)</f>
        <v>144000</v>
      </c>
      <c r="W28" s="14">
        <f>IFERROR(VLOOKUP(彙總表!E28,'5-水電費'!B:S,16,FALSE),0)</f>
        <v>0</v>
      </c>
      <c r="X28" s="13">
        <f t="shared" si="5"/>
        <v>75200</v>
      </c>
      <c r="Y28" s="15">
        <f>IFERROR(VLOOKUP(E28,'9-場租收支對列'!A:D,3,FALSE)*1000,0)</f>
        <v>30000</v>
      </c>
      <c r="Z28" s="15">
        <f>IFERROR(VLOOKUP(彙總表!E28,'2-特教班補助經費'!B:I,8,FALSE),0)</f>
        <v>8000</v>
      </c>
      <c r="AA28" s="11"/>
      <c r="AB28" s="17"/>
      <c r="AC28" s="17"/>
      <c r="AD28" s="17"/>
      <c r="AE28" s="17">
        <f>IFERROR(VLOOKUP(彙總表!E28,'6-車輛費用相關'!A:T,20,FALSE),0)</f>
        <v>625055</v>
      </c>
      <c r="AF28" s="17">
        <f t="shared" si="6"/>
        <v>4700</v>
      </c>
      <c r="AG28" s="18">
        <f>IFERROR(VLOOKUP(彙總表!E28,'3-特教班教材編輯費'!B:H,6,FALSE),0)</f>
        <v>2400</v>
      </c>
      <c r="AH28" s="675">
        <f>IFERROR(VLOOKUP(彙總表!E28,'10-移用賸餘'!A:S,11,FALSE)*1000,0)</f>
        <v>0</v>
      </c>
      <c r="AI28" s="18">
        <f>IFERROR(VLOOKUP(彙總表!E28,'11-退撫(三節及年終慰問金)'!B:J,4,FALSE),0)</f>
        <v>12000</v>
      </c>
      <c r="AJ28" s="9">
        <f t="shared" si="7"/>
        <v>16500</v>
      </c>
      <c r="AK28" s="9"/>
      <c r="AL28" s="9"/>
      <c r="AM28" s="11"/>
      <c r="AN28" s="9">
        <f>IFERROR(VLOOKUP(彙總表!E28,'7-電梯費用'!B:I,6,FALSE)+VLOOKUP(彙總表!E28,'7-電梯費用'!B:I,7,FALSE),0)</f>
        <v>0</v>
      </c>
      <c r="AO28" s="9">
        <f>IFERROR(VLOOKUP(彙總表!E28,'10-移用賸餘'!A:S,16,FALSE)*1000,0)</f>
        <v>0</v>
      </c>
      <c r="AP28" s="15">
        <f>IFERROR(VLOOKUP(E28,'9-場租收支對列'!A:D,4,FALSE)*1000,0)</f>
        <v>0</v>
      </c>
      <c r="AQ28" s="11">
        <v>507</v>
      </c>
      <c r="AR28" s="19">
        <f t="shared" si="8"/>
        <v>28934000</v>
      </c>
      <c r="AS28" s="19">
        <f t="shared" si="9"/>
        <v>0</v>
      </c>
    </row>
    <row r="29" spans="1:46" s="19" customFormat="1" ht="24" customHeight="1" x14ac:dyDescent="0.25">
      <c r="A29" s="8">
        <v>3</v>
      </c>
      <c r="B29" s="9">
        <v>27</v>
      </c>
      <c r="C29" s="23">
        <v>14</v>
      </c>
      <c r="D29" s="8">
        <v>2</v>
      </c>
      <c r="E29" s="10" t="s">
        <v>61</v>
      </c>
      <c r="F29" s="11">
        <f t="shared" si="3"/>
        <v>20136000</v>
      </c>
      <c r="G29" s="9">
        <v>16729260</v>
      </c>
      <c r="H29" s="12">
        <f>IFERROR(VLOOKUP(彙總表!E29,'1-兼代課鐘點費'!B:M,12,FALSE),0)</f>
        <v>752400</v>
      </c>
      <c r="I29" s="15">
        <f>IFERROR(VLOOKUP(E29,'9-場租收支對列'!A:D,2,FALSE)*1000,0)</f>
        <v>0</v>
      </c>
      <c r="J29" s="9"/>
      <c r="K29" s="12">
        <f>IFERROR(VLOOKUP(彙總表!E29,'13-健檢'!A:F,5,FALSE),0)</f>
        <v>10500</v>
      </c>
      <c r="L29" s="12">
        <f>IFERROR(VLOOKUP(彙總表!E29,'12-退休撫卹相關'!B:O,7,FALSE),0)</f>
        <v>1257768</v>
      </c>
      <c r="M29" s="12">
        <f>IFERROR(VLOOKUP(彙總表!E29,'11-退撫(三節及年終慰問金)'!B:J,9,FALSE),0)</f>
        <v>0</v>
      </c>
      <c r="N29" s="12"/>
      <c r="O29" s="13">
        <f>IFERROR(VLOOKUP(彙總表!E29,'12-退休撫卹相關'!B:O,11,FALSE),0)</f>
        <v>163896</v>
      </c>
      <c r="P29" s="13">
        <f>IFERROR(VLOOKUP(彙總表!E29,'12-退休撫卹相關'!B:O,14,FALSE),0)</f>
        <v>0</v>
      </c>
      <c r="Q29" s="13">
        <f>IFERROR(VLOOKUP(彙總表!E29,'4-值勤(保全)費'!C:K,6,FALSE),0)</f>
        <v>164250</v>
      </c>
      <c r="R29" s="13">
        <f>IFERROR(VLOOKUP(彙總表!E29,'4-值勤(保全)費'!C:K,7,FALSE),0)</f>
        <v>0</v>
      </c>
      <c r="S29" s="9"/>
      <c r="T29" s="13">
        <f t="shared" si="10"/>
        <v>165600</v>
      </c>
      <c r="U29" s="13">
        <f t="shared" si="4"/>
        <v>28000</v>
      </c>
      <c r="V29" s="13">
        <f>IFERROR(VLOOKUP(彙總表!E29,'5-水電費'!B:S,14,FALSE)+VLOOKUP(彙總表!E29,'5-水電費'!B:S,15,FALSE),0)</f>
        <v>145000</v>
      </c>
      <c r="W29" s="14">
        <f>IFERROR(VLOOKUP(彙總表!E29,'5-水電費'!B:S,16,FALSE),0)</f>
        <v>0</v>
      </c>
      <c r="X29" s="13">
        <f t="shared" si="5"/>
        <v>43200</v>
      </c>
      <c r="Y29" s="15">
        <f>IFERROR(VLOOKUP(E29,'9-場租收支對列'!A:D,3,FALSE)*1000,0)</f>
        <v>0</v>
      </c>
      <c r="Z29" s="15">
        <f>IFERROR(VLOOKUP(彙總表!E29,'2-特教班補助經費'!B:I,8,FALSE),0)</f>
        <v>0</v>
      </c>
      <c r="AA29" s="11"/>
      <c r="AB29" s="17"/>
      <c r="AC29" s="15"/>
      <c r="AD29" s="15"/>
      <c r="AE29" s="17">
        <f>IFERROR(VLOOKUP(彙總表!E29,'6-車輛費用相關'!A:T,20,FALSE),0)</f>
        <v>657843</v>
      </c>
      <c r="AF29" s="17">
        <f t="shared" si="6"/>
        <v>2700</v>
      </c>
      <c r="AG29" s="18">
        <f>IFERROR(VLOOKUP(彙總表!E29,'3-特教班教材編輯費'!B:H,6,FALSE),0)</f>
        <v>0</v>
      </c>
      <c r="AH29" s="675">
        <f>IFERROR(VLOOKUP(彙總表!E29,'10-移用賸餘'!A:S,11,FALSE)*1000,0)</f>
        <v>0</v>
      </c>
      <c r="AI29" s="18">
        <f>IFERROR(VLOOKUP(彙總表!E29,'11-退撫(三節及年終慰問金)'!B:J,4,FALSE),0)</f>
        <v>0</v>
      </c>
      <c r="AJ29" s="9">
        <f t="shared" si="7"/>
        <v>14700</v>
      </c>
      <c r="AK29" s="9"/>
      <c r="AL29" s="9"/>
      <c r="AM29" s="11"/>
      <c r="AN29" s="9">
        <f>IFERROR(VLOOKUP(彙總表!E29,'7-電梯費用'!B:I,6,FALSE)+VLOOKUP(彙總表!E29,'7-電梯費用'!B:I,7,FALSE),0)</f>
        <v>0</v>
      </c>
      <c r="AO29" s="9">
        <f>IFERROR(VLOOKUP(彙總表!E29,'10-移用賸餘'!A:S,16,FALSE)*1000,0)</f>
        <v>0</v>
      </c>
      <c r="AP29" s="15">
        <f>IFERROR(VLOOKUP(E29,'9-場租收支對列'!A:D,4,FALSE)*1000,0)</f>
        <v>0</v>
      </c>
      <c r="AQ29" s="11">
        <v>883</v>
      </c>
      <c r="AR29" s="19">
        <f t="shared" si="8"/>
        <v>20136000</v>
      </c>
      <c r="AS29" s="19">
        <f t="shared" si="9"/>
        <v>0</v>
      </c>
    </row>
    <row r="30" spans="1:46" s="31" customFormat="1" ht="24" customHeight="1" x14ac:dyDescent="0.25">
      <c r="A30" s="23">
        <v>3</v>
      </c>
      <c r="B30" s="29">
        <v>4</v>
      </c>
      <c r="C30" s="9">
        <v>25</v>
      </c>
      <c r="D30" s="23">
        <v>1</v>
      </c>
      <c r="E30" s="30" t="s">
        <v>62</v>
      </c>
      <c r="F30" s="11">
        <v>33270000</v>
      </c>
      <c r="G30" s="9">
        <v>23568767</v>
      </c>
      <c r="H30" s="12">
        <f>IFERROR(VLOOKUP(彙總表!E30,'1-兼代課鐘點費'!B:M,12,FALSE),0)</f>
        <v>0</v>
      </c>
      <c r="I30" s="15">
        <f>IFERROR(VLOOKUP(E30,'9-場租收支對列'!A:D,2,FALSE)*1000,0)</f>
        <v>0</v>
      </c>
      <c r="J30" s="9"/>
      <c r="K30" s="12">
        <v>10500</v>
      </c>
      <c r="L30" s="12">
        <f>IFERROR(VLOOKUP(彙總表!E30,'12-退休撫卹相關'!B:O,7,FALSE),0)</f>
        <v>0</v>
      </c>
      <c r="M30" s="12">
        <f>IFERROR(VLOOKUP(彙總表!E30,'11-退撫(三節及年終慰問金)'!B:J,9,FALSE),0)</f>
        <v>0</v>
      </c>
      <c r="N30" s="12"/>
      <c r="O30" s="13">
        <f>IFERROR(VLOOKUP(彙總表!E30,'12-退休撫卹相關'!B:O,11,FALSE),0)</f>
        <v>0</v>
      </c>
      <c r="P30" s="13">
        <f>IFERROR(VLOOKUP(彙總表!E30,'12-退休撫卹相關'!B:O,14,FALSE),0)</f>
        <v>0</v>
      </c>
      <c r="Q30" s="13">
        <f>IFERROR(VLOOKUP(彙總表!E30,'4-值勤(保全)費'!C:K,6,FALSE),0)</f>
        <v>0</v>
      </c>
      <c r="R30" s="13">
        <f>IFERROR(VLOOKUP(彙總表!E30,'4-值勤(保全)費'!C:K,7,FALSE),0)</f>
        <v>0</v>
      </c>
      <c r="S30" s="9"/>
      <c r="T30" s="13"/>
      <c r="U30" s="13"/>
      <c r="V30" s="13">
        <f>IFERROR(VLOOKUP(彙總表!E30,'5-水電費'!B:S,14,FALSE)+VLOOKUP(彙總表!E30,'5-水電費'!B:S,15,FALSE),0)</f>
        <v>0</v>
      </c>
      <c r="W30" s="14">
        <f>IFERROR(VLOOKUP(彙總表!E30,'5-水電費'!B:S,16,FALSE),0)</f>
        <v>0</v>
      </c>
      <c r="X30" s="13"/>
      <c r="Y30" s="15">
        <f>IFERROR(VLOOKUP(E30,'9-場租收支對列'!A:D,3,FALSE)*1000,0)</f>
        <v>25000</v>
      </c>
      <c r="Z30" s="15">
        <f>IFERROR(VLOOKUP(彙總表!E30,'2-特教班補助經費'!B:I,8,FALSE),0)</f>
        <v>0</v>
      </c>
      <c r="AA30" s="9"/>
      <c r="AB30" s="17"/>
      <c r="AC30" s="17">
        <v>6000</v>
      </c>
      <c r="AD30" s="17"/>
      <c r="AE30" s="17">
        <f>IFERROR(VLOOKUP(彙總表!E30,'6-車輛費用相關'!A:T,20,FALSE),0)</f>
        <v>0</v>
      </c>
      <c r="AF30" s="17"/>
      <c r="AG30" s="18">
        <f>IFERROR(VLOOKUP(彙總表!E30,'3-特教班教材編輯費'!B:H,6,FALSE),0)</f>
        <v>0</v>
      </c>
      <c r="AH30" s="675">
        <v>10441000</v>
      </c>
      <c r="AI30" s="18">
        <f>IFERROR(VLOOKUP(彙總表!E30,'11-退撫(三節及年終慰問金)'!B:J,4,FALSE),0)</f>
        <v>0</v>
      </c>
      <c r="AJ30" s="9"/>
      <c r="AK30" s="9"/>
      <c r="AL30" s="9"/>
      <c r="AM30" s="9"/>
      <c r="AN30" s="9">
        <f>IFERROR(VLOOKUP(彙總表!E30,'7-電梯費用'!B:I,6,FALSE)+VLOOKUP(彙總表!E30,'7-電梯費用'!B:I,7,FALSE),0)</f>
        <v>198000</v>
      </c>
      <c r="AO30" s="9">
        <f>IFERROR(VLOOKUP(彙總表!E30,'10-移用賸餘'!A:S,16,FALSE)*1000,0)</f>
        <v>0</v>
      </c>
      <c r="AP30" s="15">
        <f>IFERROR(VLOOKUP(E30,'9-場租收支對列'!A:D,4,FALSE)*1000,0)</f>
        <v>0</v>
      </c>
      <c r="AQ30" s="9"/>
      <c r="AR30" s="19">
        <f t="shared" si="8"/>
        <v>34250000</v>
      </c>
      <c r="AS30" s="19">
        <f t="shared" si="9"/>
        <v>980000</v>
      </c>
    </row>
    <row r="31" spans="1:46" s="36" customFormat="1" ht="24" customHeight="1" x14ac:dyDescent="0.25">
      <c r="A31" s="8">
        <v>6</v>
      </c>
      <c r="B31" s="9">
        <v>139</v>
      </c>
      <c r="C31" s="9">
        <v>33</v>
      </c>
      <c r="D31" s="8">
        <v>1</v>
      </c>
      <c r="E31" s="32" t="s">
        <v>63</v>
      </c>
      <c r="F31" s="11">
        <f>SUM(G31:AQ31)</f>
        <v>57232000</v>
      </c>
      <c r="G31" s="9">
        <v>37798300</v>
      </c>
      <c r="H31" s="12">
        <f>IFERROR(VLOOKUP(彙總表!E31,'1-兼代課鐘點費'!B:M,12,FALSE),0)</f>
        <v>872000</v>
      </c>
      <c r="I31" s="15">
        <f>IFERROR(VLOOKUP(E31,'9-場租收支對列'!A:D,2,FALSE)*1000,0)</f>
        <v>0</v>
      </c>
      <c r="J31" s="33"/>
      <c r="K31" s="12">
        <f>IFERROR(VLOOKUP(彙總表!E31,'13-健檢'!A:F,5,FALSE),0)</f>
        <v>35000</v>
      </c>
      <c r="L31" s="12">
        <f>IFERROR(VLOOKUP(彙總表!E31,'12-退休撫卹相關'!B:O,7,FALSE),0)</f>
        <v>2329261</v>
      </c>
      <c r="M31" s="12">
        <f>IFERROR(VLOOKUP(彙總表!E31,'11-退撫(三節及年終慰問金)'!B:J,9,FALSE),0)</f>
        <v>0</v>
      </c>
      <c r="N31" s="12"/>
      <c r="O31" s="13">
        <f>IFERROR(VLOOKUP(彙總表!E31,'12-退休撫卹相關'!B:O,11,FALSE),0)</f>
        <v>0</v>
      </c>
      <c r="P31" s="13">
        <f>IFERROR(VLOOKUP(彙總表!E31,'12-退休撫卹相關'!B:O,14,FALSE),0)</f>
        <v>0</v>
      </c>
      <c r="Q31" s="13">
        <f>IFERROR(VLOOKUP(彙總表!E31,'4-值勤(保全)費'!C:K,6,FALSE),0)</f>
        <v>68250</v>
      </c>
      <c r="R31" s="13">
        <f>IFERROR(VLOOKUP(彙總表!E31,'4-值勤(保全)費'!C:K,7,FALSE),0)</f>
        <v>96000</v>
      </c>
      <c r="S31" s="9"/>
      <c r="T31" s="13">
        <f t="shared" si="10"/>
        <v>187200</v>
      </c>
      <c r="U31" s="13">
        <f>C31*2000</f>
        <v>66000</v>
      </c>
      <c r="V31" s="13">
        <f>IFERROR(VLOOKUP(彙總表!E31,'5-水電費'!B:S,14,FALSE)+VLOOKUP(彙總表!E31,'5-水電費'!B:S,15,FALSE),0)+500000</f>
        <v>671000</v>
      </c>
      <c r="W31" s="14">
        <f>IFERROR(VLOOKUP(彙總表!E31,'5-水電費'!B:S,16,FALSE),0)</f>
        <v>0</v>
      </c>
      <c r="X31" s="13">
        <v>5586000</v>
      </c>
      <c r="Y31" s="15">
        <f>IFERROR(VLOOKUP(E31,'9-場租收支對列'!A:D,3,FALSE)*1000,0)</f>
        <v>1269000</v>
      </c>
      <c r="Z31" s="15">
        <f>IFERROR(VLOOKUP(彙總表!E31,'2-特教班補助經費'!B:I,8,FALSE),0)</f>
        <v>0</v>
      </c>
      <c r="AA31" s="11"/>
      <c r="AB31" s="34"/>
      <c r="AC31" s="34"/>
      <c r="AD31" s="34"/>
      <c r="AE31" s="17">
        <f>IFERROR(VLOOKUP(彙總表!E31,'6-車輛費用相關'!A:T,20,FALSE),0)</f>
        <v>10848.2</v>
      </c>
      <c r="AF31" s="17">
        <f>B31*100</f>
        <v>13900</v>
      </c>
      <c r="AG31" s="18">
        <f>IFERROR(VLOOKUP(彙總表!E31,'3-特教班教材編輯費'!B:H,6,FALSE),0)</f>
        <v>0</v>
      </c>
      <c r="AH31" s="675">
        <f>IFERROR(VLOOKUP(彙總表!E31,'10-移用賸餘'!A:S,11,FALSE)*1000,0)</f>
        <v>0</v>
      </c>
      <c r="AI31" s="18">
        <f>IFERROR(VLOOKUP(彙總表!E31,'11-退撫(三節及年終慰問金)'!B:J,4,FALSE),0)</f>
        <v>12000</v>
      </c>
      <c r="AJ31" s="9">
        <f>A31*900+12000</f>
        <v>17400</v>
      </c>
      <c r="AK31" s="9"/>
      <c r="AL31" s="9">
        <v>8166750</v>
      </c>
      <c r="AM31" s="11"/>
      <c r="AN31" s="9">
        <f>IFERROR(VLOOKUP(彙總表!E31,'7-電梯費用'!B:I,6,FALSE)+VLOOKUP(彙總表!E31,'7-電梯費用'!B:I,7,FALSE),0)</f>
        <v>33000</v>
      </c>
      <c r="AO31" s="9">
        <f>IFERROR(VLOOKUP(彙總表!E31,'10-移用賸餘'!A:S,16,FALSE)*1000,0)</f>
        <v>0</v>
      </c>
      <c r="AP31" s="15">
        <f>IFERROR(VLOOKUP(E31,'9-場租收支對列'!A:D,4,FALSE)*1000,0)</f>
        <v>0</v>
      </c>
      <c r="AQ31" s="11">
        <v>90.799999997019768</v>
      </c>
      <c r="AR31" s="19">
        <f t="shared" si="8"/>
        <v>57232000</v>
      </c>
      <c r="AS31" s="19">
        <f t="shared" si="9"/>
        <v>0</v>
      </c>
      <c r="AT31" s="35"/>
    </row>
  </sheetData>
  <sheetProtection selectLockedCells="1" selectUnlockedCells="1"/>
  <mergeCells count="51">
    <mergeCell ref="J3:J4"/>
    <mergeCell ref="K3:K4"/>
    <mergeCell ref="L3:L4"/>
    <mergeCell ref="M3:M4"/>
    <mergeCell ref="N3:N4"/>
    <mergeCell ref="O3:O4"/>
    <mergeCell ref="X3:X4"/>
    <mergeCell ref="Y3:Y4"/>
    <mergeCell ref="A1:AM1"/>
    <mergeCell ref="A2:A4"/>
    <mergeCell ref="B2:B4"/>
    <mergeCell ref="C2:C4"/>
    <mergeCell ref="D2:D4"/>
    <mergeCell ref="E2:E4"/>
    <mergeCell ref="F2:F4"/>
    <mergeCell ref="G2:K2"/>
    <mergeCell ref="L2:P2"/>
    <mergeCell ref="Q3:Q4"/>
    <mergeCell ref="G3:G4"/>
    <mergeCell ref="H3:H4"/>
    <mergeCell ref="Z3:Z4"/>
    <mergeCell ref="AA3:AA4"/>
    <mergeCell ref="AB3:AB4"/>
    <mergeCell ref="AT3:AT4"/>
    <mergeCell ref="AR3:AR4"/>
    <mergeCell ref="AS3:AS4"/>
    <mergeCell ref="AD3:AD4"/>
    <mergeCell ref="AQ3:AQ4"/>
    <mergeCell ref="AK3:AK4"/>
    <mergeCell ref="AL3:AL4"/>
    <mergeCell ref="AM3:AM4"/>
    <mergeCell ref="AN3:AN4"/>
    <mergeCell ref="AJ3:AJ4"/>
    <mergeCell ref="AF3:AF4"/>
    <mergeCell ref="AG3:AG4"/>
    <mergeCell ref="Q2:AN2"/>
    <mergeCell ref="AO3:AO4"/>
    <mergeCell ref="I3:I4"/>
    <mergeCell ref="AP3:AP4"/>
    <mergeCell ref="AO2:AP2"/>
    <mergeCell ref="AE3:AE4"/>
    <mergeCell ref="AH3:AH4"/>
    <mergeCell ref="AI3:AI4"/>
    <mergeCell ref="P3:P4"/>
    <mergeCell ref="AC3:AC4"/>
    <mergeCell ref="R3:R4"/>
    <mergeCell ref="S3:S4"/>
    <mergeCell ref="T3:T4"/>
    <mergeCell ref="U3:U4"/>
    <mergeCell ref="V3:V4"/>
    <mergeCell ref="W3:W4"/>
  </mergeCells>
  <phoneticPr fontId="3" type="noConversion"/>
  <pageMargins left="0.15748031496062992" right="0.15748031496062992" top="0" bottom="0" header="0.51181102362204722" footer="0.51181102362204722"/>
  <pageSetup paperSize="8" scale="81" firstPageNumber="0" fitToWidth="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J8" sqref="J8"/>
    </sheetView>
  </sheetViews>
  <sheetFormatPr defaultRowHeight="15.75" x14ac:dyDescent="0.25"/>
  <cols>
    <col min="1" max="1" width="34.140625" style="909" customWidth="1"/>
    <col min="2" max="2" width="67" style="909" customWidth="1"/>
  </cols>
  <sheetData>
    <row r="1" spans="1:2" ht="16.5" x14ac:dyDescent="0.25">
      <c r="A1" s="913" t="s">
        <v>1333</v>
      </c>
      <c r="B1" s="914" t="s">
        <v>1347</v>
      </c>
    </row>
    <row r="2" spans="1:2" ht="39.75" customHeight="1" x14ac:dyDescent="0.25">
      <c r="A2" s="908" t="s">
        <v>1334</v>
      </c>
      <c r="B2" s="910" t="s">
        <v>1335</v>
      </c>
    </row>
    <row r="3" spans="1:2" ht="39.75" customHeight="1" x14ac:dyDescent="0.25">
      <c r="A3" s="908" t="s">
        <v>1336</v>
      </c>
      <c r="B3" s="910" t="s">
        <v>1337</v>
      </c>
    </row>
    <row r="4" spans="1:2" ht="39.75" customHeight="1" x14ac:dyDescent="0.25">
      <c r="A4" s="911" t="s">
        <v>1338</v>
      </c>
      <c r="B4" s="913" t="s">
        <v>1348</v>
      </c>
    </row>
    <row r="5" spans="1:2" ht="60.75" customHeight="1" x14ac:dyDescent="0.25">
      <c r="A5" s="915" t="s">
        <v>1339</v>
      </c>
      <c r="B5" s="912" t="s">
        <v>1340</v>
      </c>
    </row>
    <row r="6" spans="1:2" ht="39.75" customHeight="1" x14ac:dyDescent="0.25">
      <c r="A6" s="911" t="s">
        <v>1341</v>
      </c>
      <c r="B6" s="913" t="s">
        <v>1342</v>
      </c>
    </row>
    <row r="7" spans="1:2" ht="39.75" customHeight="1" x14ac:dyDescent="0.25">
      <c r="A7" s="911" t="s">
        <v>1343</v>
      </c>
      <c r="B7" s="913" t="s">
        <v>1344</v>
      </c>
    </row>
    <row r="8" spans="1:2" ht="39.75" customHeight="1" x14ac:dyDescent="0.25">
      <c r="A8" s="911" t="s">
        <v>1345</v>
      </c>
      <c r="B8" s="913" t="s">
        <v>1346</v>
      </c>
    </row>
    <row r="9" spans="1:2" ht="74.25" customHeight="1" x14ac:dyDescent="0.25">
      <c r="A9" s="1013" t="s">
        <v>1349</v>
      </c>
      <c r="B9" s="1014"/>
    </row>
  </sheetData>
  <mergeCells count="1">
    <mergeCell ref="A9:B9"/>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633"/>
  <sheetViews>
    <sheetView view="pageBreakPreview" zoomScale="85" zoomScaleNormal="75" zoomScaleSheetLayoutView="85" workbookViewId="0">
      <pane xSplit="1" ySplit="5" topLeftCell="B6" activePane="bottomRight" state="frozen"/>
      <selection pane="topRight" activeCell="K1" sqref="K1"/>
      <selection pane="bottomLeft" activeCell="A5" sqref="A5"/>
      <selection pane="bottomRight" activeCell="C10" sqref="C10:L10"/>
    </sheetView>
  </sheetViews>
  <sheetFormatPr defaultRowHeight="16.5" x14ac:dyDescent="0.25"/>
  <cols>
    <col min="1" max="1" width="25.7109375" style="875" customWidth="1"/>
    <col min="2" max="2" width="22.85546875" style="873" customWidth="1"/>
    <col min="3" max="4" width="21.85546875" style="874" customWidth="1"/>
    <col min="5" max="5" width="21.28515625" style="874" customWidth="1"/>
    <col min="6" max="6" width="18.7109375" style="874" customWidth="1"/>
    <col min="7" max="7" width="16.5703125" style="874" customWidth="1"/>
    <col min="8" max="8" width="19.28515625" style="874" customWidth="1"/>
    <col min="9" max="9" width="17.7109375" style="874" customWidth="1"/>
    <col min="10" max="10" width="15.42578125" style="874" customWidth="1"/>
    <col min="11" max="11" width="19.140625" style="874" customWidth="1"/>
    <col min="12" max="12" width="17.5703125" style="874" customWidth="1"/>
    <col min="13" max="13" width="21.28515625" style="874" customWidth="1"/>
    <col min="14" max="14" width="14.42578125" style="873" customWidth="1"/>
    <col min="15" max="15" width="17.140625" style="873" bestFit="1" customWidth="1"/>
    <col min="16" max="16" width="14.85546875" style="873" customWidth="1"/>
    <col min="17" max="16384" width="9.140625" style="873"/>
  </cols>
  <sheetData>
    <row r="1" spans="1:16" ht="36" customHeight="1" x14ac:dyDescent="0.4">
      <c r="A1" s="907" t="s">
        <v>1330</v>
      </c>
      <c r="B1" s="906"/>
      <c r="C1" s="905"/>
      <c r="D1" s="905"/>
      <c r="E1" s="905"/>
      <c r="F1" s="1017" t="s">
        <v>1329</v>
      </c>
      <c r="G1" s="1018"/>
      <c r="H1" s="1018"/>
      <c r="I1" s="1018"/>
      <c r="J1" s="1018"/>
      <c r="K1" s="1018"/>
      <c r="L1" s="1018"/>
      <c r="M1" s="1018"/>
    </row>
    <row r="2" spans="1:16" s="897" customFormat="1" ht="36" customHeight="1" x14ac:dyDescent="0.25">
      <c r="A2" s="1019" t="s">
        <v>1328</v>
      </c>
      <c r="B2" s="1015" t="s">
        <v>1327</v>
      </c>
      <c r="C2" s="900"/>
      <c r="D2" s="900"/>
      <c r="E2" s="900"/>
      <c r="F2" s="900"/>
      <c r="G2" s="900"/>
      <c r="H2" s="900"/>
      <c r="I2" s="900"/>
      <c r="J2" s="898"/>
      <c r="K2" s="898"/>
      <c r="L2" s="898"/>
      <c r="M2" s="898"/>
    </row>
    <row r="3" spans="1:16" s="897" customFormat="1" ht="52.5" customHeight="1" x14ac:dyDescent="0.25">
      <c r="A3" s="1020"/>
      <c r="B3" s="1016"/>
      <c r="C3" s="904" t="s">
        <v>1326</v>
      </c>
      <c r="D3" s="899" t="s">
        <v>1325</v>
      </c>
      <c r="E3" s="904" t="s">
        <v>1324</v>
      </c>
      <c r="F3" s="900" t="s">
        <v>1323</v>
      </c>
      <c r="G3" s="900" t="s">
        <v>1322</v>
      </c>
      <c r="H3" s="900" t="s">
        <v>1321</v>
      </c>
      <c r="I3" s="903" t="s">
        <v>1320</v>
      </c>
      <c r="J3" s="898" t="s">
        <v>1319</v>
      </c>
      <c r="K3" s="898" t="s">
        <v>1318</v>
      </c>
      <c r="L3" s="898" t="s">
        <v>1317</v>
      </c>
      <c r="M3" s="898" t="s">
        <v>1222</v>
      </c>
    </row>
    <row r="4" spans="1:16" s="897" customFormat="1" ht="42" customHeight="1" x14ac:dyDescent="0.25">
      <c r="A4" s="902" t="s">
        <v>1316</v>
      </c>
      <c r="B4" s="901"/>
      <c r="C4" s="900" t="s">
        <v>1315</v>
      </c>
      <c r="D4" s="900" t="s">
        <v>1315</v>
      </c>
      <c r="E4" s="900" t="s">
        <v>1315</v>
      </c>
      <c r="F4" s="900" t="s">
        <v>1315</v>
      </c>
      <c r="G4" s="900" t="s">
        <v>1315</v>
      </c>
      <c r="H4" s="900" t="s">
        <v>1315</v>
      </c>
      <c r="I4" s="900" t="s">
        <v>1315</v>
      </c>
      <c r="J4" s="900" t="s">
        <v>1315</v>
      </c>
      <c r="K4" s="900" t="s">
        <v>1315</v>
      </c>
      <c r="L4" s="900" t="s">
        <v>1315</v>
      </c>
      <c r="M4" s="898"/>
    </row>
    <row r="5" spans="1:16" s="894" customFormat="1" ht="36" customHeight="1" x14ac:dyDescent="0.25">
      <c r="A5" s="896" t="s">
        <v>1314</v>
      </c>
      <c r="B5" s="885">
        <f t="shared" ref="B5:M5" si="0">SUM(B6:B106)</f>
        <v>1292892620</v>
      </c>
      <c r="C5" s="895">
        <f t="shared" si="0"/>
        <v>903746930</v>
      </c>
      <c r="D5" s="895">
        <f t="shared" si="0"/>
        <v>10686900</v>
      </c>
      <c r="E5" s="895">
        <f t="shared" si="0"/>
        <v>70236522</v>
      </c>
      <c r="F5" s="895">
        <f t="shared" si="0"/>
        <v>24235804</v>
      </c>
      <c r="G5" s="895">
        <f t="shared" si="0"/>
        <v>48232491</v>
      </c>
      <c r="H5" s="895">
        <f t="shared" si="0"/>
        <v>10408868</v>
      </c>
      <c r="I5" s="895">
        <f t="shared" si="0"/>
        <v>7970838</v>
      </c>
      <c r="J5" s="895">
        <f t="shared" si="0"/>
        <v>11515400</v>
      </c>
      <c r="K5" s="895">
        <f t="shared" si="0"/>
        <v>94208135</v>
      </c>
      <c r="L5" s="895">
        <f t="shared" si="0"/>
        <v>111650732</v>
      </c>
      <c r="M5" s="895">
        <f t="shared" si="0"/>
        <v>1292892620</v>
      </c>
    </row>
    <row r="6" spans="1:16" s="882" customFormat="1" ht="27.95" customHeight="1" x14ac:dyDescent="0.25">
      <c r="A6" s="886" t="s">
        <v>39</v>
      </c>
      <c r="B6" s="885">
        <f t="shared" ref="B6:B28" si="1">SUM(M6)</f>
        <v>72604348</v>
      </c>
      <c r="C6" s="883">
        <f>50673970-D6</f>
        <v>50253910</v>
      </c>
      <c r="D6" s="883">
        <v>420060</v>
      </c>
      <c r="E6" s="883">
        <v>4512481</v>
      </c>
      <c r="F6" s="883">
        <v>1556756</v>
      </c>
      <c r="G6" s="883">
        <v>2680992</v>
      </c>
      <c r="H6" s="883">
        <v>34020</v>
      </c>
      <c r="I6" s="883"/>
      <c r="J6" s="884">
        <v>616800</v>
      </c>
      <c r="K6" s="884">
        <v>6379350</v>
      </c>
      <c r="L6" s="883">
        <v>6149979</v>
      </c>
      <c r="M6" s="883">
        <f t="shared" ref="M6:M37" si="2">SUM(C6:L6)</f>
        <v>72604348</v>
      </c>
    </row>
    <row r="7" spans="1:16" s="882" customFormat="1" ht="27.95" customHeight="1" x14ac:dyDescent="0.25">
      <c r="A7" s="886" t="s">
        <v>40</v>
      </c>
      <c r="B7" s="885">
        <f t="shared" si="1"/>
        <v>144420320</v>
      </c>
      <c r="C7" s="883">
        <v>102082330</v>
      </c>
      <c r="D7" s="883">
        <v>780600</v>
      </c>
      <c r="E7" s="883">
        <v>7675541</v>
      </c>
      <c r="F7" s="883">
        <v>2647964</v>
      </c>
      <c r="G7" s="883">
        <v>5435696</v>
      </c>
      <c r="H7" s="883">
        <v>1480992</v>
      </c>
      <c r="I7" s="883">
        <v>1150200</v>
      </c>
      <c r="J7" s="884">
        <v>817600</v>
      </c>
      <c r="K7" s="884">
        <v>9729560</v>
      </c>
      <c r="L7" s="883">
        <v>12619837</v>
      </c>
      <c r="M7" s="883">
        <f t="shared" si="2"/>
        <v>144420320</v>
      </c>
    </row>
    <row r="8" spans="1:16" s="891" customFormat="1" ht="27.95" customHeight="1" x14ac:dyDescent="0.25">
      <c r="A8" s="886" t="s">
        <v>41</v>
      </c>
      <c r="B8" s="885">
        <f t="shared" si="1"/>
        <v>192601646</v>
      </c>
      <c r="C8" s="883">
        <v>135324697</v>
      </c>
      <c r="D8" s="883">
        <v>810360</v>
      </c>
      <c r="E8" s="883">
        <v>11176065</v>
      </c>
      <c r="F8" s="883">
        <v>3855622</v>
      </c>
      <c r="G8" s="883">
        <v>7219375</v>
      </c>
      <c r="H8" s="883">
        <v>1052484</v>
      </c>
      <c r="I8" s="883">
        <v>813744</v>
      </c>
      <c r="J8" s="884">
        <v>905000</v>
      </c>
      <c r="K8" s="884">
        <v>14902180</v>
      </c>
      <c r="L8" s="883">
        <v>16542119</v>
      </c>
      <c r="M8" s="883">
        <f t="shared" si="2"/>
        <v>192601646</v>
      </c>
      <c r="O8" s="882"/>
      <c r="P8" s="882"/>
    </row>
    <row r="9" spans="1:16" s="891" customFormat="1" ht="27.95" customHeight="1" x14ac:dyDescent="0.25">
      <c r="A9" s="886" t="s">
        <v>42</v>
      </c>
      <c r="B9" s="885">
        <f t="shared" si="1"/>
        <v>86039997</v>
      </c>
      <c r="C9" s="883">
        <v>59908823</v>
      </c>
      <c r="D9" s="883">
        <v>810360</v>
      </c>
      <c r="E9" s="883">
        <v>4984817</v>
      </c>
      <c r="F9" s="883">
        <v>1719674</v>
      </c>
      <c r="G9" s="883">
        <v>3202924</v>
      </c>
      <c r="H9" s="883">
        <v>401520</v>
      </c>
      <c r="I9" s="883">
        <v>280800</v>
      </c>
      <c r="J9" s="884">
        <v>627800</v>
      </c>
      <c r="K9" s="884">
        <v>6819620</v>
      </c>
      <c r="L9" s="883">
        <v>7283659</v>
      </c>
      <c r="M9" s="883">
        <f t="shared" si="2"/>
        <v>86039997</v>
      </c>
      <c r="N9" s="893"/>
      <c r="O9" s="882"/>
      <c r="P9" s="882"/>
    </row>
    <row r="10" spans="1:16" s="882" customFormat="1" ht="30" customHeight="1" x14ac:dyDescent="0.25">
      <c r="A10" s="886" t="s">
        <v>43</v>
      </c>
      <c r="B10" s="885">
        <f t="shared" si="1"/>
        <v>43037947</v>
      </c>
      <c r="C10" s="883">
        <v>30024805</v>
      </c>
      <c r="D10" s="883">
        <v>390300</v>
      </c>
      <c r="E10" s="883">
        <v>2401251</v>
      </c>
      <c r="F10" s="883">
        <v>828404</v>
      </c>
      <c r="G10" s="883">
        <v>1606095</v>
      </c>
      <c r="H10" s="883">
        <v>245832</v>
      </c>
      <c r="I10" s="883">
        <v>205056</v>
      </c>
      <c r="J10" s="884">
        <v>479200</v>
      </c>
      <c r="K10" s="884">
        <v>3163400</v>
      </c>
      <c r="L10" s="883">
        <v>3693604</v>
      </c>
      <c r="M10" s="883">
        <f t="shared" si="2"/>
        <v>43037947</v>
      </c>
    </row>
    <row r="11" spans="1:16" s="882" customFormat="1" ht="30" customHeight="1" x14ac:dyDescent="0.25">
      <c r="A11" s="886" t="s">
        <v>44</v>
      </c>
      <c r="B11" s="885">
        <f t="shared" si="1"/>
        <v>44748373</v>
      </c>
      <c r="C11" s="883">
        <v>31260084</v>
      </c>
      <c r="D11" s="883">
        <v>0</v>
      </c>
      <c r="E11" s="883">
        <v>2620689</v>
      </c>
      <c r="F11" s="883">
        <v>904086</v>
      </c>
      <c r="G11" s="883">
        <v>1659108</v>
      </c>
      <c r="H11" s="883">
        <v>169920</v>
      </c>
      <c r="I11" s="883">
        <v>135720</v>
      </c>
      <c r="J11" s="884">
        <v>467000</v>
      </c>
      <c r="K11" s="884">
        <v>3713765</v>
      </c>
      <c r="L11" s="883">
        <v>3818001</v>
      </c>
      <c r="M11" s="883">
        <f t="shared" si="2"/>
        <v>44748373</v>
      </c>
    </row>
    <row r="12" spans="1:16" s="882" customFormat="1" ht="30" customHeight="1" x14ac:dyDescent="0.25">
      <c r="A12" s="886" t="s">
        <v>45</v>
      </c>
      <c r="B12" s="885">
        <f t="shared" si="1"/>
        <v>105762632</v>
      </c>
      <c r="C12" s="883">
        <v>73890082</v>
      </c>
      <c r="D12" s="883">
        <v>1200660</v>
      </c>
      <c r="E12" s="883">
        <v>6224380</v>
      </c>
      <c r="F12" s="883">
        <v>2147319</v>
      </c>
      <c r="G12" s="883">
        <v>3969877</v>
      </c>
      <c r="H12" s="883">
        <v>386256</v>
      </c>
      <c r="I12" s="883">
        <v>248328</v>
      </c>
      <c r="J12" s="884">
        <v>784000</v>
      </c>
      <c r="K12" s="884">
        <v>7792810</v>
      </c>
      <c r="L12" s="883">
        <v>9118920</v>
      </c>
      <c r="M12" s="883">
        <f t="shared" si="2"/>
        <v>105762632</v>
      </c>
    </row>
    <row r="13" spans="1:16" s="892" customFormat="1" ht="30" customHeight="1" x14ac:dyDescent="0.25">
      <c r="A13" s="886" t="s">
        <v>46</v>
      </c>
      <c r="B13" s="885">
        <f t="shared" si="1"/>
        <v>61882817</v>
      </c>
      <c r="C13" s="883">
        <v>42952362</v>
      </c>
      <c r="D13" s="883">
        <v>810360</v>
      </c>
      <c r="E13" s="883">
        <v>3417563</v>
      </c>
      <c r="F13" s="883">
        <v>1178944</v>
      </c>
      <c r="G13" s="883">
        <v>2297526</v>
      </c>
      <c r="H13" s="883">
        <v>490920</v>
      </c>
      <c r="I13" s="883">
        <v>361584</v>
      </c>
      <c r="J13" s="884">
        <v>586400</v>
      </c>
      <c r="K13" s="884">
        <v>4426970</v>
      </c>
      <c r="L13" s="883">
        <v>5360188</v>
      </c>
      <c r="M13" s="883">
        <f t="shared" si="2"/>
        <v>61882817</v>
      </c>
      <c r="O13" s="882"/>
      <c r="P13" s="882"/>
    </row>
    <row r="14" spans="1:16" s="882" customFormat="1" ht="27.95" customHeight="1" x14ac:dyDescent="0.25">
      <c r="A14" s="886" t="s">
        <v>47</v>
      </c>
      <c r="B14" s="885">
        <f t="shared" si="1"/>
        <v>42790995</v>
      </c>
      <c r="C14" s="883">
        <v>29780358</v>
      </c>
      <c r="D14" s="883">
        <v>390300</v>
      </c>
      <c r="E14" s="883">
        <v>2516200</v>
      </c>
      <c r="F14" s="883">
        <v>868034</v>
      </c>
      <c r="G14" s="883">
        <v>1597490</v>
      </c>
      <c r="H14" s="883">
        <v>154656</v>
      </c>
      <c r="I14" s="883">
        <v>94824</v>
      </c>
      <c r="J14" s="884">
        <v>476000</v>
      </c>
      <c r="K14" s="884">
        <v>3230990</v>
      </c>
      <c r="L14" s="883">
        <v>3682143</v>
      </c>
      <c r="M14" s="883">
        <f t="shared" si="2"/>
        <v>42790995</v>
      </c>
    </row>
    <row r="15" spans="1:16" s="882" customFormat="1" ht="27.95" customHeight="1" x14ac:dyDescent="0.25">
      <c r="A15" s="886" t="s">
        <v>48</v>
      </c>
      <c r="B15" s="885">
        <f t="shared" si="1"/>
        <v>24856750</v>
      </c>
      <c r="C15" s="883">
        <v>17093579</v>
      </c>
      <c r="D15" s="883">
        <v>390300</v>
      </c>
      <c r="E15" s="883">
        <v>1246837</v>
      </c>
      <c r="F15" s="883">
        <v>430175</v>
      </c>
      <c r="G15" s="883">
        <v>922683</v>
      </c>
      <c r="H15" s="883">
        <v>285204</v>
      </c>
      <c r="I15" s="883">
        <v>207216</v>
      </c>
      <c r="J15" s="884">
        <v>313800</v>
      </c>
      <c r="K15" s="884">
        <v>1805815</v>
      </c>
      <c r="L15" s="883">
        <v>2161141</v>
      </c>
      <c r="M15" s="883">
        <f t="shared" si="2"/>
        <v>24856750</v>
      </c>
    </row>
    <row r="16" spans="1:16" s="882" customFormat="1" ht="27.95" customHeight="1" x14ac:dyDescent="0.25">
      <c r="A16" s="886" t="s">
        <v>49</v>
      </c>
      <c r="B16" s="885">
        <f t="shared" si="1"/>
        <v>26098451</v>
      </c>
      <c r="C16" s="883">
        <v>18288244</v>
      </c>
      <c r="D16" s="883">
        <v>0</v>
      </c>
      <c r="E16" s="883">
        <v>1330130</v>
      </c>
      <c r="F16" s="883">
        <v>458878</v>
      </c>
      <c r="G16" s="883">
        <v>959521</v>
      </c>
      <c r="H16" s="883">
        <v>296916</v>
      </c>
      <c r="I16" s="883">
        <v>236736</v>
      </c>
      <c r="J16" s="884">
        <v>250800</v>
      </c>
      <c r="K16" s="884">
        <v>2026990</v>
      </c>
      <c r="L16" s="883">
        <v>2250236</v>
      </c>
      <c r="M16" s="883">
        <f t="shared" si="2"/>
        <v>26098451</v>
      </c>
    </row>
    <row r="17" spans="1:16" s="882" customFormat="1" ht="27.95" customHeight="1" x14ac:dyDescent="0.25">
      <c r="A17" s="886" t="s">
        <v>50</v>
      </c>
      <c r="B17" s="885">
        <f t="shared" si="1"/>
        <v>42197172</v>
      </c>
      <c r="C17" s="883">
        <v>29769502</v>
      </c>
      <c r="D17" s="883">
        <v>0</v>
      </c>
      <c r="E17" s="883">
        <v>2253631</v>
      </c>
      <c r="F17" s="883">
        <v>777444</v>
      </c>
      <c r="G17" s="883">
        <v>1575170</v>
      </c>
      <c r="H17" s="883">
        <v>378472</v>
      </c>
      <c r="I17" s="883">
        <v>312486</v>
      </c>
      <c r="J17" s="884">
        <v>496200</v>
      </c>
      <c r="K17" s="884">
        <v>2987640</v>
      </c>
      <c r="L17" s="883">
        <v>3646627</v>
      </c>
      <c r="M17" s="883">
        <f t="shared" si="2"/>
        <v>42197172</v>
      </c>
    </row>
    <row r="18" spans="1:16" s="882" customFormat="1" ht="27.95" customHeight="1" x14ac:dyDescent="0.25">
      <c r="A18" s="886" t="s">
        <v>51</v>
      </c>
      <c r="B18" s="885">
        <f t="shared" si="1"/>
        <v>16442308</v>
      </c>
      <c r="C18" s="883">
        <v>11315178</v>
      </c>
      <c r="D18" s="883">
        <v>390300</v>
      </c>
      <c r="E18" s="883">
        <v>657054</v>
      </c>
      <c r="F18" s="883">
        <v>226676</v>
      </c>
      <c r="G18" s="883">
        <v>611772</v>
      </c>
      <c r="H18" s="883">
        <v>329904</v>
      </c>
      <c r="I18" s="883">
        <v>253656</v>
      </c>
      <c r="J18" s="884">
        <v>251800</v>
      </c>
      <c r="K18" s="884">
        <v>954800</v>
      </c>
      <c r="L18" s="883">
        <v>1451168</v>
      </c>
      <c r="M18" s="883">
        <f t="shared" si="2"/>
        <v>16442308</v>
      </c>
    </row>
    <row r="19" spans="1:16" s="891" customFormat="1" ht="27.95" customHeight="1" x14ac:dyDescent="0.25">
      <c r="A19" s="886" t="s">
        <v>52</v>
      </c>
      <c r="B19" s="885">
        <f t="shared" si="1"/>
        <v>44970222</v>
      </c>
      <c r="C19" s="883">
        <v>31757674</v>
      </c>
      <c r="D19" s="883">
        <v>390300</v>
      </c>
      <c r="E19" s="883">
        <v>2150443</v>
      </c>
      <c r="F19" s="883">
        <v>741838</v>
      </c>
      <c r="G19" s="883">
        <v>1698242</v>
      </c>
      <c r="H19" s="883">
        <v>669744</v>
      </c>
      <c r="I19" s="883">
        <v>557712</v>
      </c>
      <c r="J19" s="884">
        <v>451200</v>
      </c>
      <c r="K19" s="884">
        <v>2580950</v>
      </c>
      <c r="L19" s="883">
        <v>3972119</v>
      </c>
      <c r="M19" s="883">
        <f t="shared" si="2"/>
        <v>44970222</v>
      </c>
      <c r="O19" s="882"/>
      <c r="P19" s="882"/>
    </row>
    <row r="20" spans="1:16" s="882" customFormat="1" ht="27.95" customHeight="1" x14ac:dyDescent="0.25">
      <c r="A20" s="886" t="s">
        <v>53</v>
      </c>
      <c r="B20" s="885">
        <f t="shared" si="1"/>
        <v>19513487</v>
      </c>
      <c r="C20" s="883">
        <v>13706987</v>
      </c>
      <c r="D20" s="883">
        <v>0</v>
      </c>
      <c r="E20" s="883">
        <v>1006252</v>
      </c>
      <c r="F20" s="883">
        <v>347103</v>
      </c>
      <c r="G20" s="883">
        <v>721550</v>
      </c>
      <c r="H20" s="883">
        <v>203952</v>
      </c>
      <c r="I20" s="883">
        <v>158400</v>
      </c>
      <c r="J20" s="884">
        <v>263200</v>
      </c>
      <c r="K20" s="884">
        <v>1411845</v>
      </c>
      <c r="L20" s="883">
        <v>1694198</v>
      </c>
      <c r="M20" s="883">
        <f t="shared" si="2"/>
        <v>19513487</v>
      </c>
    </row>
    <row r="21" spans="1:16" s="882" customFormat="1" ht="27.95" customHeight="1" x14ac:dyDescent="0.25">
      <c r="A21" s="886" t="s">
        <v>54</v>
      </c>
      <c r="B21" s="885">
        <f t="shared" si="1"/>
        <v>48781544</v>
      </c>
      <c r="C21" s="883">
        <v>34130324</v>
      </c>
      <c r="D21" s="883">
        <v>390300</v>
      </c>
      <c r="E21" s="883">
        <v>2421510</v>
      </c>
      <c r="F21" s="883">
        <v>835383</v>
      </c>
      <c r="G21" s="883">
        <v>1816236</v>
      </c>
      <c r="H21" s="883">
        <v>623268</v>
      </c>
      <c r="I21" s="883">
        <v>484200</v>
      </c>
      <c r="J21" s="884">
        <v>462800</v>
      </c>
      <c r="K21" s="884">
        <v>3359675</v>
      </c>
      <c r="L21" s="883">
        <v>4257848</v>
      </c>
      <c r="M21" s="883">
        <f t="shared" si="2"/>
        <v>48781544</v>
      </c>
    </row>
    <row r="22" spans="1:16" s="890" customFormat="1" ht="27.95" customHeight="1" x14ac:dyDescent="0.25">
      <c r="A22" s="886" t="s">
        <v>55</v>
      </c>
      <c r="B22" s="885">
        <f t="shared" si="1"/>
        <v>23182193</v>
      </c>
      <c r="C22" s="883">
        <v>16396761</v>
      </c>
      <c r="D22" s="883">
        <v>390300</v>
      </c>
      <c r="E22" s="883">
        <v>746440</v>
      </c>
      <c r="F22" s="883">
        <v>257509</v>
      </c>
      <c r="G22" s="883">
        <v>859548</v>
      </c>
      <c r="H22" s="883">
        <v>703788</v>
      </c>
      <c r="I22" s="883">
        <v>559656</v>
      </c>
      <c r="J22" s="884">
        <v>239800</v>
      </c>
      <c r="K22" s="884">
        <v>932525</v>
      </c>
      <c r="L22" s="883">
        <v>2095866</v>
      </c>
      <c r="M22" s="883">
        <f t="shared" si="2"/>
        <v>23182193</v>
      </c>
      <c r="O22" s="882"/>
      <c r="P22" s="882"/>
    </row>
    <row r="23" spans="1:16" s="891" customFormat="1" ht="27.95" customHeight="1" x14ac:dyDescent="0.25">
      <c r="A23" s="886" t="s">
        <v>56</v>
      </c>
      <c r="B23" s="885">
        <f t="shared" si="1"/>
        <v>76064383</v>
      </c>
      <c r="C23" s="883">
        <v>53661628</v>
      </c>
      <c r="D23" s="883">
        <v>390300</v>
      </c>
      <c r="E23" s="883">
        <v>4366090</v>
      </c>
      <c r="F23" s="883">
        <v>1506277</v>
      </c>
      <c r="G23" s="883">
        <v>2860455</v>
      </c>
      <c r="H23" s="883">
        <v>331680</v>
      </c>
      <c r="I23" s="883">
        <v>261936</v>
      </c>
      <c r="J23" s="884">
        <v>709800</v>
      </c>
      <c r="K23" s="884">
        <v>5410215</v>
      </c>
      <c r="L23" s="883">
        <v>6566002</v>
      </c>
      <c r="M23" s="883">
        <f t="shared" si="2"/>
        <v>76064383</v>
      </c>
      <c r="O23" s="882"/>
      <c r="P23" s="882"/>
    </row>
    <row r="24" spans="1:16" s="890" customFormat="1" ht="27.95" customHeight="1" x14ac:dyDescent="0.25">
      <c r="A24" s="886" t="s">
        <v>57</v>
      </c>
      <c r="B24" s="885">
        <f t="shared" si="1"/>
        <v>24784925</v>
      </c>
      <c r="C24" s="883">
        <v>17091204</v>
      </c>
      <c r="D24" s="883">
        <v>390300</v>
      </c>
      <c r="E24" s="883">
        <v>1057234</v>
      </c>
      <c r="F24" s="883">
        <v>364723</v>
      </c>
      <c r="G24" s="883">
        <v>911749</v>
      </c>
      <c r="H24" s="883">
        <v>451572</v>
      </c>
      <c r="I24" s="883">
        <v>371088</v>
      </c>
      <c r="J24" s="884">
        <v>273400</v>
      </c>
      <c r="K24" s="884">
        <v>1707980</v>
      </c>
      <c r="L24" s="883">
        <v>2165675</v>
      </c>
      <c r="M24" s="883">
        <f t="shared" si="2"/>
        <v>24784925</v>
      </c>
      <c r="O24" s="882"/>
      <c r="P24" s="882"/>
    </row>
    <row r="25" spans="1:16" s="882" customFormat="1" ht="27.95" customHeight="1" x14ac:dyDescent="0.25">
      <c r="A25" s="886" t="s">
        <v>58</v>
      </c>
      <c r="B25" s="885">
        <f t="shared" si="1"/>
        <v>19545631</v>
      </c>
      <c r="C25" s="883">
        <v>13995255</v>
      </c>
      <c r="D25" s="883">
        <v>0</v>
      </c>
      <c r="E25" s="883">
        <v>904600</v>
      </c>
      <c r="F25" s="883">
        <v>312066</v>
      </c>
      <c r="G25" s="883">
        <v>737393</v>
      </c>
      <c r="H25" s="883">
        <v>299728</v>
      </c>
      <c r="I25" s="883">
        <v>246102</v>
      </c>
      <c r="J25" s="884">
        <v>214600</v>
      </c>
      <c r="K25" s="884">
        <v>1111140</v>
      </c>
      <c r="L25" s="883">
        <v>1724747</v>
      </c>
      <c r="M25" s="883">
        <f t="shared" si="2"/>
        <v>19545631</v>
      </c>
    </row>
    <row r="26" spans="1:16" s="882" customFormat="1" ht="27.95" customHeight="1" x14ac:dyDescent="0.25">
      <c r="A26" s="886" t="s">
        <v>59</v>
      </c>
      <c r="B26" s="885">
        <f t="shared" si="1"/>
        <v>30670805</v>
      </c>
      <c r="C26" s="883">
        <v>20965475</v>
      </c>
      <c r="D26" s="883">
        <v>780600</v>
      </c>
      <c r="E26" s="883">
        <v>1480403</v>
      </c>
      <c r="F26" s="883">
        <v>510683</v>
      </c>
      <c r="G26" s="883">
        <v>1133033</v>
      </c>
      <c r="H26" s="883">
        <v>396936</v>
      </c>
      <c r="I26" s="883">
        <v>272520</v>
      </c>
      <c r="J26" s="884">
        <v>296000</v>
      </c>
      <c r="K26" s="884">
        <v>2194470</v>
      </c>
      <c r="L26" s="883">
        <v>2640685</v>
      </c>
      <c r="M26" s="883">
        <f t="shared" si="2"/>
        <v>30670805</v>
      </c>
    </row>
    <row r="27" spans="1:16" s="890" customFormat="1" ht="27.95" customHeight="1" x14ac:dyDescent="0.25">
      <c r="A27" s="886" t="s">
        <v>60</v>
      </c>
      <c r="B27" s="885">
        <f t="shared" si="1"/>
        <v>23799347</v>
      </c>
      <c r="C27" s="883">
        <v>16815443</v>
      </c>
      <c r="D27" s="883">
        <v>0</v>
      </c>
      <c r="E27" s="883">
        <v>1154218</v>
      </c>
      <c r="F27" s="883">
        <v>398179</v>
      </c>
      <c r="G27" s="883">
        <v>882673</v>
      </c>
      <c r="H27" s="883">
        <v>257544</v>
      </c>
      <c r="I27" s="883">
        <v>214842</v>
      </c>
      <c r="J27" s="884">
        <v>285200</v>
      </c>
      <c r="K27" s="884">
        <v>1807130</v>
      </c>
      <c r="L27" s="883">
        <v>1984118</v>
      </c>
      <c r="M27" s="883">
        <f t="shared" si="2"/>
        <v>23799347</v>
      </c>
      <c r="O27" s="882"/>
      <c r="P27" s="882"/>
    </row>
    <row r="28" spans="1:16" s="890" customFormat="1" ht="27.95" customHeight="1" x14ac:dyDescent="0.25">
      <c r="A28" s="886" t="s">
        <v>61</v>
      </c>
      <c r="B28" s="885">
        <f t="shared" si="1"/>
        <v>16729260</v>
      </c>
      <c r="C28" s="883">
        <v>10900832</v>
      </c>
      <c r="D28" s="883">
        <v>780600</v>
      </c>
      <c r="E28" s="883">
        <v>719711</v>
      </c>
      <c r="F28" s="883">
        <v>248293</v>
      </c>
      <c r="G28" s="883">
        <v>608028</v>
      </c>
      <c r="H28" s="883">
        <v>277044</v>
      </c>
      <c r="I28" s="883">
        <v>189072</v>
      </c>
      <c r="J28" s="884">
        <v>286400</v>
      </c>
      <c r="K28" s="884">
        <v>1273115</v>
      </c>
      <c r="L28" s="883">
        <v>1446165</v>
      </c>
      <c r="M28" s="883">
        <f t="shared" si="2"/>
        <v>16729260</v>
      </c>
      <c r="O28" s="882"/>
      <c r="P28" s="882"/>
    </row>
    <row r="29" spans="1:16" s="889" customFormat="1" ht="27.95" customHeight="1" x14ac:dyDescent="0.25">
      <c r="A29" s="888" t="s">
        <v>62</v>
      </c>
      <c r="B29" s="885">
        <v>23568767</v>
      </c>
      <c r="C29" s="883">
        <v>16356709</v>
      </c>
      <c r="D29" s="883">
        <v>390300</v>
      </c>
      <c r="E29" s="883">
        <v>1036543</v>
      </c>
      <c r="F29" s="883">
        <v>357610</v>
      </c>
      <c r="G29" s="883">
        <v>871267</v>
      </c>
      <c r="H29" s="883">
        <v>369456</v>
      </c>
      <c r="I29" s="883">
        <v>287280</v>
      </c>
      <c r="J29" s="884">
        <v>479000</v>
      </c>
      <c r="K29" s="884">
        <v>1345230</v>
      </c>
      <c r="L29" s="883">
        <v>2075372</v>
      </c>
      <c r="M29" s="883">
        <f t="shared" si="2"/>
        <v>23568767</v>
      </c>
      <c r="O29" s="882"/>
      <c r="P29" s="882"/>
    </row>
    <row r="30" spans="1:16" s="877" customFormat="1" ht="27.95" customHeight="1" x14ac:dyDescent="0.25">
      <c r="A30" s="888" t="s">
        <v>63</v>
      </c>
      <c r="B30" s="885">
        <f t="shared" ref="B30:B61" si="3">SUM(M30)</f>
        <v>37798300</v>
      </c>
      <c r="C30" s="883">
        <v>26024684</v>
      </c>
      <c r="D30" s="883">
        <v>390300</v>
      </c>
      <c r="E30" s="883">
        <v>2176439</v>
      </c>
      <c r="F30" s="883">
        <v>756164</v>
      </c>
      <c r="G30" s="883">
        <v>1394088</v>
      </c>
      <c r="H30" s="883">
        <v>117060</v>
      </c>
      <c r="I30" s="883">
        <v>67680</v>
      </c>
      <c r="J30" s="884">
        <v>481600</v>
      </c>
      <c r="K30" s="884">
        <v>3139970</v>
      </c>
      <c r="L30" s="883">
        <v>3250315</v>
      </c>
      <c r="M30" s="883">
        <f t="shared" si="2"/>
        <v>37798300</v>
      </c>
      <c r="O30" s="882"/>
      <c r="P30" s="882"/>
    </row>
    <row r="31" spans="1:16" s="877" customFormat="1" ht="27.95" customHeight="1" x14ac:dyDescent="0.25">
      <c r="A31" s="888"/>
      <c r="B31" s="885">
        <f t="shared" si="3"/>
        <v>0</v>
      </c>
      <c r="C31" s="883"/>
      <c r="D31" s="883"/>
      <c r="E31" s="883"/>
      <c r="F31" s="883"/>
      <c r="G31" s="883"/>
      <c r="H31" s="883"/>
      <c r="I31" s="883"/>
      <c r="J31" s="884"/>
      <c r="K31" s="884"/>
      <c r="L31" s="883"/>
      <c r="M31" s="883">
        <f t="shared" si="2"/>
        <v>0</v>
      </c>
      <c r="O31" s="882"/>
      <c r="P31" s="882"/>
    </row>
    <row r="32" spans="1:16" s="877" customFormat="1" ht="27.95" customHeight="1" x14ac:dyDescent="0.25">
      <c r="A32" s="888"/>
      <c r="B32" s="885">
        <f t="shared" si="3"/>
        <v>0</v>
      </c>
      <c r="C32" s="883"/>
      <c r="D32" s="883"/>
      <c r="E32" s="883"/>
      <c r="F32" s="883"/>
      <c r="G32" s="883"/>
      <c r="H32" s="883"/>
      <c r="I32" s="883"/>
      <c r="J32" s="884"/>
      <c r="K32" s="884"/>
      <c r="L32" s="883"/>
      <c r="M32" s="883">
        <f t="shared" si="2"/>
        <v>0</v>
      </c>
      <c r="O32" s="882"/>
      <c r="P32" s="882"/>
    </row>
    <row r="33" spans="1:16" s="879" customFormat="1" ht="27.95" customHeight="1" x14ac:dyDescent="0.25">
      <c r="A33" s="886"/>
      <c r="B33" s="885">
        <f t="shared" si="3"/>
        <v>0</v>
      </c>
      <c r="C33" s="883"/>
      <c r="D33" s="883"/>
      <c r="E33" s="883"/>
      <c r="F33" s="883"/>
      <c r="G33" s="883"/>
      <c r="H33" s="883"/>
      <c r="I33" s="883"/>
      <c r="J33" s="884"/>
      <c r="K33" s="884"/>
      <c r="L33" s="883"/>
      <c r="M33" s="883">
        <f t="shared" si="2"/>
        <v>0</v>
      </c>
      <c r="O33" s="882"/>
      <c r="P33" s="882"/>
    </row>
    <row r="34" spans="1:16" s="879" customFormat="1" ht="27.95" customHeight="1" x14ac:dyDescent="0.25">
      <c r="A34" s="886"/>
      <c r="B34" s="885">
        <f t="shared" si="3"/>
        <v>0</v>
      </c>
      <c r="C34" s="883"/>
      <c r="D34" s="883"/>
      <c r="E34" s="883"/>
      <c r="F34" s="883"/>
      <c r="G34" s="883"/>
      <c r="H34" s="883"/>
      <c r="I34" s="883"/>
      <c r="J34" s="884"/>
      <c r="K34" s="884"/>
      <c r="L34" s="883"/>
      <c r="M34" s="883">
        <f t="shared" si="2"/>
        <v>0</v>
      </c>
      <c r="O34" s="882"/>
      <c r="P34" s="882"/>
    </row>
    <row r="35" spans="1:16" s="879" customFormat="1" ht="27.95" customHeight="1" x14ac:dyDescent="0.25">
      <c r="A35" s="886"/>
      <c r="B35" s="885">
        <f t="shared" si="3"/>
        <v>0</v>
      </c>
      <c r="C35" s="883"/>
      <c r="D35" s="883"/>
      <c r="E35" s="883"/>
      <c r="F35" s="883"/>
      <c r="G35" s="883"/>
      <c r="H35" s="883"/>
      <c r="I35" s="883"/>
      <c r="J35" s="884"/>
      <c r="K35" s="884"/>
      <c r="L35" s="883"/>
      <c r="M35" s="883">
        <f t="shared" si="2"/>
        <v>0</v>
      </c>
      <c r="O35" s="882"/>
      <c r="P35" s="882"/>
    </row>
    <row r="36" spans="1:16" s="879" customFormat="1" ht="27.95" customHeight="1" x14ac:dyDescent="0.25">
      <c r="A36" s="886"/>
      <c r="B36" s="885">
        <f t="shared" si="3"/>
        <v>0</v>
      </c>
      <c r="C36" s="883"/>
      <c r="D36" s="883"/>
      <c r="E36" s="883"/>
      <c r="F36" s="883"/>
      <c r="G36" s="883"/>
      <c r="H36" s="883"/>
      <c r="I36" s="883"/>
      <c r="J36" s="884"/>
      <c r="K36" s="884"/>
      <c r="L36" s="883"/>
      <c r="M36" s="883">
        <f t="shared" si="2"/>
        <v>0</v>
      </c>
      <c r="O36" s="882"/>
      <c r="P36" s="882"/>
    </row>
    <row r="37" spans="1:16" s="879" customFormat="1" ht="27.95" customHeight="1" x14ac:dyDescent="0.25">
      <c r="A37" s="886"/>
      <c r="B37" s="885">
        <f t="shared" si="3"/>
        <v>0</v>
      </c>
      <c r="C37" s="883"/>
      <c r="D37" s="883"/>
      <c r="E37" s="883"/>
      <c r="F37" s="883"/>
      <c r="G37" s="883"/>
      <c r="H37" s="883"/>
      <c r="I37" s="883"/>
      <c r="J37" s="884"/>
      <c r="K37" s="884"/>
      <c r="L37" s="883"/>
      <c r="M37" s="883">
        <f t="shared" si="2"/>
        <v>0</v>
      </c>
      <c r="O37" s="882"/>
      <c r="P37" s="882"/>
    </row>
    <row r="38" spans="1:16" s="879" customFormat="1" ht="27.95" customHeight="1" x14ac:dyDescent="0.25">
      <c r="A38" s="886"/>
      <c r="B38" s="885">
        <f t="shared" si="3"/>
        <v>0</v>
      </c>
      <c r="C38" s="883"/>
      <c r="D38" s="883"/>
      <c r="E38" s="883"/>
      <c r="F38" s="883"/>
      <c r="G38" s="883"/>
      <c r="H38" s="883"/>
      <c r="I38" s="883"/>
      <c r="J38" s="884"/>
      <c r="K38" s="884"/>
      <c r="L38" s="883"/>
      <c r="M38" s="883">
        <f t="shared" ref="M38:M69" si="4">SUM(C38:L38)</f>
        <v>0</v>
      </c>
      <c r="O38" s="882"/>
      <c r="P38" s="882"/>
    </row>
    <row r="39" spans="1:16" s="879" customFormat="1" ht="27.95" customHeight="1" x14ac:dyDescent="0.25">
      <c r="A39" s="886"/>
      <c r="B39" s="885">
        <f t="shared" si="3"/>
        <v>0</v>
      </c>
      <c r="C39" s="883"/>
      <c r="D39" s="883"/>
      <c r="E39" s="883"/>
      <c r="F39" s="883"/>
      <c r="G39" s="883"/>
      <c r="H39" s="883"/>
      <c r="I39" s="883"/>
      <c r="J39" s="884"/>
      <c r="K39" s="884"/>
      <c r="L39" s="883"/>
      <c r="M39" s="883">
        <f t="shared" si="4"/>
        <v>0</v>
      </c>
      <c r="O39" s="882"/>
      <c r="P39" s="882"/>
    </row>
    <row r="40" spans="1:16" s="879" customFormat="1" ht="27.95" customHeight="1" x14ac:dyDescent="0.25">
      <c r="A40" s="886"/>
      <c r="B40" s="885">
        <f t="shared" si="3"/>
        <v>0</v>
      </c>
      <c r="C40" s="883"/>
      <c r="D40" s="883"/>
      <c r="E40" s="883"/>
      <c r="F40" s="883"/>
      <c r="G40" s="883"/>
      <c r="H40" s="883"/>
      <c r="I40" s="883"/>
      <c r="J40" s="884"/>
      <c r="K40" s="884"/>
      <c r="L40" s="883"/>
      <c r="M40" s="883">
        <f t="shared" si="4"/>
        <v>0</v>
      </c>
      <c r="O40" s="882"/>
      <c r="P40" s="882"/>
    </row>
    <row r="41" spans="1:16" s="879" customFormat="1" ht="27.95" customHeight="1" x14ac:dyDescent="0.25">
      <c r="A41" s="886"/>
      <c r="B41" s="885">
        <f t="shared" si="3"/>
        <v>0</v>
      </c>
      <c r="C41" s="883"/>
      <c r="D41" s="883"/>
      <c r="E41" s="883"/>
      <c r="F41" s="883"/>
      <c r="G41" s="883"/>
      <c r="H41" s="883"/>
      <c r="I41" s="883"/>
      <c r="J41" s="884"/>
      <c r="K41" s="884"/>
      <c r="L41" s="883"/>
      <c r="M41" s="883">
        <f t="shared" si="4"/>
        <v>0</v>
      </c>
      <c r="O41" s="882"/>
      <c r="P41" s="882"/>
    </row>
    <row r="42" spans="1:16" s="879" customFormat="1" ht="27.95" customHeight="1" x14ac:dyDescent="0.25">
      <c r="A42" s="886"/>
      <c r="B42" s="885">
        <f t="shared" si="3"/>
        <v>0</v>
      </c>
      <c r="C42" s="883"/>
      <c r="D42" s="883"/>
      <c r="E42" s="883"/>
      <c r="F42" s="883"/>
      <c r="G42" s="883"/>
      <c r="H42" s="883"/>
      <c r="I42" s="883"/>
      <c r="J42" s="884"/>
      <c r="K42" s="884"/>
      <c r="L42" s="883"/>
      <c r="M42" s="883">
        <f t="shared" si="4"/>
        <v>0</v>
      </c>
      <c r="O42" s="882"/>
      <c r="P42" s="882"/>
    </row>
    <row r="43" spans="1:16" s="879" customFormat="1" ht="27.95" customHeight="1" x14ac:dyDescent="0.25">
      <c r="A43" s="886"/>
      <c r="B43" s="885">
        <f t="shared" si="3"/>
        <v>0</v>
      </c>
      <c r="C43" s="883"/>
      <c r="D43" s="883"/>
      <c r="E43" s="883"/>
      <c r="F43" s="883"/>
      <c r="G43" s="883"/>
      <c r="H43" s="883"/>
      <c r="I43" s="883"/>
      <c r="J43" s="884"/>
      <c r="K43" s="884"/>
      <c r="L43" s="883"/>
      <c r="M43" s="883">
        <f t="shared" si="4"/>
        <v>0</v>
      </c>
      <c r="O43" s="882"/>
      <c r="P43" s="882"/>
    </row>
    <row r="44" spans="1:16" s="879" customFormat="1" ht="27.95" customHeight="1" x14ac:dyDescent="0.25">
      <c r="A44" s="886"/>
      <c r="B44" s="885">
        <f t="shared" si="3"/>
        <v>0</v>
      </c>
      <c r="C44" s="883"/>
      <c r="D44" s="883"/>
      <c r="E44" s="883"/>
      <c r="F44" s="883"/>
      <c r="G44" s="883"/>
      <c r="H44" s="883"/>
      <c r="I44" s="883"/>
      <c r="J44" s="884"/>
      <c r="K44" s="884"/>
      <c r="L44" s="883"/>
      <c r="M44" s="883">
        <f t="shared" si="4"/>
        <v>0</v>
      </c>
      <c r="O44" s="882"/>
      <c r="P44" s="882"/>
    </row>
    <row r="45" spans="1:16" s="879" customFormat="1" ht="27.95" customHeight="1" x14ac:dyDescent="0.25">
      <c r="A45" s="886"/>
      <c r="B45" s="885">
        <f t="shared" si="3"/>
        <v>0</v>
      </c>
      <c r="C45" s="883"/>
      <c r="D45" s="883"/>
      <c r="E45" s="883"/>
      <c r="F45" s="883"/>
      <c r="G45" s="883"/>
      <c r="H45" s="883"/>
      <c r="I45" s="883"/>
      <c r="J45" s="884"/>
      <c r="K45" s="884"/>
      <c r="L45" s="883"/>
      <c r="M45" s="883">
        <f t="shared" si="4"/>
        <v>0</v>
      </c>
      <c r="O45" s="882"/>
      <c r="P45" s="882"/>
    </row>
    <row r="46" spans="1:16" s="879" customFormat="1" ht="27.95" customHeight="1" x14ac:dyDescent="0.25">
      <c r="A46" s="886"/>
      <c r="B46" s="885">
        <f t="shared" si="3"/>
        <v>0</v>
      </c>
      <c r="C46" s="883"/>
      <c r="D46" s="883"/>
      <c r="E46" s="883"/>
      <c r="F46" s="883"/>
      <c r="G46" s="883"/>
      <c r="H46" s="883"/>
      <c r="I46" s="883"/>
      <c r="J46" s="884"/>
      <c r="K46" s="884"/>
      <c r="L46" s="883"/>
      <c r="M46" s="883">
        <f t="shared" si="4"/>
        <v>0</v>
      </c>
      <c r="O46" s="882"/>
      <c r="P46" s="882"/>
    </row>
    <row r="47" spans="1:16" s="879" customFormat="1" ht="27.95" customHeight="1" x14ac:dyDescent="0.25">
      <c r="A47" s="886"/>
      <c r="B47" s="885">
        <f t="shared" si="3"/>
        <v>0</v>
      </c>
      <c r="C47" s="883"/>
      <c r="D47" s="883"/>
      <c r="E47" s="883"/>
      <c r="F47" s="883"/>
      <c r="G47" s="883"/>
      <c r="H47" s="883"/>
      <c r="I47" s="883"/>
      <c r="J47" s="884"/>
      <c r="K47" s="884"/>
      <c r="L47" s="883"/>
      <c r="M47" s="883">
        <f t="shared" si="4"/>
        <v>0</v>
      </c>
      <c r="O47" s="882"/>
      <c r="P47" s="882"/>
    </row>
    <row r="48" spans="1:16" s="879" customFormat="1" ht="27.95" customHeight="1" x14ac:dyDescent="0.25">
      <c r="A48" s="886"/>
      <c r="B48" s="885">
        <f t="shared" si="3"/>
        <v>0</v>
      </c>
      <c r="C48" s="883"/>
      <c r="D48" s="883"/>
      <c r="E48" s="883"/>
      <c r="F48" s="883"/>
      <c r="G48" s="883"/>
      <c r="H48" s="883"/>
      <c r="I48" s="883"/>
      <c r="J48" s="884"/>
      <c r="K48" s="884"/>
      <c r="L48" s="883"/>
      <c r="M48" s="883">
        <f t="shared" si="4"/>
        <v>0</v>
      </c>
      <c r="O48" s="882"/>
      <c r="P48" s="882"/>
    </row>
    <row r="49" spans="1:16" s="879" customFormat="1" ht="27.95" customHeight="1" x14ac:dyDescent="0.25">
      <c r="A49" s="886"/>
      <c r="B49" s="885">
        <f t="shared" si="3"/>
        <v>0</v>
      </c>
      <c r="C49" s="883"/>
      <c r="D49" s="883"/>
      <c r="E49" s="883"/>
      <c r="F49" s="883"/>
      <c r="G49" s="883"/>
      <c r="H49" s="883"/>
      <c r="I49" s="883"/>
      <c r="J49" s="884"/>
      <c r="K49" s="884"/>
      <c r="L49" s="883"/>
      <c r="M49" s="883">
        <f t="shared" si="4"/>
        <v>0</v>
      </c>
      <c r="O49" s="882"/>
      <c r="P49" s="882"/>
    </row>
    <row r="50" spans="1:16" s="879" customFormat="1" ht="27.95" customHeight="1" x14ac:dyDescent="0.25">
      <c r="A50" s="886"/>
      <c r="B50" s="885">
        <f t="shared" si="3"/>
        <v>0</v>
      </c>
      <c r="C50" s="883"/>
      <c r="D50" s="883"/>
      <c r="E50" s="883"/>
      <c r="F50" s="883"/>
      <c r="G50" s="883"/>
      <c r="H50" s="883"/>
      <c r="I50" s="883"/>
      <c r="J50" s="884"/>
      <c r="K50" s="884"/>
      <c r="L50" s="883"/>
      <c r="M50" s="883">
        <f t="shared" si="4"/>
        <v>0</v>
      </c>
      <c r="O50" s="882"/>
      <c r="P50" s="882"/>
    </row>
    <row r="51" spans="1:16" s="879" customFormat="1" ht="27.95" customHeight="1" x14ac:dyDescent="0.25">
      <c r="A51" s="886"/>
      <c r="B51" s="885">
        <f t="shared" si="3"/>
        <v>0</v>
      </c>
      <c r="C51" s="883"/>
      <c r="D51" s="883"/>
      <c r="E51" s="883"/>
      <c r="F51" s="883"/>
      <c r="G51" s="883"/>
      <c r="H51" s="883"/>
      <c r="I51" s="883"/>
      <c r="J51" s="884"/>
      <c r="K51" s="884"/>
      <c r="L51" s="883"/>
      <c r="M51" s="883">
        <f t="shared" si="4"/>
        <v>0</v>
      </c>
      <c r="O51" s="882"/>
      <c r="P51" s="882"/>
    </row>
    <row r="52" spans="1:16" s="879" customFormat="1" ht="27.95" customHeight="1" x14ac:dyDescent="0.25">
      <c r="A52" s="886"/>
      <c r="B52" s="885">
        <f t="shared" si="3"/>
        <v>0</v>
      </c>
      <c r="C52" s="883"/>
      <c r="D52" s="883"/>
      <c r="E52" s="883"/>
      <c r="F52" s="883"/>
      <c r="G52" s="883"/>
      <c r="H52" s="883"/>
      <c r="I52" s="883"/>
      <c r="J52" s="884"/>
      <c r="K52" s="884"/>
      <c r="L52" s="883"/>
      <c r="M52" s="883">
        <f t="shared" si="4"/>
        <v>0</v>
      </c>
      <c r="O52" s="882"/>
      <c r="P52" s="882"/>
    </row>
    <row r="53" spans="1:16" s="879" customFormat="1" ht="27.95" customHeight="1" x14ac:dyDescent="0.25">
      <c r="A53" s="886"/>
      <c r="B53" s="885">
        <f t="shared" si="3"/>
        <v>0</v>
      </c>
      <c r="C53" s="883"/>
      <c r="D53" s="883"/>
      <c r="E53" s="883"/>
      <c r="F53" s="883"/>
      <c r="G53" s="883"/>
      <c r="H53" s="883"/>
      <c r="I53" s="883"/>
      <c r="J53" s="884"/>
      <c r="K53" s="884"/>
      <c r="L53" s="883"/>
      <c r="M53" s="883">
        <f t="shared" si="4"/>
        <v>0</v>
      </c>
      <c r="O53" s="882"/>
      <c r="P53" s="882"/>
    </row>
    <row r="54" spans="1:16" s="879" customFormat="1" ht="27.95" customHeight="1" x14ac:dyDescent="0.25">
      <c r="A54" s="886"/>
      <c r="B54" s="885">
        <f t="shared" si="3"/>
        <v>0</v>
      </c>
      <c r="C54" s="883"/>
      <c r="D54" s="883"/>
      <c r="E54" s="883"/>
      <c r="F54" s="883"/>
      <c r="G54" s="883"/>
      <c r="H54" s="883"/>
      <c r="I54" s="883"/>
      <c r="J54" s="884"/>
      <c r="K54" s="884"/>
      <c r="L54" s="883"/>
      <c r="M54" s="883">
        <f t="shared" si="4"/>
        <v>0</v>
      </c>
      <c r="O54" s="882"/>
      <c r="P54" s="882"/>
    </row>
    <row r="55" spans="1:16" s="879" customFormat="1" ht="27.95" customHeight="1" x14ac:dyDescent="0.25">
      <c r="A55" s="886"/>
      <c r="B55" s="885">
        <f t="shared" si="3"/>
        <v>0</v>
      </c>
      <c r="C55" s="883"/>
      <c r="D55" s="883"/>
      <c r="E55" s="883"/>
      <c r="F55" s="883"/>
      <c r="G55" s="883"/>
      <c r="H55" s="883"/>
      <c r="I55" s="883"/>
      <c r="J55" s="884"/>
      <c r="K55" s="884"/>
      <c r="L55" s="883"/>
      <c r="M55" s="883">
        <f t="shared" si="4"/>
        <v>0</v>
      </c>
      <c r="O55" s="882"/>
      <c r="P55" s="882"/>
    </row>
    <row r="56" spans="1:16" s="879" customFormat="1" ht="27.95" customHeight="1" x14ac:dyDescent="0.25">
      <c r="A56" s="886"/>
      <c r="B56" s="885">
        <f t="shared" si="3"/>
        <v>0</v>
      </c>
      <c r="C56" s="883"/>
      <c r="D56" s="883"/>
      <c r="E56" s="883"/>
      <c r="F56" s="883"/>
      <c r="G56" s="883"/>
      <c r="H56" s="883"/>
      <c r="I56" s="883"/>
      <c r="J56" s="884"/>
      <c r="K56" s="884"/>
      <c r="L56" s="883"/>
      <c r="M56" s="883">
        <f t="shared" si="4"/>
        <v>0</v>
      </c>
      <c r="O56" s="882"/>
      <c r="P56" s="882"/>
    </row>
    <row r="57" spans="1:16" s="879" customFormat="1" ht="27.95" customHeight="1" x14ac:dyDescent="0.25">
      <c r="A57" s="886"/>
      <c r="B57" s="885">
        <f t="shared" si="3"/>
        <v>0</v>
      </c>
      <c r="C57" s="883"/>
      <c r="D57" s="883"/>
      <c r="E57" s="883"/>
      <c r="F57" s="883"/>
      <c r="G57" s="883"/>
      <c r="H57" s="883"/>
      <c r="I57" s="883"/>
      <c r="J57" s="884"/>
      <c r="K57" s="884"/>
      <c r="L57" s="883"/>
      <c r="M57" s="883">
        <f t="shared" si="4"/>
        <v>0</v>
      </c>
      <c r="O57" s="882"/>
      <c r="P57" s="882"/>
    </row>
    <row r="58" spans="1:16" s="879" customFormat="1" ht="27.95" customHeight="1" x14ac:dyDescent="0.25">
      <c r="A58" s="886"/>
      <c r="B58" s="885">
        <f t="shared" si="3"/>
        <v>0</v>
      </c>
      <c r="C58" s="883"/>
      <c r="D58" s="883"/>
      <c r="E58" s="883"/>
      <c r="F58" s="883"/>
      <c r="G58" s="883"/>
      <c r="H58" s="883"/>
      <c r="I58" s="883"/>
      <c r="J58" s="884"/>
      <c r="K58" s="884"/>
      <c r="L58" s="883"/>
      <c r="M58" s="883">
        <f t="shared" si="4"/>
        <v>0</v>
      </c>
      <c r="O58" s="882"/>
      <c r="P58" s="882"/>
    </row>
    <row r="59" spans="1:16" s="879" customFormat="1" ht="27.95" customHeight="1" x14ac:dyDescent="0.25">
      <c r="A59" s="886"/>
      <c r="B59" s="885">
        <f t="shared" si="3"/>
        <v>0</v>
      </c>
      <c r="C59" s="883"/>
      <c r="D59" s="883"/>
      <c r="E59" s="883"/>
      <c r="F59" s="883"/>
      <c r="G59" s="883"/>
      <c r="H59" s="883"/>
      <c r="I59" s="883"/>
      <c r="J59" s="884"/>
      <c r="K59" s="884"/>
      <c r="L59" s="883"/>
      <c r="M59" s="883">
        <f t="shared" si="4"/>
        <v>0</v>
      </c>
      <c r="O59" s="882"/>
      <c r="P59" s="882"/>
    </row>
    <row r="60" spans="1:16" s="879" customFormat="1" ht="27.95" customHeight="1" x14ac:dyDescent="0.25">
      <c r="A60" s="886"/>
      <c r="B60" s="885">
        <f t="shared" si="3"/>
        <v>0</v>
      </c>
      <c r="C60" s="883"/>
      <c r="D60" s="883"/>
      <c r="E60" s="883"/>
      <c r="F60" s="883"/>
      <c r="G60" s="883"/>
      <c r="H60" s="883"/>
      <c r="I60" s="883"/>
      <c r="J60" s="884"/>
      <c r="K60" s="884"/>
      <c r="L60" s="883"/>
      <c r="M60" s="883">
        <f t="shared" si="4"/>
        <v>0</v>
      </c>
      <c r="O60" s="882"/>
      <c r="P60" s="882"/>
    </row>
    <row r="61" spans="1:16" s="879" customFormat="1" ht="27.95" customHeight="1" x14ac:dyDescent="0.25">
      <c r="A61" s="886"/>
      <c r="B61" s="885">
        <f t="shared" si="3"/>
        <v>0</v>
      </c>
      <c r="C61" s="883"/>
      <c r="D61" s="883"/>
      <c r="E61" s="883"/>
      <c r="F61" s="883"/>
      <c r="G61" s="883"/>
      <c r="H61" s="883"/>
      <c r="I61" s="883"/>
      <c r="J61" s="884"/>
      <c r="K61" s="884"/>
      <c r="L61" s="883"/>
      <c r="M61" s="883">
        <f t="shared" si="4"/>
        <v>0</v>
      </c>
      <c r="O61" s="882"/>
      <c r="P61" s="882"/>
    </row>
    <row r="62" spans="1:16" s="879" customFormat="1" ht="27.95" customHeight="1" x14ac:dyDescent="0.25">
      <c r="A62" s="886"/>
      <c r="B62" s="885">
        <f t="shared" ref="B62:B93" si="5">SUM(M62)</f>
        <v>0</v>
      </c>
      <c r="C62" s="883"/>
      <c r="D62" s="883"/>
      <c r="E62" s="883"/>
      <c r="F62" s="883"/>
      <c r="G62" s="883"/>
      <c r="H62" s="883"/>
      <c r="I62" s="883"/>
      <c r="J62" s="884"/>
      <c r="K62" s="884"/>
      <c r="L62" s="883"/>
      <c r="M62" s="883">
        <f t="shared" si="4"/>
        <v>0</v>
      </c>
      <c r="O62" s="882"/>
      <c r="P62" s="882"/>
    </row>
    <row r="63" spans="1:16" s="887" customFormat="1" ht="27.95" customHeight="1" x14ac:dyDescent="0.25">
      <c r="A63" s="886"/>
      <c r="B63" s="885">
        <f t="shared" si="5"/>
        <v>0</v>
      </c>
      <c r="C63" s="883"/>
      <c r="D63" s="883"/>
      <c r="E63" s="883"/>
      <c r="F63" s="883"/>
      <c r="G63" s="883"/>
      <c r="H63" s="883"/>
      <c r="I63" s="883"/>
      <c r="J63" s="884"/>
      <c r="K63" s="884"/>
      <c r="L63" s="883"/>
      <c r="M63" s="883">
        <f t="shared" si="4"/>
        <v>0</v>
      </c>
      <c r="N63" s="879"/>
      <c r="O63" s="882"/>
      <c r="P63" s="882"/>
    </row>
    <row r="64" spans="1:16" s="879" customFormat="1" ht="27.95" customHeight="1" x14ac:dyDescent="0.25">
      <c r="A64" s="886"/>
      <c r="B64" s="885">
        <f t="shared" si="5"/>
        <v>0</v>
      </c>
      <c r="C64" s="883"/>
      <c r="D64" s="883"/>
      <c r="E64" s="883"/>
      <c r="F64" s="883"/>
      <c r="G64" s="883"/>
      <c r="H64" s="883"/>
      <c r="I64" s="883"/>
      <c r="J64" s="884"/>
      <c r="K64" s="884"/>
      <c r="L64" s="883"/>
      <c r="M64" s="883">
        <f t="shared" si="4"/>
        <v>0</v>
      </c>
      <c r="O64" s="882"/>
      <c r="P64" s="882"/>
    </row>
    <row r="65" spans="1:16" s="879" customFormat="1" ht="27.95" customHeight="1" x14ac:dyDescent="0.25">
      <c r="A65" s="886"/>
      <c r="B65" s="885">
        <f t="shared" si="5"/>
        <v>0</v>
      </c>
      <c r="C65" s="883"/>
      <c r="D65" s="883"/>
      <c r="E65" s="883"/>
      <c r="F65" s="883"/>
      <c r="G65" s="883"/>
      <c r="H65" s="883"/>
      <c r="I65" s="883"/>
      <c r="J65" s="884"/>
      <c r="K65" s="884"/>
      <c r="L65" s="883"/>
      <c r="M65" s="883">
        <f t="shared" si="4"/>
        <v>0</v>
      </c>
      <c r="O65" s="882"/>
      <c r="P65" s="882"/>
    </row>
    <row r="66" spans="1:16" s="879" customFormat="1" ht="27.95" customHeight="1" x14ac:dyDescent="0.25">
      <c r="A66" s="886"/>
      <c r="B66" s="885">
        <f t="shared" si="5"/>
        <v>0</v>
      </c>
      <c r="C66" s="883"/>
      <c r="D66" s="883"/>
      <c r="E66" s="883"/>
      <c r="F66" s="883"/>
      <c r="G66" s="883"/>
      <c r="H66" s="883"/>
      <c r="I66" s="883"/>
      <c r="J66" s="884"/>
      <c r="K66" s="884"/>
      <c r="L66" s="883"/>
      <c r="M66" s="883">
        <f t="shared" si="4"/>
        <v>0</v>
      </c>
      <c r="O66" s="882"/>
      <c r="P66" s="882"/>
    </row>
    <row r="67" spans="1:16" s="879" customFormat="1" ht="27.95" customHeight="1" x14ac:dyDescent="0.25">
      <c r="A67" s="886"/>
      <c r="B67" s="885">
        <f t="shared" si="5"/>
        <v>0</v>
      </c>
      <c r="C67" s="883"/>
      <c r="D67" s="883"/>
      <c r="E67" s="883"/>
      <c r="F67" s="883"/>
      <c r="G67" s="883"/>
      <c r="H67" s="883"/>
      <c r="I67" s="883"/>
      <c r="J67" s="884"/>
      <c r="K67" s="884"/>
      <c r="L67" s="883"/>
      <c r="M67" s="883">
        <f t="shared" si="4"/>
        <v>0</v>
      </c>
      <c r="O67" s="882"/>
      <c r="P67" s="882"/>
    </row>
    <row r="68" spans="1:16" s="879" customFormat="1" ht="27.95" customHeight="1" x14ac:dyDescent="0.25">
      <c r="A68" s="886"/>
      <c r="B68" s="885">
        <f t="shared" si="5"/>
        <v>0</v>
      </c>
      <c r="C68" s="883"/>
      <c r="D68" s="883"/>
      <c r="E68" s="883"/>
      <c r="F68" s="883"/>
      <c r="G68" s="883"/>
      <c r="H68" s="883"/>
      <c r="I68" s="883"/>
      <c r="J68" s="884"/>
      <c r="K68" s="884"/>
      <c r="L68" s="883"/>
      <c r="M68" s="883">
        <f t="shared" si="4"/>
        <v>0</v>
      </c>
      <c r="O68" s="882"/>
      <c r="P68" s="882"/>
    </row>
    <row r="69" spans="1:16" s="879" customFormat="1" ht="27.95" customHeight="1" x14ac:dyDescent="0.25">
      <c r="A69" s="886"/>
      <c r="B69" s="885">
        <f t="shared" si="5"/>
        <v>0</v>
      </c>
      <c r="C69" s="883"/>
      <c r="D69" s="883"/>
      <c r="E69" s="883"/>
      <c r="F69" s="883"/>
      <c r="G69" s="883"/>
      <c r="H69" s="883"/>
      <c r="I69" s="883"/>
      <c r="J69" s="884"/>
      <c r="K69" s="884"/>
      <c r="L69" s="883"/>
      <c r="M69" s="883">
        <f t="shared" si="4"/>
        <v>0</v>
      </c>
      <c r="O69" s="882"/>
      <c r="P69" s="882"/>
    </row>
    <row r="70" spans="1:16" s="879" customFormat="1" ht="27.95" customHeight="1" x14ac:dyDescent="0.25">
      <c r="A70" s="886"/>
      <c r="B70" s="885">
        <f t="shared" si="5"/>
        <v>0</v>
      </c>
      <c r="C70" s="883"/>
      <c r="D70" s="883"/>
      <c r="E70" s="883"/>
      <c r="F70" s="883"/>
      <c r="G70" s="883"/>
      <c r="H70" s="883"/>
      <c r="I70" s="883"/>
      <c r="J70" s="884"/>
      <c r="K70" s="884"/>
      <c r="L70" s="883"/>
      <c r="M70" s="883">
        <f t="shared" ref="M70:M101" si="6">SUM(C70:L70)</f>
        <v>0</v>
      </c>
      <c r="O70" s="882"/>
      <c r="P70" s="882"/>
    </row>
    <row r="71" spans="1:16" s="879" customFormat="1" ht="27.95" customHeight="1" x14ac:dyDescent="0.25">
      <c r="A71" s="886"/>
      <c r="B71" s="885">
        <f t="shared" si="5"/>
        <v>0</v>
      </c>
      <c r="C71" s="883"/>
      <c r="D71" s="883"/>
      <c r="E71" s="883"/>
      <c r="F71" s="883"/>
      <c r="G71" s="883"/>
      <c r="H71" s="883"/>
      <c r="I71" s="883"/>
      <c r="J71" s="884"/>
      <c r="K71" s="884"/>
      <c r="L71" s="883"/>
      <c r="M71" s="883">
        <f t="shared" si="6"/>
        <v>0</v>
      </c>
      <c r="O71" s="882"/>
      <c r="P71" s="882"/>
    </row>
    <row r="72" spans="1:16" s="879" customFormat="1" ht="27.95" customHeight="1" x14ac:dyDescent="0.25">
      <c r="A72" s="886"/>
      <c r="B72" s="885">
        <f t="shared" si="5"/>
        <v>0</v>
      </c>
      <c r="C72" s="883"/>
      <c r="D72" s="883"/>
      <c r="E72" s="883"/>
      <c r="F72" s="883"/>
      <c r="G72" s="883"/>
      <c r="H72" s="883"/>
      <c r="I72" s="883"/>
      <c r="J72" s="884"/>
      <c r="K72" s="884"/>
      <c r="L72" s="883"/>
      <c r="M72" s="883">
        <f t="shared" si="6"/>
        <v>0</v>
      </c>
      <c r="O72" s="882"/>
      <c r="P72" s="882"/>
    </row>
    <row r="73" spans="1:16" s="879" customFormat="1" ht="27.95" customHeight="1" x14ac:dyDescent="0.25">
      <c r="A73" s="886"/>
      <c r="B73" s="885">
        <f t="shared" si="5"/>
        <v>0</v>
      </c>
      <c r="C73" s="883"/>
      <c r="D73" s="883"/>
      <c r="E73" s="883"/>
      <c r="F73" s="883"/>
      <c r="G73" s="883"/>
      <c r="H73" s="883"/>
      <c r="I73" s="883"/>
      <c r="J73" s="884"/>
      <c r="K73" s="884"/>
      <c r="L73" s="883"/>
      <c r="M73" s="883">
        <f t="shared" si="6"/>
        <v>0</v>
      </c>
      <c r="O73" s="882"/>
      <c r="P73" s="882"/>
    </row>
    <row r="74" spans="1:16" s="879" customFormat="1" ht="27.95" customHeight="1" x14ac:dyDescent="0.25">
      <c r="A74" s="886"/>
      <c r="B74" s="885">
        <f t="shared" si="5"/>
        <v>0</v>
      </c>
      <c r="C74" s="883"/>
      <c r="D74" s="883"/>
      <c r="E74" s="883"/>
      <c r="F74" s="883"/>
      <c r="G74" s="883"/>
      <c r="H74" s="883"/>
      <c r="I74" s="883"/>
      <c r="J74" s="884"/>
      <c r="K74" s="884"/>
      <c r="L74" s="883"/>
      <c r="M74" s="883">
        <f t="shared" si="6"/>
        <v>0</v>
      </c>
      <c r="O74" s="882"/>
      <c r="P74" s="882"/>
    </row>
    <row r="75" spans="1:16" s="879" customFormat="1" ht="27.95" customHeight="1" x14ac:dyDescent="0.25">
      <c r="A75" s="886"/>
      <c r="B75" s="885">
        <f t="shared" si="5"/>
        <v>0</v>
      </c>
      <c r="C75" s="883"/>
      <c r="D75" s="883"/>
      <c r="E75" s="883"/>
      <c r="F75" s="883"/>
      <c r="G75" s="883"/>
      <c r="H75" s="883"/>
      <c r="I75" s="883"/>
      <c r="J75" s="884"/>
      <c r="K75" s="884"/>
      <c r="L75" s="883"/>
      <c r="M75" s="883">
        <f t="shared" si="6"/>
        <v>0</v>
      </c>
      <c r="O75" s="882"/>
      <c r="P75" s="882"/>
    </row>
    <row r="76" spans="1:16" s="879" customFormat="1" ht="27.95" customHeight="1" x14ac:dyDescent="0.25">
      <c r="A76" s="886"/>
      <c r="B76" s="885">
        <f t="shared" si="5"/>
        <v>0</v>
      </c>
      <c r="C76" s="883"/>
      <c r="D76" s="883"/>
      <c r="E76" s="883"/>
      <c r="F76" s="883"/>
      <c r="G76" s="883"/>
      <c r="H76" s="883"/>
      <c r="I76" s="883"/>
      <c r="J76" s="884"/>
      <c r="K76" s="884"/>
      <c r="L76" s="883"/>
      <c r="M76" s="883">
        <f t="shared" si="6"/>
        <v>0</v>
      </c>
      <c r="O76" s="882"/>
      <c r="P76" s="882"/>
    </row>
    <row r="77" spans="1:16" s="879" customFormat="1" ht="27.95" customHeight="1" x14ac:dyDescent="0.25">
      <c r="A77" s="886"/>
      <c r="B77" s="885">
        <f t="shared" si="5"/>
        <v>0</v>
      </c>
      <c r="C77" s="883"/>
      <c r="D77" s="883"/>
      <c r="E77" s="883"/>
      <c r="F77" s="883"/>
      <c r="G77" s="883"/>
      <c r="H77" s="883"/>
      <c r="I77" s="883"/>
      <c r="J77" s="884"/>
      <c r="K77" s="884"/>
      <c r="L77" s="883"/>
      <c r="M77" s="883">
        <f t="shared" si="6"/>
        <v>0</v>
      </c>
      <c r="O77" s="882"/>
      <c r="P77" s="882"/>
    </row>
    <row r="78" spans="1:16" s="879" customFormat="1" ht="27.95" customHeight="1" x14ac:dyDescent="0.25">
      <c r="A78" s="886"/>
      <c r="B78" s="885">
        <f t="shared" si="5"/>
        <v>0</v>
      </c>
      <c r="C78" s="883"/>
      <c r="D78" s="883"/>
      <c r="E78" s="883"/>
      <c r="F78" s="883"/>
      <c r="G78" s="883"/>
      <c r="H78" s="883"/>
      <c r="I78" s="883"/>
      <c r="J78" s="884"/>
      <c r="K78" s="884"/>
      <c r="L78" s="883"/>
      <c r="M78" s="883">
        <f t="shared" si="6"/>
        <v>0</v>
      </c>
      <c r="O78" s="882"/>
      <c r="P78" s="882"/>
    </row>
    <row r="79" spans="1:16" s="879" customFormat="1" ht="27.95" customHeight="1" x14ac:dyDescent="0.25">
      <c r="A79" s="886"/>
      <c r="B79" s="885">
        <f t="shared" si="5"/>
        <v>0</v>
      </c>
      <c r="C79" s="883"/>
      <c r="D79" s="883"/>
      <c r="E79" s="883"/>
      <c r="F79" s="883"/>
      <c r="G79" s="883"/>
      <c r="H79" s="883"/>
      <c r="I79" s="883"/>
      <c r="J79" s="884"/>
      <c r="K79" s="884"/>
      <c r="L79" s="883"/>
      <c r="M79" s="883">
        <f t="shared" si="6"/>
        <v>0</v>
      </c>
      <c r="O79" s="882"/>
      <c r="P79" s="882"/>
    </row>
    <row r="80" spans="1:16" s="879" customFormat="1" ht="27.95" customHeight="1" x14ac:dyDescent="0.25">
      <c r="A80" s="886"/>
      <c r="B80" s="885">
        <f t="shared" si="5"/>
        <v>0</v>
      </c>
      <c r="C80" s="883"/>
      <c r="D80" s="883"/>
      <c r="E80" s="883"/>
      <c r="F80" s="883"/>
      <c r="G80" s="883"/>
      <c r="H80" s="883"/>
      <c r="I80" s="883"/>
      <c r="J80" s="884"/>
      <c r="K80" s="884"/>
      <c r="L80" s="883"/>
      <c r="M80" s="883">
        <f t="shared" si="6"/>
        <v>0</v>
      </c>
      <c r="O80" s="882"/>
      <c r="P80" s="882"/>
    </row>
    <row r="81" spans="1:16" s="879" customFormat="1" ht="27.95" customHeight="1" x14ac:dyDescent="0.25">
      <c r="A81" s="886"/>
      <c r="B81" s="885">
        <f t="shared" si="5"/>
        <v>0</v>
      </c>
      <c r="C81" s="883"/>
      <c r="D81" s="883"/>
      <c r="E81" s="883"/>
      <c r="F81" s="883"/>
      <c r="G81" s="883"/>
      <c r="H81" s="883"/>
      <c r="I81" s="883"/>
      <c r="J81" s="884"/>
      <c r="K81" s="884"/>
      <c r="L81" s="883"/>
      <c r="M81" s="883">
        <f t="shared" si="6"/>
        <v>0</v>
      </c>
      <c r="O81" s="882"/>
      <c r="P81" s="882"/>
    </row>
    <row r="82" spans="1:16" s="879" customFormat="1" ht="27.95" customHeight="1" x14ac:dyDescent="0.25">
      <c r="A82" s="886"/>
      <c r="B82" s="885">
        <f t="shared" si="5"/>
        <v>0</v>
      </c>
      <c r="C82" s="883"/>
      <c r="D82" s="883"/>
      <c r="E82" s="883"/>
      <c r="F82" s="883"/>
      <c r="G82" s="883"/>
      <c r="H82" s="883"/>
      <c r="I82" s="883"/>
      <c r="J82" s="884"/>
      <c r="K82" s="884"/>
      <c r="L82" s="883"/>
      <c r="M82" s="883">
        <f t="shared" si="6"/>
        <v>0</v>
      </c>
      <c r="O82" s="882"/>
      <c r="P82" s="882"/>
    </row>
    <row r="83" spans="1:16" s="879" customFormat="1" ht="27.95" customHeight="1" x14ac:dyDescent="0.25">
      <c r="A83" s="886"/>
      <c r="B83" s="885">
        <f t="shared" si="5"/>
        <v>0</v>
      </c>
      <c r="C83" s="883"/>
      <c r="D83" s="883"/>
      <c r="E83" s="883"/>
      <c r="F83" s="883"/>
      <c r="G83" s="883"/>
      <c r="H83" s="883"/>
      <c r="I83" s="883"/>
      <c r="J83" s="884"/>
      <c r="K83" s="884"/>
      <c r="L83" s="883"/>
      <c r="M83" s="883">
        <f t="shared" si="6"/>
        <v>0</v>
      </c>
      <c r="O83" s="882"/>
      <c r="P83" s="882"/>
    </row>
    <row r="84" spans="1:16" s="879" customFormat="1" ht="27.95" customHeight="1" x14ac:dyDescent="0.25">
      <c r="A84" s="886"/>
      <c r="B84" s="885">
        <f t="shared" si="5"/>
        <v>0</v>
      </c>
      <c r="C84" s="883"/>
      <c r="D84" s="883"/>
      <c r="E84" s="883"/>
      <c r="F84" s="883"/>
      <c r="G84" s="883"/>
      <c r="H84" s="883"/>
      <c r="I84" s="883"/>
      <c r="J84" s="884"/>
      <c r="K84" s="884"/>
      <c r="L84" s="883"/>
      <c r="M84" s="883">
        <f t="shared" si="6"/>
        <v>0</v>
      </c>
      <c r="O84" s="882"/>
      <c r="P84" s="882"/>
    </row>
    <row r="85" spans="1:16" s="879" customFormat="1" ht="27.95" customHeight="1" x14ac:dyDescent="0.25">
      <c r="A85" s="886"/>
      <c r="B85" s="885">
        <f t="shared" si="5"/>
        <v>0</v>
      </c>
      <c r="C85" s="883"/>
      <c r="D85" s="883"/>
      <c r="E85" s="883"/>
      <c r="F85" s="883"/>
      <c r="G85" s="883"/>
      <c r="H85" s="883"/>
      <c r="I85" s="883"/>
      <c r="J85" s="884"/>
      <c r="K85" s="884"/>
      <c r="L85" s="883"/>
      <c r="M85" s="883">
        <f t="shared" si="6"/>
        <v>0</v>
      </c>
      <c r="O85" s="882"/>
      <c r="P85" s="882"/>
    </row>
    <row r="86" spans="1:16" s="879" customFormat="1" ht="27.95" customHeight="1" x14ac:dyDescent="0.25">
      <c r="A86" s="886"/>
      <c r="B86" s="885">
        <f t="shared" si="5"/>
        <v>0</v>
      </c>
      <c r="C86" s="883"/>
      <c r="D86" s="883"/>
      <c r="E86" s="883"/>
      <c r="F86" s="883"/>
      <c r="G86" s="883"/>
      <c r="H86" s="883"/>
      <c r="I86" s="883"/>
      <c r="J86" s="884"/>
      <c r="K86" s="884"/>
      <c r="L86" s="883"/>
      <c r="M86" s="883">
        <f t="shared" si="6"/>
        <v>0</v>
      </c>
      <c r="O86" s="882"/>
      <c r="P86" s="882"/>
    </row>
    <row r="87" spans="1:16" s="879" customFormat="1" ht="27.95" customHeight="1" x14ac:dyDescent="0.25">
      <c r="A87" s="886"/>
      <c r="B87" s="885">
        <f t="shared" si="5"/>
        <v>0</v>
      </c>
      <c r="C87" s="883"/>
      <c r="D87" s="883"/>
      <c r="E87" s="883"/>
      <c r="F87" s="883"/>
      <c r="G87" s="883"/>
      <c r="H87" s="883"/>
      <c r="I87" s="883"/>
      <c r="J87" s="884"/>
      <c r="K87" s="884"/>
      <c r="L87" s="883"/>
      <c r="M87" s="883">
        <f t="shared" si="6"/>
        <v>0</v>
      </c>
      <c r="O87" s="882"/>
      <c r="P87" s="882"/>
    </row>
    <row r="88" spans="1:16" s="879" customFormat="1" ht="27.95" customHeight="1" x14ac:dyDescent="0.25">
      <c r="A88" s="886"/>
      <c r="B88" s="885">
        <f t="shared" si="5"/>
        <v>0</v>
      </c>
      <c r="C88" s="883"/>
      <c r="D88" s="883"/>
      <c r="E88" s="883"/>
      <c r="F88" s="883"/>
      <c r="G88" s="883"/>
      <c r="H88" s="883"/>
      <c r="I88" s="883"/>
      <c r="J88" s="884"/>
      <c r="K88" s="884"/>
      <c r="L88" s="883"/>
      <c r="M88" s="883">
        <f t="shared" si="6"/>
        <v>0</v>
      </c>
      <c r="O88" s="882"/>
      <c r="P88" s="882"/>
    </row>
    <row r="89" spans="1:16" s="879" customFormat="1" ht="27.95" customHeight="1" x14ac:dyDescent="0.25">
      <c r="A89" s="886"/>
      <c r="B89" s="885">
        <f t="shared" si="5"/>
        <v>0</v>
      </c>
      <c r="C89" s="883"/>
      <c r="D89" s="883"/>
      <c r="E89" s="883"/>
      <c r="F89" s="883"/>
      <c r="G89" s="883"/>
      <c r="H89" s="883"/>
      <c r="I89" s="883"/>
      <c r="J89" s="884"/>
      <c r="K89" s="884"/>
      <c r="L89" s="883"/>
      <c r="M89" s="883">
        <f t="shared" si="6"/>
        <v>0</v>
      </c>
      <c r="O89" s="882"/>
      <c r="P89" s="882"/>
    </row>
    <row r="90" spans="1:16" s="879" customFormat="1" ht="27.95" customHeight="1" x14ac:dyDescent="0.25">
      <c r="A90" s="886"/>
      <c r="B90" s="885">
        <f t="shared" si="5"/>
        <v>0</v>
      </c>
      <c r="C90" s="883"/>
      <c r="D90" s="883"/>
      <c r="E90" s="883"/>
      <c r="F90" s="883"/>
      <c r="G90" s="883"/>
      <c r="H90" s="883"/>
      <c r="I90" s="883"/>
      <c r="J90" s="884"/>
      <c r="K90" s="884"/>
      <c r="L90" s="883"/>
      <c r="M90" s="883">
        <f t="shared" si="6"/>
        <v>0</v>
      </c>
      <c r="O90" s="882"/>
      <c r="P90" s="882"/>
    </row>
    <row r="91" spans="1:16" s="879" customFormat="1" ht="27.95" customHeight="1" x14ac:dyDescent="0.25">
      <c r="A91" s="886"/>
      <c r="B91" s="885">
        <f t="shared" si="5"/>
        <v>0</v>
      </c>
      <c r="C91" s="883"/>
      <c r="D91" s="883"/>
      <c r="E91" s="883"/>
      <c r="F91" s="883"/>
      <c r="G91" s="883"/>
      <c r="H91" s="883"/>
      <c r="I91" s="883"/>
      <c r="J91" s="884"/>
      <c r="K91" s="884"/>
      <c r="L91" s="883"/>
      <c r="M91" s="883">
        <f t="shared" si="6"/>
        <v>0</v>
      </c>
      <c r="O91" s="882"/>
      <c r="P91" s="882"/>
    </row>
    <row r="92" spans="1:16" s="879" customFormat="1" ht="27.95" customHeight="1" x14ac:dyDescent="0.25">
      <c r="A92" s="886"/>
      <c r="B92" s="885">
        <f t="shared" si="5"/>
        <v>0</v>
      </c>
      <c r="C92" s="883"/>
      <c r="D92" s="883"/>
      <c r="E92" s="883"/>
      <c r="F92" s="883"/>
      <c r="G92" s="883"/>
      <c r="H92" s="883"/>
      <c r="I92" s="883"/>
      <c r="J92" s="884"/>
      <c r="K92" s="884"/>
      <c r="L92" s="883"/>
      <c r="M92" s="883">
        <f t="shared" si="6"/>
        <v>0</v>
      </c>
      <c r="O92" s="882"/>
      <c r="P92" s="882"/>
    </row>
    <row r="93" spans="1:16" s="879" customFormat="1" ht="27.95" customHeight="1" x14ac:dyDescent="0.25">
      <c r="A93" s="886"/>
      <c r="B93" s="885">
        <f t="shared" si="5"/>
        <v>0</v>
      </c>
      <c r="C93" s="883"/>
      <c r="D93" s="883"/>
      <c r="E93" s="883"/>
      <c r="F93" s="883"/>
      <c r="G93" s="883"/>
      <c r="H93" s="883"/>
      <c r="I93" s="883"/>
      <c r="J93" s="884"/>
      <c r="K93" s="884"/>
      <c r="L93" s="883"/>
      <c r="M93" s="883">
        <f t="shared" si="6"/>
        <v>0</v>
      </c>
      <c r="O93" s="882"/>
      <c r="P93" s="882"/>
    </row>
    <row r="94" spans="1:16" s="879" customFormat="1" ht="27.95" customHeight="1" x14ac:dyDescent="0.25">
      <c r="A94" s="886"/>
      <c r="B94" s="885">
        <f t="shared" ref="B94:B106" si="7">SUM(M94)</f>
        <v>0</v>
      </c>
      <c r="C94" s="883"/>
      <c r="D94" s="883"/>
      <c r="E94" s="883"/>
      <c r="F94" s="883"/>
      <c r="G94" s="883"/>
      <c r="H94" s="883"/>
      <c r="I94" s="883"/>
      <c r="J94" s="884"/>
      <c r="K94" s="884"/>
      <c r="L94" s="883"/>
      <c r="M94" s="883">
        <f t="shared" si="6"/>
        <v>0</v>
      </c>
      <c r="O94" s="882"/>
      <c r="P94" s="882"/>
    </row>
    <row r="95" spans="1:16" s="879" customFormat="1" ht="27.95" customHeight="1" x14ac:dyDescent="0.25">
      <c r="A95" s="886"/>
      <c r="B95" s="885">
        <f t="shared" si="7"/>
        <v>0</v>
      </c>
      <c r="C95" s="883"/>
      <c r="D95" s="883"/>
      <c r="E95" s="883"/>
      <c r="F95" s="883"/>
      <c r="G95" s="883"/>
      <c r="H95" s="883"/>
      <c r="I95" s="883"/>
      <c r="J95" s="884"/>
      <c r="K95" s="884"/>
      <c r="L95" s="883"/>
      <c r="M95" s="883">
        <f t="shared" si="6"/>
        <v>0</v>
      </c>
      <c r="O95" s="882"/>
      <c r="P95" s="882"/>
    </row>
    <row r="96" spans="1:16" s="879" customFormat="1" ht="27.95" customHeight="1" x14ac:dyDescent="0.25">
      <c r="A96" s="886"/>
      <c r="B96" s="885">
        <f t="shared" si="7"/>
        <v>0</v>
      </c>
      <c r="C96" s="883"/>
      <c r="D96" s="883"/>
      <c r="E96" s="883"/>
      <c r="F96" s="883"/>
      <c r="G96" s="883"/>
      <c r="H96" s="883"/>
      <c r="I96" s="883"/>
      <c r="J96" s="884"/>
      <c r="K96" s="884"/>
      <c r="L96" s="883"/>
      <c r="M96" s="883">
        <f t="shared" si="6"/>
        <v>0</v>
      </c>
      <c r="O96" s="882"/>
      <c r="P96" s="882"/>
    </row>
    <row r="97" spans="1:16" s="879" customFormat="1" ht="27.95" customHeight="1" x14ac:dyDescent="0.25">
      <c r="A97" s="886"/>
      <c r="B97" s="885">
        <f t="shared" si="7"/>
        <v>0</v>
      </c>
      <c r="C97" s="883"/>
      <c r="D97" s="883"/>
      <c r="E97" s="883"/>
      <c r="F97" s="883"/>
      <c r="G97" s="883"/>
      <c r="H97" s="883"/>
      <c r="I97" s="883"/>
      <c r="J97" s="884"/>
      <c r="K97" s="884"/>
      <c r="L97" s="883"/>
      <c r="M97" s="883">
        <f t="shared" si="6"/>
        <v>0</v>
      </c>
      <c r="O97" s="882"/>
      <c r="P97" s="882"/>
    </row>
    <row r="98" spans="1:16" s="879" customFormat="1" ht="27.95" customHeight="1" x14ac:dyDescent="0.25">
      <c r="A98" s="886"/>
      <c r="B98" s="885">
        <f t="shared" si="7"/>
        <v>0</v>
      </c>
      <c r="C98" s="883"/>
      <c r="D98" s="883"/>
      <c r="E98" s="883"/>
      <c r="F98" s="883"/>
      <c r="G98" s="883"/>
      <c r="H98" s="883"/>
      <c r="I98" s="883"/>
      <c r="J98" s="884"/>
      <c r="K98" s="884"/>
      <c r="L98" s="883"/>
      <c r="M98" s="883">
        <f t="shared" si="6"/>
        <v>0</v>
      </c>
      <c r="O98" s="882"/>
      <c r="P98" s="882"/>
    </row>
    <row r="99" spans="1:16" s="879" customFormat="1" ht="27.95" customHeight="1" x14ac:dyDescent="0.25">
      <c r="A99" s="886"/>
      <c r="B99" s="885">
        <f t="shared" si="7"/>
        <v>0</v>
      </c>
      <c r="C99" s="883"/>
      <c r="D99" s="883"/>
      <c r="E99" s="883"/>
      <c r="F99" s="883"/>
      <c r="G99" s="883"/>
      <c r="H99" s="883"/>
      <c r="I99" s="883"/>
      <c r="J99" s="884"/>
      <c r="K99" s="884"/>
      <c r="L99" s="883"/>
      <c r="M99" s="883">
        <f t="shared" si="6"/>
        <v>0</v>
      </c>
      <c r="O99" s="882"/>
      <c r="P99" s="882"/>
    </row>
    <row r="100" spans="1:16" s="879" customFormat="1" ht="27.95" customHeight="1" x14ac:dyDescent="0.25">
      <c r="A100" s="886"/>
      <c r="B100" s="885">
        <f t="shared" si="7"/>
        <v>0</v>
      </c>
      <c r="C100" s="883"/>
      <c r="D100" s="883"/>
      <c r="E100" s="883"/>
      <c r="F100" s="883"/>
      <c r="G100" s="883"/>
      <c r="H100" s="883"/>
      <c r="I100" s="883"/>
      <c r="J100" s="884"/>
      <c r="K100" s="884"/>
      <c r="L100" s="883"/>
      <c r="M100" s="883">
        <f t="shared" si="6"/>
        <v>0</v>
      </c>
      <c r="O100" s="882"/>
      <c r="P100" s="882"/>
    </row>
    <row r="101" spans="1:16" s="879" customFormat="1" ht="27.95" customHeight="1" x14ac:dyDescent="0.25">
      <c r="A101" s="886"/>
      <c r="B101" s="885">
        <f t="shared" si="7"/>
        <v>0</v>
      </c>
      <c r="C101" s="883"/>
      <c r="D101" s="883"/>
      <c r="E101" s="883"/>
      <c r="F101" s="883"/>
      <c r="G101" s="883"/>
      <c r="H101" s="883"/>
      <c r="I101" s="883"/>
      <c r="J101" s="884"/>
      <c r="K101" s="884"/>
      <c r="L101" s="883"/>
      <c r="M101" s="883">
        <f t="shared" si="6"/>
        <v>0</v>
      </c>
      <c r="O101" s="882"/>
      <c r="P101" s="882"/>
    </row>
    <row r="102" spans="1:16" s="879" customFormat="1" ht="27.95" customHeight="1" x14ac:dyDescent="0.25">
      <c r="A102" s="886"/>
      <c r="B102" s="885">
        <f t="shared" si="7"/>
        <v>0</v>
      </c>
      <c r="C102" s="883"/>
      <c r="D102" s="883"/>
      <c r="E102" s="883"/>
      <c r="F102" s="883"/>
      <c r="G102" s="883"/>
      <c r="H102" s="883"/>
      <c r="I102" s="883"/>
      <c r="J102" s="884"/>
      <c r="K102" s="884"/>
      <c r="L102" s="883"/>
      <c r="M102" s="883">
        <f t="shared" ref="M102:M106" si="8">SUM(C102:L102)</f>
        <v>0</v>
      </c>
      <c r="O102" s="882"/>
      <c r="P102" s="882"/>
    </row>
    <row r="103" spans="1:16" s="879" customFormat="1" ht="27.95" customHeight="1" x14ac:dyDescent="0.25">
      <c r="A103" s="886"/>
      <c r="B103" s="885">
        <f t="shared" si="7"/>
        <v>0</v>
      </c>
      <c r="C103" s="883"/>
      <c r="D103" s="883"/>
      <c r="E103" s="883"/>
      <c r="F103" s="883"/>
      <c r="G103" s="883"/>
      <c r="H103" s="883"/>
      <c r="I103" s="883"/>
      <c r="J103" s="884"/>
      <c r="K103" s="884"/>
      <c r="L103" s="883"/>
      <c r="M103" s="883">
        <f t="shared" si="8"/>
        <v>0</v>
      </c>
      <c r="O103" s="882"/>
      <c r="P103" s="882"/>
    </row>
    <row r="104" spans="1:16" s="879" customFormat="1" ht="27.95" customHeight="1" x14ac:dyDescent="0.25">
      <c r="A104" s="886"/>
      <c r="B104" s="885">
        <f t="shared" si="7"/>
        <v>0</v>
      </c>
      <c r="C104" s="883"/>
      <c r="D104" s="883"/>
      <c r="E104" s="883"/>
      <c r="F104" s="883"/>
      <c r="G104" s="883"/>
      <c r="H104" s="883"/>
      <c r="I104" s="883"/>
      <c r="J104" s="884"/>
      <c r="K104" s="884"/>
      <c r="L104" s="883"/>
      <c r="M104" s="883">
        <f t="shared" si="8"/>
        <v>0</v>
      </c>
      <c r="O104" s="882"/>
      <c r="P104" s="882"/>
    </row>
    <row r="105" spans="1:16" s="879" customFormat="1" ht="27.95" customHeight="1" x14ac:dyDescent="0.25">
      <c r="A105" s="886"/>
      <c r="B105" s="885">
        <f t="shared" si="7"/>
        <v>0</v>
      </c>
      <c r="C105" s="883"/>
      <c r="D105" s="883"/>
      <c r="E105" s="883"/>
      <c r="F105" s="883"/>
      <c r="G105" s="883"/>
      <c r="H105" s="883"/>
      <c r="I105" s="883"/>
      <c r="J105" s="884"/>
      <c r="K105" s="884"/>
      <c r="L105" s="883"/>
      <c r="M105" s="883">
        <f t="shared" si="8"/>
        <v>0</v>
      </c>
      <c r="O105" s="882"/>
      <c r="P105" s="882"/>
    </row>
    <row r="106" spans="1:16" s="879" customFormat="1" ht="27.95" customHeight="1" x14ac:dyDescent="0.25">
      <c r="A106" s="886"/>
      <c r="B106" s="885">
        <f t="shared" si="7"/>
        <v>0</v>
      </c>
      <c r="C106" s="883"/>
      <c r="D106" s="883"/>
      <c r="E106" s="883"/>
      <c r="F106" s="883"/>
      <c r="G106" s="883"/>
      <c r="H106" s="883"/>
      <c r="I106" s="883"/>
      <c r="J106" s="884"/>
      <c r="K106" s="884"/>
      <c r="L106" s="883"/>
      <c r="M106" s="883">
        <f t="shared" si="8"/>
        <v>0</v>
      </c>
      <c r="O106" s="882"/>
      <c r="P106" s="882"/>
    </row>
    <row r="107" spans="1:16" s="879" customFormat="1" ht="27.95" customHeight="1" x14ac:dyDescent="0.25">
      <c r="C107" s="878"/>
      <c r="D107" s="878"/>
      <c r="E107" s="878"/>
      <c r="F107" s="878"/>
      <c r="G107" s="878"/>
      <c r="H107" s="878"/>
      <c r="I107" s="878"/>
      <c r="J107" s="878"/>
      <c r="K107" s="878"/>
      <c r="L107" s="878"/>
      <c r="M107" s="878"/>
    </row>
    <row r="108" spans="1:16" s="879" customFormat="1" x14ac:dyDescent="0.25">
      <c r="A108" s="881" t="s">
        <v>1313</v>
      </c>
      <c r="C108" s="878"/>
      <c r="D108" s="878"/>
      <c r="E108" s="878"/>
      <c r="F108" s="874"/>
      <c r="G108" s="878"/>
      <c r="H108" s="878"/>
      <c r="I108" s="878"/>
      <c r="J108" s="878"/>
      <c r="K108" s="878"/>
      <c r="L108" s="878"/>
      <c r="M108" s="878"/>
    </row>
    <row r="109" spans="1:16" s="879" customFormat="1" x14ac:dyDescent="0.25">
      <c r="A109" s="880" t="s">
        <v>1312</v>
      </c>
      <c r="C109" s="878"/>
      <c r="D109" s="878"/>
      <c r="E109" s="878"/>
      <c r="F109" s="878"/>
      <c r="G109" s="878"/>
      <c r="H109" s="878"/>
      <c r="I109" s="878"/>
      <c r="J109" s="878"/>
      <c r="K109" s="878"/>
      <c r="L109" s="878"/>
      <c r="M109" s="878"/>
    </row>
    <row r="110" spans="1:16" s="879" customFormat="1" x14ac:dyDescent="0.25">
      <c r="A110" s="880" t="s">
        <v>1311</v>
      </c>
      <c r="C110" s="878"/>
      <c r="D110" s="878"/>
      <c r="E110" s="878"/>
      <c r="F110" s="878"/>
      <c r="G110" s="878"/>
      <c r="H110" s="878"/>
      <c r="I110" s="878"/>
      <c r="J110" s="878"/>
      <c r="K110" s="878"/>
      <c r="L110" s="878"/>
      <c r="M110" s="878"/>
    </row>
    <row r="111" spans="1:16" s="879" customFormat="1" x14ac:dyDescent="0.25">
      <c r="A111" s="880" t="s">
        <v>1310</v>
      </c>
      <c r="C111" s="878"/>
      <c r="D111" s="878"/>
      <c r="E111" s="878"/>
      <c r="F111" s="878"/>
      <c r="G111" s="878"/>
      <c r="H111" s="878"/>
      <c r="I111" s="878"/>
      <c r="J111" s="878"/>
      <c r="K111" s="878"/>
      <c r="L111" s="878"/>
      <c r="M111" s="878"/>
    </row>
    <row r="112" spans="1:16" s="879" customFormat="1" x14ac:dyDescent="0.25">
      <c r="A112" s="880"/>
      <c r="C112" s="878"/>
      <c r="D112" s="878"/>
      <c r="E112" s="878"/>
      <c r="F112" s="878"/>
      <c r="G112" s="878"/>
      <c r="H112" s="878"/>
      <c r="I112" s="878"/>
      <c r="J112" s="878"/>
      <c r="K112" s="878"/>
      <c r="L112" s="878"/>
      <c r="M112" s="878"/>
    </row>
    <row r="113" spans="3:13" s="879" customFormat="1" x14ac:dyDescent="0.25">
      <c r="C113" s="878"/>
      <c r="D113" s="878"/>
      <c r="E113" s="878"/>
      <c r="F113" s="878"/>
      <c r="G113" s="878"/>
      <c r="H113" s="878"/>
      <c r="I113" s="878"/>
      <c r="J113" s="878"/>
      <c r="K113" s="878"/>
      <c r="L113" s="878"/>
      <c r="M113" s="878"/>
    </row>
    <row r="114" spans="3:13" s="879" customFormat="1" x14ac:dyDescent="0.25">
      <c r="C114" s="878"/>
      <c r="D114" s="878"/>
      <c r="E114" s="878"/>
      <c r="F114" s="878"/>
      <c r="G114" s="878"/>
      <c r="H114" s="878"/>
      <c r="I114" s="878"/>
      <c r="J114" s="878"/>
      <c r="K114" s="878"/>
      <c r="L114" s="878"/>
      <c r="M114" s="878"/>
    </row>
    <row r="115" spans="3:13" s="879" customFormat="1" x14ac:dyDescent="0.25">
      <c r="C115" s="878"/>
      <c r="D115" s="878"/>
      <c r="E115" s="878"/>
      <c r="F115" s="878"/>
      <c r="G115" s="878"/>
      <c r="H115" s="878"/>
      <c r="I115" s="878"/>
      <c r="J115" s="878"/>
      <c r="K115" s="878"/>
      <c r="L115" s="878"/>
      <c r="M115" s="878"/>
    </row>
    <row r="116" spans="3:13" s="879" customFormat="1" x14ac:dyDescent="0.25">
      <c r="C116" s="878"/>
      <c r="D116" s="878"/>
      <c r="E116" s="878"/>
      <c r="F116" s="878"/>
      <c r="G116" s="878"/>
      <c r="H116" s="878"/>
      <c r="I116" s="878"/>
      <c r="J116" s="878"/>
      <c r="K116" s="878"/>
      <c r="L116" s="878"/>
      <c r="M116" s="878"/>
    </row>
    <row r="117" spans="3:13" s="879" customFormat="1" x14ac:dyDescent="0.25">
      <c r="C117" s="878"/>
      <c r="D117" s="878"/>
      <c r="E117" s="878"/>
      <c r="F117" s="878"/>
      <c r="G117" s="878"/>
      <c r="H117" s="878"/>
      <c r="I117" s="878"/>
      <c r="J117" s="878"/>
      <c r="K117" s="878"/>
      <c r="L117" s="878"/>
      <c r="M117" s="878"/>
    </row>
    <row r="118" spans="3:13" s="879" customFormat="1" x14ac:dyDescent="0.25">
      <c r="C118" s="878"/>
      <c r="D118" s="878"/>
      <c r="E118" s="878"/>
      <c r="F118" s="878"/>
      <c r="G118" s="878"/>
      <c r="H118" s="878"/>
      <c r="I118" s="878"/>
      <c r="J118" s="878"/>
      <c r="K118" s="878"/>
      <c r="L118" s="878"/>
      <c r="M118" s="878"/>
    </row>
    <row r="119" spans="3:13" s="879" customFormat="1" x14ac:dyDescent="0.25">
      <c r="C119" s="878"/>
      <c r="D119" s="878"/>
      <c r="E119" s="878"/>
      <c r="F119" s="878"/>
      <c r="G119" s="878"/>
      <c r="H119" s="878"/>
      <c r="I119" s="878"/>
      <c r="J119" s="878"/>
      <c r="K119" s="878"/>
      <c r="L119" s="878"/>
      <c r="M119" s="878"/>
    </row>
    <row r="120" spans="3:13" s="879" customFormat="1" x14ac:dyDescent="0.25">
      <c r="C120" s="878"/>
      <c r="D120" s="878"/>
      <c r="E120" s="878"/>
      <c r="F120" s="878"/>
      <c r="G120" s="878"/>
      <c r="H120" s="878"/>
      <c r="I120" s="878"/>
      <c r="J120" s="878"/>
      <c r="K120" s="878"/>
      <c r="L120" s="878"/>
      <c r="M120" s="878"/>
    </row>
    <row r="121" spans="3:13" s="879" customFormat="1" x14ac:dyDescent="0.25">
      <c r="C121" s="878"/>
      <c r="D121" s="878"/>
      <c r="E121" s="878"/>
      <c r="F121" s="878"/>
      <c r="G121" s="878"/>
      <c r="H121" s="878"/>
      <c r="I121" s="878"/>
      <c r="J121" s="878"/>
      <c r="K121" s="878"/>
      <c r="L121" s="878"/>
      <c r="M121" s="878"/>
    </row>
    <row r="122" spans="3:13" s="879" customFormat="1" x14ac:dyDescent="0.25">
      <c r="C122" s="878"/>
      <c r="D122" s="878"/>
      <c r="E122" s="878"/>
      <c r="F122" s="878"/>
      <c r="G122" s="878"/>
      <c r="H122" s="878"/>
      <c r="I122" s="878"/>
      <c r="J122" s="878"/>
      <c r="K122" s="878"/>
      <c r="L122" s="878"/>
      <c r="M122" s="878"/>
    </row>
    <row r="123" spans="3:13" s="879" customFormat="1" x14ac:dyDescent="0.25">
      <c r="C123" s="878"/>
      <c r="D123" s="878"/>
      <c r="E123" s="878"/>
      <c r="F123" s="878"/>
      <c r="G123" s="878"/>
      <c r="H123" s="878"/>
      <c r="I123" s="878"/>
      <c r="J123" s="878"/>
      <c r="K123" s="878"/>
      <c r="L123" s="878"/>
      <c r="M123" s="878"/>
    </row>
    <row r="124" spans="3:13" s="879" customFormat="1" x14ac:dyDescent="0.25">
      <c r="C124" s="878"/>
      <c r="D124" s="878"/>
      <c r="E124" s="878"/>
      <c r="F124" s="878"/>
      <c r="G124" s="878"/>
      <c r="H124" s="878"/>
      <c r="I124" s="878"/>
      <c r="J124" s="878"/>
      <c r="K124" s="878"/>
      <c r="L124" s="878"/>
      <c r="M124" s="878"/>
    </row>
    <row r="125" spans="3:13" s="879" customFormat="1" x14ac:dyDescent="0.25">
      <c r="C125" s="878"/>
      <c r="D125" s="878"/>
      <c r="E125" s="878"/>
      <c r="F125" s="878"/>
      <c r="G125" s="878"/>
      <c r="H125" s="878"/>
      <c r="I125" s="878"/>
      <c r="J125" s="878"/>
      <c r="K125" s="878"/>
      <c r="L125" s="878"/>
      <c r="M125" s="878"/>
    </row>
    <row r="126" spans="3:13" s="879" customFormat="1" x14ac:dyDescent="0.25">
      <c r="C126" s="878"/>
      <c r="D126" s="878"/>
      <c r="E126" s="878"/>
      <c r="F126" s="878"/>
      <c r="G126" s="878"/>
      <c r="H126" s="878"/>
      <c r="I126" s="878"/>
      <c r="J126" s="878"/>
      <c r="K126" s="878"/>
      <c r="L126" s="878"/>
      <c r="M126" s="878"/>
    </row>
    <row r="127" spans="3:13" s="879" customFormat="1" x14ac:dyDescent="0.25">
      <c r="C127" s="878"/>
      <c r="D127" s="878"/>
      <c r="E127" s="878"/>
      <c r="F127" s="878"/>
      <c r="G127" s="878"/>
      <c r="H127" s="878"/>
      <c r="I127" s="878"/>
      <c r="J127" s="878"/>
      <c r="K127" s="878"/>
      <c r="L127" s="878"/>
      <c r="M127" s="878"/>
    </row>
    <row r="128" spans="3:13" s="879" customFormat="1" x14ac:dyDescent="0.25">
      <c r="C128" s="878"/>
      <c r="D128" s="878"/>
      <c r="E128" s="878"/>
      <c r="F128" s="878"/>
      <c r="G128" s="878"/>
      <c r="H128" s="878"/>
      <c r="I128" s="878"/>
      <c r="J128" s="878"/>
      <c r="K128" s="878"/>
      <c r="L128" s="878"/>
      <c r="M128" s="878"/>
    </row>
    <row r="129" spans="3:13" s="879" customFormat="1" x14ac:dyDescent="0.25">
      <c r="C129" s="878"/>
      <c r="D129" s="878"/>
      <c r="E129" s="878"/>
      <c r="F129" s="878"/>
      <c r="G129" s="878"/>
      <c r="H129" s="878"/>
      <c r="I129" s="878"/>
      <c r="J129" s="878"/>
      <c r="K129" s="878"/>
      <c r="L129" s="878"/>
      <c r="M129" s="878"/>
    </row>
    <row r="130" spans="3:13" s="879" customFormat="1" x14ac:dyDescent="0.25">
      <c r="C130" s="878"/>
      <c r="D130" s="878"/>
      <c r="E130" s="878"/>
      <c r="F130" s="878"/>
      <c r="G130" s="878"/>
      <c r="H130" s="878"/>
      <c r="I130" s="878"/>
      <c r="J130" s="878"/>
      <c r="K130" s="878"/>
      <c r="L130" s="878"/>
      <c r="M130" s="878"/>
    </row>
    <row r="131" spans="3:13" s="879" customFormat="1" x14ac:dyDescent="0.25">
      <c r="C131" s="878"/>
      <c r="D131" s="878"/>
      <c r="E131" s="878"/>
      <c r="F131" s="878"/>
      <c r="G131" s="878"/>
      <c r="H131" s="878"/>
      <c r="I131" s="878"/>
      <c r="J131" s="878"/>
      <c r="K131" s="878"/>
      <c r="L131" s="878"/>
      <c r="M131" s="878"/>
    </row>
    <row r="132" spans="3:13" s="879" customFormat="1" x14ac:dyDescent="0.25">
      <c r="C132" s="878"/>
      <c r="D132" s="878"/>
      <c r="E132" s="878"/>
      <c r="F132" s="878"/>
      <c r="G132" s="878"/>
      <c r="H132" s="878"/>
      <c r="I132" s="878"/>
      <c r="J132" s="878"/>
      <c r="K132" s="878"/>
      <c r="L132" s="878"/>
      <c r="M132" s="878"/>
    </row>
    <row r="133" spans="3:13" s="879" customFormat="1" x14ac:dyDescent="0.25">
      <c r="C133" s="878"/>
      <c r="D133" s="878"/>
      <c r="E133" s="878"/>
      <c r="F133" s="878"/>
      <c r="G133" s="878"/>
      <c r="H133" s="878"/>
      <c r="I133" s="878"/>
      <c r="J133" s="878"/>
      <c r="K133" s="878"/>
      <c r="L133" s="878"/>
      <c r="M133" s="878"/>
    </row>
    <row r="134" spans="3:13" s="879" customFormat="1" x14ac:dyDescent="0.25">
      <c r="C134" s="878"/>
      <c r="D134" s="878"/>
      <c r="E134" s="878"/>
      <c r="F134" s="878"/>
      <c r="G134" s="878"/>
      <c r="H134" s="878"/>
      <c r="I134" s="878"/>
      <c r="J134" s="878"/>
      <c r="K134" s="878"/>
      <c r="L134" s="878"/>
      <c r="M134" s="878"/>
    </row>
    <row r="135" spans="3:13" s="879" customFormat="1" x14ac:dyDescent="0.25">
      <c r="C135" s="878"/>
      <c r="D135" s="878"/>
      <c r="E135" s="878"/>
      <c r="F135" s="878"/>
      <c r="G135" s="878"/>
      <c r="H135" s="878"/>
      <c r="I135" s="878"/>
      <c r="J135" s="878"/>
      <c r="K135" s="878"/>
      <c r="L135" s="878"/>
      <c r="M135" s="878"/>
    </row>
    <row r="136" spans="3:13" s="879" customFormat="1" x14ac:dyDescent="0.25">
      <c r="C136" s="878"/>
      <c r="D136" s="878"/>
      <c r="E136" s="878"/>
      <c r="F136" s="878"/>
      <c r="G136" s="878"/>
      <c r="H136" s="878"/>
      <c r="I136" s="878"/>
      <c r="J136" s="878"/>
      <c r="K136" s="878"/>
      <c r="L136" s="878"/>
      <c r="M136" s="878"/>
    </row>
    <row r="137" spans="3:13" s="879" customFormat="1" x14ac:dyDescent="0.25">
      <c r="C137" s="878"/>
      <c r="D137" s="878"/>
      <c r="E137" s="878"/>
      <c r="F137" s="878"/>
      <c r="G137" s="878"/>
      <c r="H137" s="878"/>
      <c r="I137" s="878"/>
      <c r="J137" s="878"/>
      <c r="K137" s="878"/>
      <c r="L137" s="878"/>
      <c r="M137" s="878"/>
    </row>
    <row r="138" spans="3:13" s="879" customFormat="1" x14ac:dyDescent="0.25">
      <c r="C138" s="878"/>
      <c r="D138" s="878"/>
      <c r="E138" s="878"/>
      <c r="F138" s="878"/>
      <c r="G138" s="878"/>
      <c r="H138" s="878"/>
      <c r="I138" s="878"/>
      <c r="J138" s="878"/>
      <c r="K138" s="878"/>
      <c r="L138" s="878"/>
      <c r="M138" s="878"/>
    </row>
    <row r="139" spans="3:13" s="879" customFormat="1" x14ac:dyDescent="0.25">
      <c r="C139" s="878"/>
      <c r="D139" s="878"/>
      <c r="E139" s="878"/>
      <c r="F139" s="878"/>
      <c r="G139" s="878"/>
      <c r="H139" s="878"/>
      <c r="I139" s="878"/>
      <c r="J139" s="878"/>
      <c r="K139" s="878"/>
      <c r="L139" s="878"/>
      <c r="M139" s="878"/>
    </row>
    <row r="140" spans="3:13" s="879" customFormat="1" x14ac:dyDescent="0.25">
      <c r="C140" s="878"/>
      <c r="D140" s="878"/>
      <c r="E140" s="878"/>
      <c r="F140" s="878"/>
      <c r="G140" s="878"/>
      <c r="H140" s="878"/>
      <c r="I140" s="878"/>
      <c r="J140" s="878"/>
      <c r="K140" s="878"/>
      <c r="L140" s="878"/>
      <c r="M140" s="878"/>
    </row>
    <row r="141" spans="3:13" s="879" customFormat="1" x14ac:dyDescent="0.25">
      <c r="C141" s="878"/>
      <c r="D141" s="878"/>
      <c r="E141" s="878"/>
      <c r="F141" s="878"/>
      <c r="G141" s="878"/>
      <c r="H141" s="878"/>
      <c r="I141" s="878"/>
      <c r="J141" s="878"/>
      <c r="K141" s="878"/>
      <c r="L141" s="878"/>
      <c r="M141" s="878"/>
    </row>
    <row r="142" spans="3:13" s="879" customFormat="1" x14ac:dyDescent="0.25">
      <c r="C142" s="878"/>
      <c r="D142" s="878"/>
      <c r="E142" s="878"/>
      <c r="F142" s="878"/>
      <c r="G142" s="878"/>
      <c r="H142" s="878"/>
      <c r="I142" s="878"/>
      <c r="J142" s="878"/>
      <c r="K142" s="878"/>
      <c r="L142" s="878"/>
      <c r="M142" s="878"/>
    </row>
    <row r="143" spans="3:13" s="879" customFormat="1" x14ac:dyDescent="0.25">
      <c r="C143" s="878"/>
      <c r="D143" s="878"/>
      <c r="E143" s="878"/>
      <c r="F143" s="878"/>
      <c r="G143" s="878"/>
      <c r="H143" s="878"/>
      <c r="I143" s="878"/>
      <c r="J143" s="878"/>
      <c r="K143" s="878"/>
      <c r="L143" s="878"/>
      <c r="M143" s="878"/>
    </row>
    <row r="144" spans="3:13" s="879" customFormat="1" x14ac:dyDescent="0.25">
      <c r="C144" s="878"/>
      <c r="D144" s="878"/>
      <c r="E144" s="878"/>
      <c r="F144" s="878"/>
      <c r="G144" s="878"/>
      <c r="H144" s="878"/>
      <c r="I144" s="878"/>
      <c r="J144" s="878"/>
      <c r="K144" s="878"/>
      <c r="L144" s="878"/>
      <c r="M144" s="878"/>
    </row>
    <row r="145" spans="3:13" s="879" customFormat="1" x14ac:dyDescent="0.25">
      <c r="C145" s="878"/>
      <c r="D145" s="878"/>
      <c r="E145" s="878"/>
      <c r="F145" s="878"/>
      <c r="G145" s="878"/>
      <c r="H145" s="878"/>
      <c r="I145" s="878"/>
      <c r="J145" s="878"/>
      <c r="K145" s="878"/>
      <c r="L145" s="878"/>
      <c r="M145" s="878"/>
    </row>
    <row r="146" spans="3:13" s="879" customFormat="1" x14ac:dyDescent="0.25">
      <c r="C146" s="878"/>
      <c r="D146" s="878"/>
      <c r="E146" s="878"/>
      <c r="F146" s="878"/>
      <c r="G146" s="878"/>
      <c r="H146" s="878"/>
      <c r="I146" s="878"/>
      <c r="J146" s="878"/>
      <c r="K146" s="878"/>
      <c r="L146" s="878"/>
      <c r="M146" s="878"/>
    </row>
    <row r="147" spans="3:13" s="879" customFormat="1" x14ac:dyDescent="0.25">
      <c r="C147" s="878"/>
      <c r="D147" s="878"/>
      <c r="E147" s="878"/>
      <c r="F147" s="878"/>
      <c r="G147" s="878"/>
      <c r="H147" s="878"/>
      <c r="I147" s="878"/>
      <c r="J147" s="878"/>
      <c r="K147" s="878"/>
      <c r="L147" s="878"/>
      <c r="M147" s="878"/>
    </row>
    <row r="148" spans="3:13" s="879" customFormat="1" x14ac:dyDescent="0.25">
      <c r="C148" s="878"/>
      <c r="D148" s="878"/>
      <c r="E148" s="878"/>
      <c r="F148" s="878"/>
      <c r="G148" s="878"/>
      <c r="H148" s="878"/>
      <c r="I148" s="878"/>
      <c r="J148" s="878"/>
      <c r="K148" s="878"/>
      <c r="L148" s="878"/>
      <c r="M148" s="878"/>
    </row>
    <row r="149" spans="3:13" s="879" customFormat="1" x14ac:dyDescent="0.25">
      <c r="C149" s="878"/>
      <c r="D149" s="878"/>
      <c r="E149" s="878"/>
      <c r="F149" s="878"/>
      <c r="G149" s="878"/>
      <c r="H149" s="878"/>
      <c r="I149" s="878"/>
      <c r="J149" s="878"/>
      <c r="K149" s="878"/>
      <c r="L149" s="878"/>
      <c r="M149" s="878"/>
    </row>
    <row r="150" spans="3:13" s="879" customFormat="1" x14ac:dyDescent="0.25">
      <c r="C150" s="878"/>
      <c r="D150" s="878"/>
      <c r="E150" s="878"/>
      <c r="F150" s="878"/>
      <c r="G150" s="878"/>
      <c r="H150" s="878"/>
      <c r="I150" s="878"/>
      <c r="J150" s="878"/>
      <c r="K150" s="878"/>
      <c r="L150" s="878"/>
      <c r="M150" s="878"/>
    </row>
    <row r="151" spans="3:13" s="879" customFormat="1" x14ac:dyDescent="0.25">
      <c r="C151" s="878"/>
      <c r="D151" s="878"/>
      <c r="E151" s="878"/>
      <c r="F151" s="878"/>
      <c r="G151" s="878"/>
      <c r="H151" s="878"/>
      <c r="I151" s="878"/>
      <c r="J151" s="878"/>
      <c r="K151" s="878"/>
      <c r="L151" s="878"/>
      <c r="M151" s="878"/>
    </row>
    <row r="152" spans="3:13" s="879" customFormat="1" x14ac:dyDescent="0.25">
      <c r="C152" s="878"/>
      <c r="D152" s="878"/>
      <c r="E152" s="878"/>
      <c r="F152" s="878"/>
      <c r="G152" s="878"/>
      <c r="H152" s="878"/>
      <c r="I152" s="878"/>
      <c r="J152" s="878"/>
      <c r="K152" s="878"/>
      <c r="L152" s="878"/>
      <c r="M152" s="878"/>
    </row>
    <row r="153" spans="3:13" s="879" customFormat="1" x14ac:dyDescent="0.25">
      <c r="C153" s="878"/>
      <c r="D153" s="878"/>
      <c r="E153" s="878"/>
      <c r="F153" s="878"/>
      <c r="G153" s="878"/>
      <c r="H153" s="878"/>
      <c r="I153" s="878"/>
      <c r="J153" s="878"/>
      <c r="K153" s="878"/>
      <c r="L153" s="878"/>
      <c r="M153" s="878"/>
    </row>
    <row r="154" spans="3:13" s="879" customFormat="1" x14ac:dyDescent="0.25">
      <c r="C154" s="878"/>
      <c r="D154" s="878"/>
      <c r="E154" s="878"/>
      <c r="F154" s="878"/>
      <c r="G154" s="878"/>
      <c r="H154" s="878"/>
      <c r="I154" s="878"/>
      <c r="J154" s="878"/>
      <c r="K154" s="878"/>
      <c r="L154" s="878"/>
      <c r="M154" s="878"/>
    </row>
    <row r="155" spans="3:13" s="879" customFormat="1" x14ac:dyDescent="0.25">
      <c r="C155" s="878"/>
      <c r="D155" s="878"/>
      <c r="E155" s="878"/>
      <c r="F155" s="878"/>
      <c r="G155" s="878"/>
      <c r="H155" s="878"/>
      <c r="I155" s="878"/>
      <c r="J155" s="878"/>
      <c r="K155" s="878"/>
      <c r="L155" s="878"/>
      <c r="M155" s="878"/>
    </row>
    <row r="156" spans="3:13" s="879" customFormat="1" x14ac:dyDescent="0.25">
      <c r="C156" s="878"/>
      <c r="D156" s="878"/>
      <c r="E156" s="878"/>
      <c r="F156" s="878"/>
      <c r="G156" s="878"/>
      <c r="H156" s="878"/>
      <c r="I156" s="878"/>
      <c r="J156" s="878"/>
      <c r="K156" s="878"/>
      <c r="L156" s="878"/>
      <c r="M156" s="878"/>
    </row>
    <row r="157" spans="3:13" s="879" customFormat="1" x14ac:dyDescent="0.25">
      <c r="C157" s="878"/>
      <c r="D157" s="878"/>
      <c r="E157" s="878"/>
      <c r="F157" s="878"/>
      <c r="G157" s="878"/>
      <c r="H157" s="878"/>
      <c r="I157" s="878"/>
      <c r="J157" s="878"/>
      <c r="K157" s="878"/>
      <c r="L157" s="878"/>
      <c r="M157" s="878"/>
    </row>
    <row r="158" spans="3:13" s="879" customFormat="1" x14ac:dyDescent="0.25">
      <c r="C158" s="878"/>
      <c r="D158" s="878"/>
      <c r="E158" s="878"/>
      <c r="F158" s="878"/>
      <c r="G158" s="878"/>
      <c r="H158" s="878"/>
      <c r="I158" s="878"/>
      <c r="J158" s="878"/>
      <c r="K158" s="878"/>
      <c r="L158" s="878"/>
      <c r="M158" s="878"/>
    </row>
    <row r="159" spans="3:13" s="879" customFormat="1" x14ac:dyDescent="0.25">
      <c r="C159" s="878"/>
      <c r="D159" s="878"/>
      <c r="E159" s="878"/>
      <c r="F159" s="878"/>
      <c r="G159" s="878"/>
      <c r="H159" s="878"/>
      <c r="I159" s="878"/>
      <c r="J159" s="878"/>
      <c r="K159" s="878"/>
      <c r="L159" s="878"/>
      <c r="M159" s="878"/>
    </row>
    <row r="160" spans="3:13" s="879" customFormat="1" x14ac:dyDescent="0.25">
      <c r="C160" s="878"/>
      <c r="D160" s="878"/>
      <c r="E160" s="878"/>
      <c r="F160" s="878"/>
      <c r="G160" s="878"/>
      <c r="H160" s="878"/>
      <c r="I160" s="878"/>
      <c r="J160" s="878"/>
      <c r="K160" s="878"/>
      <c r="L160" s="878"/>
      <c r="M160" s="878"/>
    </row>
    <row r="161" spans="3:13" s="879" customFormat="1" x14ac:dyDescent="0.25">
      <c r="C161" s="878"/>
      <c r="D161" s="878"/>
      <c r="E161" s="878"/>
      <c r="F161" s="878"/>
      <c r="G161" s="878"/>
      <c r="H161" s="878"/>
      <c r="I161" s="878"/>
      <c r="J161" s="878"/>
      <c r="K161" s="878"/>
      <c r="L161" s="878"/>
      <c r="M161" s="878"/>
    </row>
    <row r="162" spans="3:13" s="879" customFormat="1" x14ac:dyDescent="0.25">
      <c r="C162" s="878"/>
      <c r="D162" s="878"/>
      <c r="E162" s="878"/>
      <c r="F162" s="878"/>
      <c r="G162" s="878"/>
      <c r="H162" s="878"/>
      <c r="I162" s="878"/>
      <c r="J162" s="878"/>
      <c r="K162" s="878"/>
      <c r="L162" s="878"/>
      <c r="M162" s="878"/>
    </row>
    <row r="163" spans="3:13" s="879" customFormat="1" x14ac:dyDescent="0.25">
      <c r="C163" s="878"/>
      <c r="D163" s="878"/>
      <c r="E163" s="878"/>
      <c r="F163" s="878"/>
      <c r="G163" s="878"/>
      <c r="H163" s="878"/>
      <c r="I163" s="878"/>
      <c r="J163" s="878"/>
      <c r="K163" s="878"/>
      <c r="L163" s="878"/>
      <c r="M163" s="878"/>
    </row>
    <row r="164" spans="3:13" s="879" customFormat="1" x14ac:dyDescent="0.25">
      <c r="C164" s="878"/>
      <c r="D164" s="878"/>
      <c r="E164" s="878"/>
      <c r="F164" s="878"/>
      <c r="G164" s="878"/>
      <c r="H164" s="878"/>
      <c r="I164" s="878"/>
      <c r="J164" s="878"/>
      <c r="K164" s="878"/>
      <c r="L164" s="878"/>
      <c r="M164" s="878"/>
    </row>
    <row r="165" spans="3:13" s="879" customFormat="1" x14ac:dyDescent="0.25">
      <c r="C165" s="878"/>
      <c r="D165" s="878"/>
      <c r="E165" s="878"/>
      <c r="F165" s="878"/>
      <c r="G165" s="878"/>
      <c r="H165" s="878"/>
      <c r="I165" s="878"/>
      <c r="J165" s="878"/>
      <c r="K165" s="878"/>
      <c r="L165" s="878"/>
      <c r="M165" s="878"/>
    </row>
    <row r="166" spans="3:13" s="879" customFormat="1" x14ac:dyDescent="0.25">
      <c r="C166" s="878"/>
      <c r="D166" s="878"/>
      <c r="E166" s="878"/>
      <c r="F166" s="878"/>
      <c r="G166" s="878"/>
      <c r="H166" s="878"/>
      <c r="I166" s="878"/>
      <c r="J166" s="878"/>
      <c r="K166" s="878"/>
      <c r="L166" s="878"/>
      <c r="M166" s="878"/>
    </row>
    <row r="167" spans="3:13" s="879" customFormat="1" x14ac:dyDescent="0.25">
      <c r="C167" s="878"/>
      <c r="D167" s="878"/>
      <c r="E167" s="878"/>
      <c r="F167" s="878"/>
      <c r="G167" s="878"/>
      <c r="H167" s="878"/>
      <c r="I167" s="878"/>
      <c r="J167" s="878"/>
      <c r="K167" s="878"/>
      <c r="L167" s="878"/>
      <c r="M167" s="878"/>
    </row>
    <row r="168" spans="3:13" s="879" customFormat="1" x14ac:dyDescent="0.25">
      <c r="C168" s="878"/>
      <c r="D168" s="878"/>
      <c r="E168" s="878"/>
      <c r="F168" s="878"/>
      <c r="G168" s="878"/>
      <c r="H168" s="878"/>
      <c r="I168" s="878"/>
      <c r="J168" s="878"/>
      <c r="K168" s="878"/>
      <c r="L168" s="878"/>
      <c r="M168" s="878"/>
    </row>
    <row r="169" spans="3:13" s="879" customFormat="1" x14ac:dyDescent="0.25">
      <c r="C169" s="878"/>
      <c r="D169" s="878"/>
      <c r="E169" s="878"/>
      <c r="F169" s="878"/>
      <c r="G169" s="878"/>
      <c r="H169" s="878"/>
      <c r="I169" s="878"/>
      <c r="J169" s="878"/>
      <c r="K169" s="878"/>
      <c r="L169" s="878"/>
      <c r="M169" s="878"/>
    </row>
    <row r="170" spans="3:13" s="879" customFormat="1" x14ac:dyDescent="0.25">
      <c r="C170" s="878"/>
      <c r="D170" s="878"/>
      <c r="E170" s="878"/>
      <c r="F170" s="878"/>
      <c r="G170" s="878"/>
      <c r="H170" s="878"/>
      <c r="I170" s="878"/>
      <c r="J170" s="878"/>
      <c r="K170" s="878"/>
      <c r="L170" s="878"/>
      <c r="M170" s="878"/>
    </row>
    <row r="171" spans="3:13" s="879" customFormat="1" x14ac:dyDescent="0.25">
      <c r="C171" s="878"/>
      <c r="D171" s="878"/>
      <c r="E171" s="878"/>
      <c r="F171" s="878"/>
      <c r="G171" s="878"/>
      <c r="H171" s="878"/>
      <c r="I171" s="878"/>
      <c r="J171" s="878"/>
      <c r="K171" s="878"/>
      <c r="L171" s="878"/>
      <c r="M171" s="878"/>
    </row>
    <row r="172" spans="3:13" s="879" customFormat="1" x14ac:dyDescent="0.25">
      <c r="C172" s="878"/>
      <c r="D172" s="878"/>
      <c r="E172" s="878"/>
      <c r="F172" s="878"/>
      <c r="G172" s="878"/>
      <c r="H172" s="878"/>
      <c r="I172" s="878"/>
      <c r="J172" s="878"/>
      <c r="K172" s="878"/>
      <c r="L172" s="878"/>
      <c r="M172" s="878"/>
    </row>
    <row r="173" spans="3:13" s="879" customFormat="1" x14ac:dyDescent="0.25">
      <c r="C173" s="878"/>
      <c r="D173" s="878"/>
      <c r="E173" s="878"/>
      <c r="F173" s="878"/>
      <c r="G173" s="878"/>
      <c r="H173" s="878"/>
      <c r="I173" s="878"/>
      <c r="J173" s="878"/>
      <c r="K173" s="878"/>
      <c r="L173" s="878"/>
      <c r="M173" s="878"/>
    </row>
    <row r="174" spans="3:13" s="879" customFormat="1" x14ac:dyDescent="0.25">
      <c r="C174" s="878"/>
      <c r="D174" s="878"/>
      <c r="E174" s="878"/>
      <c r="F174" s="878"/>
      <c r="G174" s="878"/>
      <c r="H174" s="878"/>
      <c r="I174" s="878"/>
      <c r="J174" s="878"/>
      <c r="K174" s="878"/>
      <c r="L174" s="878"/>
      <c r="M174" s="878"/>
    </row>
    <row r="175" spans="3:13" s="879" customFormat="1" x14ac:dyDescent="0.25">
      <c r="C175" s="878"/>
      <c r="D175" s="878"/>
      <c r="E175" s="878"/>
      <c r="F175" s="878"/>
      <c r="G175" s="878"/>
      <c r="H175" s="878"/>
      <c r="I175" s="878"/>
      <c r="J175" s="878"/>
      <c r="K175" s="878"/>
      <c r="L175" s="878"/>
      <c r="M175" s="878"/>
    </row>
    <row r="176" spans="3:13" s="879" customFormat="1" x14ac:dyDescent="0.25">
      <c r="C176" s="878"/>
      <c r="D176" s="878"/>
      <c r="E176" s="878"/>
      <c r="F176" s="878"/>
      <c r="G176" s="878"/>
      <c r="H176" s="878"/>
      <c r="I176" s="878"/>
      <c r="J176" s="878"/>
      <c r="K176" s="878"/>
      <c r="L176" s="878"/>
      <c r="M176" s="878"/>
    </row>
    <row r="177" spans="3:13" s="879" customFormat="1" x14ac:dyDescent="0.25">
      <c r="C177" s="878"/>
      <c r="D177" s="878"/>
      <c r="E177" s="878"/>
      <c r="F177" s="878"/>
      <c r="G177" s="878"/>
      <c r="H177" s="878"/>
      <c r="I177" s="878"/>
      <c r="J177" s="878"/>
      <c r="K177" s="878"/>
      <c r="L177" s="878"/>
      <c r="M177" s="878"/>
    </row>
    <row r="178" spans="3:13" s="879" customFormat="1" x14ac:dyDescent="0.25">
      <c r="C178" s="878"/>
      <c r="D178" s="878"/>
      <c r="E178" s="878"/>
      <c r="F178" s="878"/>
      <c r="G178" s="878"/>
      <c r="H178" s="878"/>
      <c r="I178" s="878"/>
      <c r="J178" s="878"/>
      <c r="K178" s="878"/>
      <c r="L178" s="878"/>
      <c r="M178" s="878"/>
    </row>
    <row r="179" spans="3:13" s="879" customFormat="1" x14ac:dyDescent="0.25">
      <c r="C179" s="878"/>
      <c r="D179" s="878"/>
      <c r="E179" s="878"/>
      <c r="F179" s="878"/>
      <c r="G179" s="878"/>
      <c r="H179" s="878"/>
      <c r="I179" s="878"/>
      <c r="J179" s="878"/>
      <c r="K179" s="878"/>
      <c r="L179" s="878"/>
      <c r="M179" s="878"/>
    </row>
    <row r="180" spans="3:13" s="879" customFormat="1" x14ac:dyDescent="0.25">
      <c r="C180" s="878"/>
      <c r="D180" s="878"/>
      <c r="E180" s="878"/>
      <c r="F180" s="878"/>
      <c r="G180" s="878"/>
      <c r="H180" s="878"/>
      <c r="I180" s="878"/>
      <c r="J180" s="878"/>
      <c r="K180" s="878"/>
      <c r="L180" s="878"/>
      <c r="M180" s="878"/>
    </row>
    <row r="181" spans="3:13" s="879" customFormat="1" x14ac:dyDescent="0.25">
      <c r="C181" s="878"/>
      <c r="D181" s="878"/>
      <c r="E181" s="878"/>
      <c r="F181" s="878"/>
      <c r="G181" s="878"/>
      <c r="H181" s="878"/>
      <c r="I181" s="878"/>
      <c r="J181" s="878"/>
      <c r="K181" s="878"/>
      <c r="L181" s="878"/>
      <c r="M181" s="878"/>
    </row>
    <row r="182" spans="3:13" s="879" customFormat="1" x14ac:dyDescent="0.25">
      <c r="C182" s="878"/>
      <c r="D182" s="878"/>
      <c r="E182" s="878"/>
      <c r="F182" s="878"/>
      <c r="G182" s="878"/>
      <c r="H182" s="878"/>
      <c r="I182" s="878"/>
      <c r="J182" s="878"/>
      <c r="K182" s="878"/>
      <c r="L182" s="878"/>
      <c r="M182" s="878"/>
    </row>
    <row r="183" spans="3:13" s="879" customFormat="1" x14ac:dyDescent="0.25">
      <c r="C183" s="878"/>
      <c r="D183" s="878"/>
      <c r="E183" s="878"/>
      <c r="F183" s="878"/>
      <c r="G183" s="878"/>
      <c r="H183" s="878"/>
      <c r="I183" s="878"/>
      <c r="J183" s="878"/>
      <c r="K183" s="878"/>
      <c r="L183" s="878"/>
      <c r="M183" s="878"/>
    </row>
    <row r="184" spans="3:13" s="879" customFormat="1" x14ac:dyDescent="0.25">
      <c r="C184" s="878"/>
      <c r="D184" s="878"/>
      <c r="E184" s="878"/>
      <c r="F184" s="878"/>
      <c r="G184" s="878"/>
      <c r="H184" s="878"/>
      <c r="I184" s="878"/>
      <c r="J184" s="878"/>
      <c r="K184" s="878"/>
      <c r="L184" s="878"/>
      <c r="M184" s="878"/>
    </row>
    <row r="185" spans="3:13" s="879" customFormat="1" x14ac:dyDescent="0.25">
      <c r="C185" s="878"/>
      <c r="D185" s="878"/>
      <c r="E185" s="878"/>
      <c r="F185" s="878"/>
      <c r="G185" s="878"/>
      <c r="H185" s="878"/>
      <c r="I185" s="878"/>
      <c r="J185" s="878"/>
      <c r="K185" s="878"/>
      <c r="L185" s="878"/>
      <c r="M185" s="878"/>
    </row>
    <row r="186" spans="3:13" s="879" customFormat="1" x14ac:dyDescent="0.25">
      <c r="C186" s="878"/>
      <c r="D186" s="878"/>
      <c r="E186" s="878"/>
      <c r="F186" s="878"/>
      <c r="G186" s="878"/>
      <c r="H186" s="878"/>
      <c r="I186" s="878"/>
      <c r="J186" s="878"/>
      <c r="K186" s="878"/>
      <c r="L186" s="878"/>
      <c r="M186" s="878"/>
    </row>
    <row r="187" spans="3:13" s="879" customFormat="1" x14ac:dyDescent="0.25">
      <c r="C187" s="878"/>
      <c r="D187" s="878"/>
      <c r="E187" s="878"/>
      <c r="F187" s="878"/>
      <c r="G187" s="878"/>
      <c r="H187" s="878"/>
      <c r="I187" s="878"/>
      <c r="J187" s="878"/>
      <c r="K187" s="878"/>
      <c r="L187" s="878"/>
      <c r="M187" s="878"/>
    </row>
    <row r="188" spans="3:13" s="879" customFormat="1" x14ac:dyDescent="0.25">
      <c r="C188" s="878"/>
      <c r="D188" s="878"/>
      <c r="E188" s="878"/>
      <c r="F188" s="878"/>
      <c r="G188" s="878"/>
      <c r="H188" s="878"/>
      <c r="I188" s="878"/>
      <c r="J188" s="878"/>
      <c r="K188" s="878"/>
      <c r="L188" s="878"/>
      <c r="M188" s="878"/>
    </row>
    <row r="189" spans="3:13" s="879" customFormat="1" x14ac:dyDescent="0.25">
      <c r="C189" s="878"/>
      <c r="D189" s="878"/>
      <c r="E189" s="878"/>
      <c r="F189" s="878"/>
      <c r="G189" s="878"/>
      <c r="H189" s="878"/>
      <c r="I189" s="878"/>
      <c r="J189" s="878"/>
      <c r="K189" s="878"/>
      <c r="L189" s="878"/>
      <c r="M189" s="878"/>
    </row>
    <row r="190" spans="3:13" s="879" customFormat="1" x14ac:dyDescent="0.25">
      <c r="C190" s="878"/>
      <c r="D190" s="878"/>
      <c r="E190" s="878"/>
      <c r="F190" s="878"/>
      <c r="G190" s="878"/>
      <c r="H190" s="878"/>
      <c r="I190" s="878"/>
      <c r="J190" s="878"/>
      <c r="K190" s="878"/>
      <c r="L190" s="878"/>
      <c r="M190" s="878"/>
    </row>
    <row r="191" spans="3:13" s="879" customFormat="1" x14ac:dyDescent="0.25">
      <c r="C191" s="878"/>
      <c r="D191" s="878"/>
      <c r="E191" s="878"/>
      <c r="F191" s="878"/>
      <c r="G191" s="878"/>
      <c r="H191" s="878"/>
      <c r="I191" s="878"/>
      <c r="J191" s="878"/>
      <c r="K191" s="878"/>
      <c r="L191" s="878"/>
      <c r="M191" s="878"/>
    </row>
    <row r="192" spans="3:13" s="879" customFormat="1" x14ac:dyDescent="0.25">
      <c r="C192" s="878"/>
      <c r="D192" s="878"/>
      <c r="E192" s="878"/>
      <c r="F192" s="878"/>
      <c r="G192" s="878"/>
      <c r="H192" s="878"/>
      <c r="I192" s="878"/>
      <c r="J192" s="878"/>
      <c r="K192" s="878"/>
      <c r="L192" s="878"/>
      <c r="M192" s="878"/>
    </row>
    <row r="193" spans="3:13" s="879" customFormat="1" x14ac:dyDescent="0.25">
      <c r="C193" s="878"/>
      <c r="D193" s="878"/>
      <c r="E193" s="878"/>
      <c r="F193" s="878"/>
      <c r="G193" s="878"/>
      <c r="H193" s="878"/>
      <c r="I193" s="878"/>
      <c r="J193" s="878"/>
      <c r="K193" s="878"/>
      <c r="L193" s="878"/>
      <c r="M193" s="878"/>
    </row>
    <row r="194" spans="3:13" s="879" customFormat="1" x14ac:dyDescent="0.25">
      <c r="C194" s="878"/>
      <c r="D194" s="878"/>
      <c r="E194" s="878"/>
      <c r="F194" s="878"/>
      <c r="G194" s="878"/>
      <c r="H194" s="878"/>
      <c r="I194" s="878"/>
      <c r="J194" s="878"/>
      <c r="K194" s="878"/>
      <c r="L194" s="878"/>
      <c r="M194" s="878"/>
    </row>
    <row r="195" spans="3:13" s="879" customFormat="1" x14ac:dyDescent="0.25">
      <c r="C195" s="878"/>
      <c r="D195" s="878"/>
      <c r="E195" s="878"/>
      <c r="F195" s="878"/>
      <c r="G195" s="878"/>
      <c r="H195" s="878"/>
      <c r="I195" s="878"/>
      <c r="J195" s="878"/>
      <c r="K195" s="878"/>
      <c r="L195" s="878"/>
      <c r="M195" s="878"/>
    </row>
    <row r="196" spans="3:13" s="879" customFormat="1" x14ac:dyDescent="0.25">
      <c r="C196" s="878"/>
      <c r="D196" s="878"/>
      <c r="E196" s="878"/>
      <c r="F196" s="878"/>
      <c r="G196" s="878"/>
      <c r="H196" s="878"/>
      <c r="I196" s="878"/>
      <c r="J196" s="878"/>
      <c r="K196" s="878"/>
      <c r="L196" s="878"/>
      <c r="M196" s="878"/>
    </row>
    <row r="197" spans="3:13" s="879" customFormat="1" x14ac:dyDescent="0.25">
      <c r="C197" s="878"/>
      <c r="D197" s="878"/>
      <c r="E197" s="878"/>
      <c r="F197" s="878"/>
      <c r="G197" s="878"/>
      <c r="H197" s="878"/>
      <c r="I197" s="878"/>
      <c r="J197" s="878"/>
      <c r="K197" s="878"/>
      <c r="L197" s="878"/>
      <c r="M197" s="878"/>
    </row>
    <row r="198" spans="3:13" s="879" customFormat="1" x14ac:dyDescent="0.25">
      <c r="C198" s="878"/>
      <c r="D198" s="878"/>
      <c r="E198" s="878"/>
      <c r="F198" s="878"/>
      <c r="G198" s="878"/>
      <c r="H198" s="878"/>
      <c r="I198" s="878"/>
      <c r="J198" s="878"/>
      <c r="K198" s="878"/>
      <c r="L198" s="878"/>
      <c r="M198" s="878"/>
    </row>
    <row r="199" spans="3:13" s="879" customFormat="1" x14ac:dyDescent="0.25">
      <c r="C199" s="878"/>
      <c r="D199" s="878"/>
      <c r="E199" s="878"/>
      <c r="F199" s="878"/>
      <c r="G199" s="878"/>
      <c r="H199" s="878"/>
      <c r="I199" s="878"/>
      <c r="J199" s="878"/>
      <c r="K199" s="878"/>
      <c r="L199" s="878"/>
      <c r="M199" s="878"/>
    </row>
    <row r="200" spans="3:13" s="879" customFormat="1" x14ac:dyDescent="0.25">
      <c r="C200" s="878"/>
      <c r="D200" s="878"/>
      <c r="E200" s="878"/>
      <c r="F200" s="878"/>
      <c r="G200" s="878"/>
      <c r="H200" s="878"/>
      <c r="I200" s="878"/>
      <c r="J200" s="878"/>
      <c r="K200" s="878"/>
      <c r="L200" s="878"/>
      <c r="M200" s="878"/>
    </row>
    <row r="201" spans="3:13" s="879" customFormat="1" x14ac:dyDescent="0.25">
      <c r="C201" s="878"/>
      <c r="D201" s="878"/>
      <c r="E201" s="878"/>
      <c r="F201" s="878"/>
      <c r="G201" s="878"/>
      <c r="H201" s="878"/>
      <c r="I201" s="878"/>
      <c r="J201" s="878"/>
      <c r="K201" s="878"/>
      <c r="L201" s="878"/>
      <c r="M201" s="878"/>
    </row>
    <row r="202" spans="3:13" s="879" customFormat="1" x14ac:dyDescent="0.25">
      <c r="C202" s="878"/>
      <c r="D202" s="878"/>
      <c r="E202" s="878"/>
      <c r="F202" s="878"/>
      <c r="G202" s="878"/>
      <c r="H202" s="878"/>
      <c r="I202" s="878"/>
      <c r="J202" s="878"/>
      <c r="K202" s="878"/>
      <c r="L202" s="878"/>
      <c r="M202" s="878"/>
    </row>
    <row r="203" spans="3:13" s="879" customFormat="1" x14ac:dyDescent="0.25">
      <c r="C203" s="878"/>
      <c r="D203" s="878"/>
      <c r="E203" s="878"/>
      <c r="F203" s="878"/>
      <c r="G203" s="878"/>
      <c r="H203" s="878"/>
      <c r="I203" s="878"/>
      <c r="J203" s="878"/>
      <c r="K203" s="878"/>
      <c r="L203" s="878"/>
      <c r="M203" s="878"/>
    </row>
    <row r="204" spans="3:13" s="879" customFormat="1" x14ac:dyDescent="0.25">
      <c r="C204" s="878"/>
      <c r="D204" s="878"/>
      <c r="E204" s="878"/>
      <c r="F204" s="878"/>
      <c r="G204" s="878"/>
      <c r="H204" s="878"/>
      <c r="I204" s="878"/>
      <c r="J204" s="878"/>
      <c r="K204" s="878"/>
      <c r="L204" s="878"/>
      <c r="M204" s="878"/>
    </row>
    <row r="205" spans="3:13" s="879" customFormat="1" x14ac:dyDescent="0.25">
      <c r="C205" s="878"/>
      <c r="D205" s="878"/>
      <c r="E205" s="878"/>
      <c r="F205" s="878"/>
      <c r="G205" s="878"/>
      <c r="H205" s="878"/>
      <c r="I205" s="878"/>
      <c r="J205" s="878"/>
      <c r="K205" s="878"/>
      <c r="L205" s="878"/>
      <c r="M205" s="878"/>
    </row>
    <row r="206" spans="3:13" s="879" customFormat="1" x14ac:dyDescent="0.25">
      <c r="C206" s="878"/>
      <c r="D206" s="878"/>
      <c r="E206" s="878"/>
      <c r="F206" s="878"/>
      <c r="G206" s="878"/>
      <c r="H206" s="878"/>
      <c r="I206" s="878"/>
      <c r="J206" s="878"/>
      <c r="K206" s="878"/>
      <c r="L206" s="878"/>
      <c r="M206" s="878"/>
    </row>
    <row r="207" spans="3:13" s="879" customFormat="1" x14ac:dyDescent="0.25">
      <c r="C207" s="878"/>
      <c r="D207" s="878"/>
      <c r="E207" s="878"/>
      <c r="F207" s="878"/>
      <c r="G207" s="878"/>
      <c r="H207" s="878"/>
      <c r="I207" s="878"/>
      <c r="J207" s="878"/>
      <c r="K207" s="878"/>
      <c r="L207" s="878"/>
      <c r="M207" s="878"/>
    </row>
    <row r="208" spans="3:13" s="879" customFormat="1" x14ac:dyDescent="0.25">
      <c r="C208" s="878"/>
      <c r="D208" s="878"/>
      <c r="E208" s="878"/>
      <c r="F208" s="878"/>
      <c r="G208" s="878"/>
      <c r="H208" s="878"/>
      <c r="I208" s="878"/>
      <c r="J208" s="878"/>
      <c r="K208" s="878"/>
      <c r="L208" s="878"/>
      <c r="M208" s="878"/>
    </row>
    <row r="209" spans="3:13" s="879" customFormat="1" x14ac:dyDescent="0.25">
      <c r="C209" s="878"/>
      <c r="D209" s="878"/>
      <c r="E209" s="878"/>
      <c r="F209" s="878"/>
      <c r="G209" s="878"/>
      <c r="H209" s="878"/>
      <c r="I209" s="878"/>
      <c r="J209" s="878"/>
      <c r="K209" s="878"/>
      <c r="L209" s="878"/>
      <c r="M209" s="878"/>
    </row>
    <row r="210" spans="3:13" s="879" customFormat="1" x14ac:dyDescent="0.25">
      <c r="C210" s="878"/>
      <c r="D210" s="878"/>
      <c r="E210" s="878"/>
      <c r="F210" s="878"/>
      <c r="G210" s="878"/>
      <c r="H210" s="878"/>
      <c r="I210" s="878"/>
      <c r="J210" s="878"/>
      <c r="K210" s="878"/>
      <c r="L210" s="878"/>
      <c r="M210" s="878"/>
    </row>
    <row r="211" spans="3:13" s="879" customFormat="1" x14ac:dyDescent="0.25">
      <c r="C211" s="878"/>
      <c r="D211" s="878"/>
      <c r="E211" s="878"/>
      <c r="F211" s="878"/>
      <c r="G211" s="878"/>
      <c r="H211" s="878"/>
      <c r="I211" s="878"/>
      <c r="J211" s="878"/>
      <c r="K211" s="878"/>
      <c r="L211" s="878"/>
      <c r="M211" s="878"/>
    </row>
    <row r="212" spans="3:13" s="879" customFormat="1" x14ac:dyDescent="0.25">
      <c r="C212" s="878"/>
      <c r="D212" s="878"/>
      <c r="E212" s="878"/>
      <c r="F212" s="878"/>
      <c r="G212" s="878"/>
      <c r="H212" s="878"/>
      <c r="I212" s="878"/>
      <c r="J212" s="878"/>
      <c r="K212" s="878"/>
      <c r="L212" s="878"/>
      <c r="M212" s="878"/>
    </row>
    <row r="213" spans="3:13" s="879" customFormat="1" x14ac:dyDescent="0.25">
      <c r="C213" s="878"/>
      <c r="D213" s="878"/>
      <c r="E213" s="878"/>
      <c r="F213" s="878"/>
      <c r="G213" s="878"/>
      <c r="H213" s="878"/>
      <c r="I213" s="878"/>
      <c r="J213" s="878"/>
      <c r="K213" s="878"/>
      <c r="L213" s="878"/>
      <c r="M213" s="878"/>
    </row>
    <row r="214" spans="3:13" s="879" customFormat="1" x14ac:dyDescent="0.25">
      <c r="C214" s="878"/>
      <c r="D214" s="878"/>
      <c r="E214" s="878"/>
      <c r="F214" s="878"/>
      <c r="G214" s="878"/>
      <c r="H214" s="878"/>
      <c r="I214" s="878"/>
      <c r="J214" s="878"/>
      <c r="K214" s="878"/>
      <c r="L214" s="878"/>
      <c r="M214" s="878"/>
    </row>
    <row r="215" spans="3:13" s="879" customFormat="1" x14ac:dyDescent="0.25">
      <c r="C215" s="878"/>
      <c r="D215" s="878"/>
      <c r="E215" s="878"/>
      <c r="F215" s="878"/>
      <c r="G215" s="878"/>
      <c r="H215" s="878"/>
      <c r="I215" s="878"/>
      <c r="J215" s="878"/>
      <c r="K215" s="878"/>
      <c r="L215" s="878"/>
      <c r="M215" s="878"/>
    </row>
    <row r="216" spans="3:13" s="879" customFormat="1" x14ac:dyDescent="0.25">
      <c r="C216" s="878"/>
      <c r="D216" s="878"/>
      <c r="E216" s="878"/>
      <c r="F216" s="878"/>
      <c r="G216" s="878"/>
      <c r="H216" s="878"/>
      <c r="I216" s="878"/>
      <c r="J216" s="878"/>
      <c r="K216" s="878"/>
      <c r="L216" s="878"/>
      <c r="M216" s="878"/>
    </row>
    <row r="217" spans="3:13" s="879" customFormat="1" x14ac:dyDescent="0.25">
      <c r="C217" s="878"/>
      <c r="D217" s="878"/>
      <c r="E217" s="878"/>
      <c r="F217" s="878"/>
      <c r="G217" s="878"/>
      <c r="H217" s="878"/>
      <c r="I217" s="878"/>
      <c r="J217" s="878"/>
      <c r="K217" s="878"/>
      <c r="L217" s="878"/>
      <c r="M217" s="878"/>
    </row>
    <row r="218" spans="3:13" s="879" customFormat="1" x14ac:dyDescent="0.25">
      <c r="C218" s="878"/>
      <c r="D218" s="878"/>
      <c r="E218" s="878"/>
      <c r="F218" s="878"/>
      <c r="G218" s="878"/>
      <c r="H218" s="878"/>
      <c r="I218" s="878"/>
      <c r="J218" s="878"/>
      <c r="K218" s="878"/>
      <c r="L218" s="878"/>
      <c r="M218" s="878"/>
    </row>
    <row r="219" spans="3:13" s="879" customFormat="1" x14ac:dyDescent="0.25">
      <c r="C219" s="878"/>
      <c r="D219" s="878"/>
      <c r="E219" s="878"/>
      <c r="F219" s="878"/>
      <c r="G219" s="878"/>
      <c r="H219" s="878"/>
      <c r="I219" s="878"/>
      <c r="J219" s="878"/>
      <c r="K219" s="878"/>
      <c r="L219" s="878"/>
      <c r="M219" s="878"/>
    </row>
    <row r="220" spans="3:13" s="879" customFormat="1" x14ac:dyDescent="0.25">
      <c r="C220" s="878"/>
      <c r="D220" s="878"/>
      <c r="E220" s="878"/>
      <c r="F220" s="878"/>
      <c r="G220" s="878"/>
      <c r="H220" s="878"/>
      <c r="I220" s="878"/>
      <c r="J220" s="878"/>
      <c r="K220" s="878"/>
      <c r="L220" s="878"/>
      <c r="M220" s="878"/>
    </row>
    <row r="221" spans="3:13" s="879" customFormat="1" x14ac:dyDescent="0.25">
      <c r="C221" s="878"/>
      <c r="D221" s="878"/>
      <c r="E221" s="878"/>
      <c r="F221" s="878"/>
      <c r="G221" s="878"/>
      <c r="H221" s="878"/>
      <c r="I221" s="878"/>
      <c r="J221" s="878"/>
      <c r="K221" s="878"/>
      <c r="L221" s="878"/>
      <c r="M221" s="878"/>
    </row>
    <row r="222" spans="3:13" s="879" customFormat="1" x14ac:dyDescent="0.25">
      <c r="C222" s="878"/>
      <c r="D222" s="878"/>
      <c r="E222" s="878"/>
      <c r="F222" s="878"/>
      <c r="G222" s="878"/>
      <c r="H222" s="878"/>
      <c r="I222" s="878"/>
      <c r="J222" s="878"/>
      <c r="K222" s="878"/>
      <c r="L222" s="878"/>
      <c r="M222" s="878"/>
    </row>
    <row r="223" spans="3:13" s="879" customFormat="1" x14ac:dyDescent="0.25">
      <c r="C223" s="878"/>
      <c r="D223" s="878"/>
      <c r="E223" s="878"/>
      <c r="F223" s="878"/>
      <c r="G223" s="878"/>
      <c r="H223" s="878"/>
      <c r="I223" s="878"/>
      <c r="J223" s="878"/>
      <c r="K223" s="878"/>
      <c r="L223" s="878"/>
      <c r="M223" s="878"/>
    </row>
    <row r="224" spans="3:13" s="879" customFormat="1" x14ac:dyDescent="0.25">
      <c r="C224" s="878"/>
      <c r="D224" s="878"/>
      <c r="E224" s="878"/>
      <c r="F224" s="878"/>
      <c r="G224" s="878"/>
      <c r="H224" s="878"/>
      <c r="I224" s="878"/>
      <c r="J224" s="878"/>
      <c r="K224" s="878"/>
      <c r="L224" s="878"/>
      <c r="M224" s="878"/>
    </row>
    <row r="225" spans="3:13" s="879" customFormat="1" x14ac:dyDescent="0.25">
      <c r="C225" s="878"/>
      <c r="D225" s="878"/>
      <c r="E225" s="878"/>
      <c r="F225" s="878"/>
      <c r="G225" s="878"/>
      <c r="H225" s="878"/>
      <c r="I225" s="878"/>
      <c r="J225" s="878"/>
      <c r="K225" s="878"/>
      <c r="L225" s="878"/>
      <c r="M225" s="878"/>
    </row>
    <row r="226" spans="3:13" s="879" customFormat="1" x14ac:dyDescent="0.25">
      <c r="C226" s="878"/>
      <c r="D226" s="878"/>
      <c r="E226" s="878"/>
      <c r="F226" s="878"/>
      <c r="G226" s="878"/>
      <c r="H226" s="878"/>
      <c r="I226" s="878"/>
      <c r="J226" s="878"/>
      <c r="K226" s="878"/>
      <c r="L226" s="878"/>
      <c r="M226" s="878"/>
    </row>
    <row r="227" spans="3:13" s="879" customFormat="1" x14ac:dyDescent="0.25">
      <c r="C227" s="878"/>
      <c r="D227" s="878"/>
      <c r="E227" s="878"/>
      <c r="F227" s="878"/>
      <c r="G227" s="878"/>
      <c r="H227" s="878"/>
      <c r="I227" s="878"/>
      <c r="J227" s="878"/>
      <c r="K227" s="878"/>
      <c r="L227" s="878"/>
      <c r="M227" s="878"/>
    </row>
    <row r="228" spans="3:13" s="879" customFormat="1" x14ac:dyDescent="0.25">
      <c r="C228" s="878"/>
      <c r="D228" s="878"/>
      <c r="E228" s="878"/>
      <c r="F228" s="878"/>
      <c r="G228" s="878"/>
      <c r="H228" s="878"/>
      <c r="I228" s="878"/>
      <c r="J228" s="878"/>
      <c r="K228" s="878"/>
      <c r="L228" s="878"/>
      <c r="M228" s="878"/>
    </row>
    <row r="229" spans="3:13" s="879" customFormat="1" x14ac:dyDescent="0.25">
      <c r="C229" s="878"/>
      <c r="D229" s="878"/>
      <c r="E229" s="878"/>
      <c r="F229" s="878"/>
      <c r="G229" s="878"/>
      <c r="H229" s="878"/>
      <c r="I229" s="878"/>
      <c r="J229" s="878"/>
      <c r="K229" s="878"/>
      <c r="L229" s="878"/>
      <c r="M229" s="878"/>
    </row>
    <row r="230" spans="3:13" s="879" customFormat="1" x14ac:dyDescent="0.25">
      <c r="C230" s="878"/>
      <c r="D230" s="878"/>
      <c r="E230" s="878"/>
      <c r="F230" s="878"/>
      <c r="G230" s="878"/>
      <c r="H230" s="878"/>
      <c r="I230" s="878"/>
      <c r="J230" s="878"/>
      <c r="K230" s="878"/>
      <c r="L230" s="878"/>
      <c r="M230" s="878"/>
    </row>
    <row r="231" spans="3:13" s="879" customFormat="1" x14ac:dyDescent="0.25">
      <c r="C231" s="878"/>
      <c r="D231" s="878"/>
      <c r="E231" s="878"/>
      <c r="F231" s="878"/>
      <c r="G231" s="878"/>
      <c r="H231" s="878"/>
      <c r="I231" s="878"/>
      <c r="J231" s="878"/>
      <c r="K231" s="878"/>
      <c r="L231" s="878"/>
      <c r="M231" s="878"/>
    </row>
    <row r="232" spans="3:13" s="879" customFormat="1" x14ac:dyDescent="0.25">
      <c r="C232" s="878"/>
      <c r="D232" s="878"/>
      <c r="E232" s="878"/>
      <c r="F232" s="878"/>
      <c r="G232" s="878"/>
      <c r="H232" s="878"/>
      <c r="I232" s="878"/>
      <c r="J232" s="878"/>
      <c r="K232" s="878"/>
      <c r="L232" s="878"/>
      <c r="M232" s="878"/>
    </row>
    <row r="233" spans="3:13" s="879" customFormat="1" x14ac:dyDescent="0.25">
      <c r="C233" s="878"/>
      <c r="D233" s="878"/>
      <c r="E233" s="878"/>
      <c r="F233" s="878"/>
      <c r="G233" s="878"/>
      <c r="H233" s="878"/>
      <c r="I233" s="878"/>
      <c r="J233" s="878"/>
      <c r="K233" s="878"/>
      <c r="L233" s="878"/>
      <c r="M233" s="878"/>
    </row>
    <row r="234" spans="3:13" s="879" customFormat="1" x14ac:dyDescent="0.25">
      <c r="C234" s="878"/>
      <c r="D234" s="878"/>
      <c r="E234" s="878"/>
      <c r="F234" s="878"/>
      <c r="G234" s="878"/>
      <c r="H234" s="878"/>
      <c r="I234" s="878"/>
      <c r="J234" s="878"/>
      <c r="K234" s="878"/>
      <c r="L234" s="878"/>
      <c r="M234" s="878"/>
    </row>
    <row r="235" spans="3:13" s="879" customFormat="1" x14ac:dyDescent="0.25">
      <c r="C235" s="878"/>
      <c r="D235" s="878"/>
      <c r="E235" s="878"/>
      <c r="F235" s="878"/>
      <c r="G235" s="878"/>
      <c r="H235" s="878"/>
      <c r="I235" s="878"/>
      <c r="J235" s="878"/>
      <c r="K235" s="878"/>
      <c r="L235" s="878"/>
      <c r="M235" s="878"/>
    </row>
    <row r="236" spans="3:13" s="879" customFormat="1" x14ac:dyDescent="0.25">
      <c r="C236" s="878"/>
      <c r="D236" s="878"/>
      <c r="E236" s="878"/>
      <c r="F236" s="878"/>
      <c r="G236" s="878"/>
      <c r="H236" s="878"/>
      <c r="I236" s="878"/>
      <c r="J236" s="878"/>
      <c r="K236" s="878"/>
      <c r="L236" s="878"/>
      <c r="M236" s="878"/>
    </row>
    <row r="237" spans="3:13" s="879" customFormat="1" x14ac:dyDescent="0.25">
      <c r="C237" s="878"/>
      <c r="D237" s="878"/>
      <c r="E237" s="878"/>
      <c r="F237" s="878"/>
      <c r="G237" s="878"/>
      <c r="H237" s="878"/>
      <c r="I237" s="878"/>
      <c r="J237" s="878"/>
      <c r="K237" s="878"/>
      <c r="L237" s="878"/>
      <c r="M237" s="878"/>
    </row>
    <row r="238" spans="3:13" s="879" customFormat="1" x14ac:dyDescent="0.25">
      <c r="C238" s="878"/>
      <c r="D238" s="878"/>
      <c r="E238" s="878"/>
      <c r="F238" s="878"/>
      <c r="G238" s="878"/>
      <c r="H238" s="878"/>
      <c r="I238" s="878"/>
      <c r="J238" s="878"/>
      <c r="K238" s="878"/>
      <c r="L238" s="878"/>
      <c r="M238" s="878"/>
    </row>
    <row r="239" spans="3:13" s="879" customFormat="1" x14ac:dyDescent="0.25">
      <c r="C239" s="878"/>
      <c r="D239" s="878"/>
      <c r="E239" s="878"/>
      <c r="F239" s="878"/>
      <c r="G239" s="878"/>
      <c r="H239" s="878"/>
      <c r="I239" s="878"/>
      <c r="J239" s="878"/>
      <c r="K239" s="878"/>
      <c r="L239" s="878"/>
      <c r="M239" s="878"/>
    </row>
    <row r="240" spans="3:13" s="879" customFormat="1" x14ac:dyDescent="0.25">
      <c r="C240" s="878"/>
      <c r="D240" s="878"/>
      <c r="E240" s="878"/>
      <c r="F240" s="878"/>
      <c r="G240" s="878"/>
      <c r="H240" s="878"/>
      <c r="I240" s="878"/>
      <c r="J240" s="878"/>
      <c r="K240" s="878"/>
      <c r="L240" s="878"/>
      <c r="M240" s="878"/>
    </row>
    <row r="241" spans="3:13" s="879" customFormat="1" x14ac:dyDescent="0.25">
      <c r="C241" s="878"/>
      <c r="D241" s="878"/>
      <c r="E241" s="878"/>
      <c r="F241" s="878"/>
      <c r="G241" s="878"/>
      <c r="H241" s="878"/>
      <c r="I241" s="878"/>
      <c r="J241" s="878"/>
      <c r="K241" s="878"/>
      <c r="L241" s="878"/>
      <c r="M241" s="878"/>
    </row>
    <row r="242" spans="3:13" s="879" customFormat="1" x14ac:dyDescent="0.25">
      <c r="C242" s="878"/>
      <c r="D242" s="878"/>
      <c r="E242" s="878"/>
      <c r="F242" s="878"/>
      <c r="G242" s="878"/>
      <c r="H242" s="878"/>
      <c r="I242" s="878"/>
      <c r="J242" s="878"/>
      <c r="K242" s="878"/>
      <c r="L242" s="878"/>
      <c r="M242" s="878"/>
    </row>
    <row r="243" spans="3:13" s="879" customFormat="1" x14ac:dyDescent="0.25">
      <c r="C243" s="878"/>
      <c r="D243" s="878"/>
      <c r="E243" s="878"/>
      <c r="F243" s="878"/>
      <c r="G243" s="878"/>
      <c r="H243" s="878"/>
      <c r="I243" s="878"/>
      <c r="J243" s="878"/>
      <c r="K243" s="878"/>
      <c r="L243" s="878"/>
      <c r="M243" s="878"/>
    </row>
    <row r="244" spans="3:13" s="879" customFormat="1" x14ac:dyDescent="0.25">
      <c r="C244" s="878"/>
      <c r="D244" s="878"/>
      <c r="E244" s="878"/>
      <c r="F244" s="878"/>
      <c r="G244" s="878"/>
      <c r="H244" s="878"/>
      <c r="I244" s="878"/>
      <c r="J244" s="878"/>
      <c r="K244" s="878"/>
      <c r="L244" s="878"/>
      <c r="M244" s="878"/>
    </row>
    <row r="245" spans="3:13" s="879" customFormat="1" x14ac:dyDescent="0.25">
      <c r="C245" s="878"/>
      <c r="D245" s="878"/>
      <c r="E245" s="878"/>
      <c r="F245" s="878"/>
      <c r="G245" s="878"/>
      <c r="H245" s="878"/>
      <c r="I245" s="878"/>
      <c r="J245" s="878"/>
      <c r="K245" s="878"/>
      <c r="L245" s="878"/>
      <c r="M245" s="878"/>
    </row>
    <row r="246" spans="3:13" s="879" customFormat="1" x14ac:dyDescent="0.25">
      <c r="C246" s="878"/>
      <c r="D246" s="878"/>
      <c r="E246" s="878"/>
      <c r="F246" s="878"/>
      <c r="G246" s="878"/>
      <c r="H246" s="878"/>
      <c r="I246" s="878"/>
      <c r="J246" s="878"/>
      <c r="K246" s="878"/>
      <c r="L246" s="878"/>
      <c r="M246" s="878"/>
    </row>
    <row r="247" spans="3:13" s="879" customFormat="1" x14ac:dyDescent="0.25">
      <c r="C247" s="878"/>
      <c r="D247" s="878"/>
      <c r="E247" s="878"/>
      <c r="F247" s="878"/>
      <c r="G247" s="878"/>
      <c r="H247" s="878"/>
      <c r="I247" s="878"/>
      <c r="J247" s="878"/>
      <c r="K247" s="878"/>
      <c r="L247" s="878"/>
      <c r="M247" s="878"/>
    </row>
    <row r="248" spans="3:13" s="879" customFormat="1" x14ac:dyDescent="0.25">
      <c r="C248" s="878"/>
      <c r="D248" s="878"/>
      <c r="E248" s="878"/>
      <c r="F248" s="878"/>
      <c r="G248" s="878"/>
      <c r="H248" s="878"/>
      <c r="I248" s="878"/>
      <c r="J248" s="878"/>
      <c r="K248" s="878"/>
      <c r="L248" s="878"/>
      <c r="M248" s="878"/>
    </row>
    <row r="249" spans="3:13" s="879" customFormat="1" x14ac:dyDescent="0.25">
      <c r="C249" s="878"/>
      <c r="D249" s="878"/>
      <c r="E249" s="878"/>
      <c r="F249" s="878"/>
      <c r="G249" s="878"/>
      <c r="H249" s="878"/>
      <c r="I249" s="878"/>
      <c r="J249" s="878"/>
      <c r="K249" s="878"/>
      <c r="L249" s="878"/>
      <c r="M249" s="878"/>
    </row>
    <row r="250" spans="3:13" s="879" customFormat="1" x14ac:dyDescent="0.25">
      <c r="C250" s="878"/>
      <c r="D250" s="878"/>
      <c r="E250" s="878"/>
      <c r="F250" s="878"/>
      <c r="G250" s="878"/>
      <c r="H250" s="878"/>
      <c r="I250" s="878"/>
      <c r="J250" s="878"/>
      <c r="K250" s="878"/>
      <c r="L250" s="878"/>
      <c r="M250" s="878"/>
    </row>
    <row r="251" spans="3:13" s="879" customFormat="1" x14ac:dyDescent="0.25">
      <c r="C251" s="878"/>
      <c r="D251" s="878"/>
      <c r="E251" s="878"/>
      <c r="F251" s="878"/>
      <c r="G251" s="878"/>
      <c r="H251" s="878"/>
      <c r="I251" s="878"/>
      <c r="J251" s="878"/>
      <c r="K251" s="878"/>
      <c r="L251" s="878"/>
      <c r="M251" s="878"/>
    </row>
    <row r="252" spans="3:13" s="879" customFormat="1" x14ac:dyDescent="0.25">
      <c r="C252" s="878"/>
      <c r="D252" s="878"/>
      <c r="E252" s="878"/>
      <c r="F252" s="878"/>
      <c r="G252" s="878"/>
      <c r="H252" s="878"/>
      <c r="I252" s="878"/>
      <c r="J252" s="878"/>
      <c r="K252" s="878"/>
      <c r="L252" s="878"/>
      <c r="M252" s="878"/>
    </row>
    <row r="253" spans="3:13" s="879" customFormat="1" x14ac:dyDescent="0.25">
      <c r="C253" s="878"/>
      <c r="D253" s="878"/>
      <c r="E253" s="878"/>
      <c r="F253" s="878"/>
      <c r="G253" s="878"/>
      <c r="H253" s="878"/>
      <c r="I253" s="878"/>
      <c r="J253" s="878"/>
      <c r="K253" s="878"/>
      <c r="L253" s="878"/>
      <c r="M253" s="878"/>
    </row>
    <row r="254" spans="3:13" s="879" customFormat="1" x14ac:dyDescent="0.25">
      <c r="C254" s="878"/>
      <c r="D254" s="878"/>
      <c r="E254" s="878"/>
      <c r="F254" s="878"/>
      <c r="G254" s="878"/>
      <c r="H254" s="878"/>
      <c r="I254" s="878"/>
      <c r="J254" s="878"/>
      <c r="K254" s="878"/>
      <c r="L254" s="878"/>
      <c r="M254" s="878"/>
    </row>
    <row r="255" spans="3:13" s="879" customFormat="1" x14ac:dyDescent="0.25">
      <c r="C255" s="878"/>
      <c r="D255" s="878"/>
      <c r="E255" s="878"/>
      <c r="F255" s="878"/>
      <c r="G255" s="878"/>
      <c r="H255" s="878"/>
      <c r="I255" s="878"/>
      <c r="J255" s="878"/>
      <c r="K255" s="878"/>
      <c r="L255" s="878"/>
      <c r="M255" s="878"/>
    </row>
    <row r="256" spans="3:13" s="879" customFormat="1" x14ac:dyDescent="0.25">
      <c r="C256" s="878"/>
      <c r="D256" s="878"/>
      <c r="E256" s="878"/>
      <c r="F256" s="878"/>
      <c r="G256" s="878"/>
      <c r="H256" s="878"/>
      <c r="I256" s="878"/>
      <c r="J256" s="878"/>
      <c r="K256" s="878"/>
      <c r="L256" s="878"/>
      <c r="M256" s="878"/>
    </row>
    <row r="257" spans="3:13" s="879" customFormat="1" x14ac:dyDescent="0.25">
      <c r="C257" s="878"/>
      <c r="D257" s="878"/>
      <c r="E257" s="878"/>
      <c r="F257" s="878"/>
      <c r="G257" s="878"/>
      <c r="H257" s="878"/>
      <c r="I257" s="878"/>
      <c r="J257" s="878"/>
      <c r="K257" s="878"/>
      <c r="L257" s="878"/>
      <c r="M257" s="878"/>
    </row>
    <row r="258" spans="3:13" s="879" customFormat="1" x14ac:dyDescent="0.25">
      <c r="C258" s="878"/>
      <c r="D258" s="878"/>
      <c r="E258" s="878"/>
      <c r="F258" s="878"/>
      <c r="G258" s="878"/>
      <c r="H258" s="878"/>
      <c r="I258" s="878"/>
      <c r="J258" s="878"/>
      <c r="K258" s="878"/>
      <c r="L258" s="878"/>
      <c r="M258" s="878"/>
    </row>
    <row r="259" spans="3:13" s="879" customFormat="1" x14ac:dyDescent="0.25">
      <c r="C259" s="878"/>
      <c r="D259" s="878"/>
      <c r="E259" s="878"/>
      <c r="F259" s="878"/>
      <c r="G259" s="878"/>
      <c r="H259" s="878"/>
      <c r="I259" s="878"/>
      <c r="J259" s="878"/>
      <c r="K259" s="878"/>
      <c r="L259" s="878"/>
      <c r="M259" s="878"/>
    </row>
    <row r="260" spans="3:13" s="879" customFormat="1" x14ac:dyDescent="0.25">
      <c r="C260" s="878"/>
      <c r="D260" s="878"/>
      <c r="E260" s="878"/>
      <c r="F260" s="878"/>
      <c r="G260" s="878"/>
      <c r="H260" s="878"/>
      <c r="I260" s="878"/>
      <c r="J260" s="878"/>
      <c r="K260" s="878"/>
      <c r="L260" s="878"/>
      <c r="M260" s="878"/>
    </row>
    <row r="261" spans="3:13" s="879" customFormat="1" x14ac:dyDescent="0.25">
      <c r="C261" s="878"/>
      <c r="D261" s="878"/>
      <c r="E261" s="878"/>
      <c r="F261" s="878"/>
      <c r="G261" s="878"/>
      <c r="H261" s="878"/>
      <c r="I261" s="878"/>
      <c r="J261" s="878"/>
      <c r="K261" s="878"/>
      <c r="L261" s="878"/>
      <c r="M261" s="878"/>
    </row>
    <row r="262" spans="3:13" s="879" customFormat="1" x14ac:dyDescent="0.25">
      <c r="C262" s="878"/>
      <c r="D262" s="878"/>
      <c r="E262" s="878"/>
      <c r="F262" s="878"/>
      <c r="G262" s="878"/>
      <c r="H262" s="878"/>
      <c r="I262" s="878"/>
      <c r="J262" s="878"/>
      <c r="K262" s="878"/>
      <c r="L262" s="878"/>
      <c r="M262" s="878"/>
    </row>
    <row r="263" spans="3:13" s="879" customFormat="1" x14ac:dyDescent="0.25">
      <c r="C263" s="878"/>
      <c r="D263" s="878"/>
      <c r="E263" s="878"/>
      <c r="F263" s="878"/>
      <c r="G263" s="878"/>
      <c r="H263" s="878"/>
      <c r="I263" s="878"/>
      <c r="J263" s="878"/>
      <c r="K263" s="878"/>
      <c r="L263" s="878"/>
      <c r="M263" s="878"/>
    </row>
    <row r="264" spans="3:13" s="879" customFormat="1" x14ac:dyDescent="0.25">
      <c r="C264" s="878"/>
      <c r="D264" s="878"/>
      <c r="E264" s="878"/>
      <c r="F264" s="878"/>
      <c r="G264" s="878"/>
      <c r="H264" s="878"/>
      <c r="I264" s="878"/>
      <c r="J264" s="878"/>
      <c r="K264" s="878"/>
      <c r="L264" s="878"/>
      <c r="M264" s="878"/>
    </row>
    <row r="265" spans="3:13" s="879" customFormat="1" x14ac:dyDescent="0.25">
      <c r="C265" s="878"/>
      <c r="D265" s="878"/>
      <c r="E265" s="878"/>
      <c r="F265" s="878"/>
      <c r="G265" s="878"/>
      <c r="H265" s="878"/>
      <c r="I265" s="878"/>
      <c r="J265" s="878"/>
      <c r="K265" s="878"/>
      <c r="L265" s="878"/>
      <c r="M265" s="878"/>
    </row>
    <row r="266" spans="3:13" s="879" customFormat="1" x14ac:dyDescent="0.25">
      <c r="C266" s="878"/>
      <c r="D266" s="878"/>
      <c r="E266" s="878"/>
      <c r="F266" s="878"/>
      <c r="G266" s="878"/>
      <c r="H266" s="878"/>
      <c r="I266" s="878"/>
      <c r="J266" s="878"/>
      <c r="K266" s="878"/>
      <c r="L266" s="878"/>
      <c r="M266" s="878"/>
    </row>
    <row r="267" spans="3:13" s="879" customFormat="1" x14ac:dyDescent="0.25">
      <c r="C267" s="878"/>
      <c r="D267" s="878"/>
      <c r="E267" s="878"/>
      <c r="F267" s="878"/>
      <c r="G267" s="878"/>
      <c r="H267" s="878"/>
      <c r="I267" s="878"/>
      <c r="J267" s="878"/>
      <c r="K267" s="878"/>
      <c r="L267" s="878"/>
      <c r="M267" s="878"/>
    </row>
    <row r="268" spans="3:13" s="879" customFormat="1" x14ac:dyDescent="0.25">
      <c r="C268" s="878"/>
      <c r="D268" s="878"/>
      <c r="E268" s="878"/>
      <c r="F268" s="878"/>
      <c r="G268" s="878"/>
      <c r="H268" s="878"/>
      <c r="I268" s="878"/>
      <c r="J268" s="878"/>
      <c r="K268" s="878"/>
      <c r="L268" s="878"/>
      <c r="M268" s="878"/>
    </row>
    <row r="269" spans="3:13" s="879" customFormat="1" x14ac:dyDescent="0.25">
      <c r="C269" s="878"/>
      <c r="D269" s="878"/>
      <c r="E269" s="878"/>
      <c r="F269" s="878"/>
      <c r="G269" s="878"/>
      <c r="H269" s="878"/>
      <c r="I269" s="878"/>
      <c r="J269" s="878"/>
      <c r="K269" s="878"/>
      <c r="L269" s="878"/>
      <c r="M269" s="878"/>
    </row>
    <row r="270" spans="3:13" s="879" customFormat="1" x14ac:dyDescent="0.25">
      <c r="C270" s="878"/>
      <c r="D270" s="878"/>
      <c r="E270" s="878"/>
      <c r="F270" s="878"/>
      <c r="G270" s="878"/>
      <c r="H270" s="878"/>
      <c r="I270" s="878"/>
      <c r="J270" s="878"/>
      <c r="K270" s="878"/>
      <c r="L270" s="878"/>
      <c r="M270" s="878"/>
    </row>
    <row r="271" spans="3:13" s="879" customFormat="1" x14ac:dyDescent="0.25">
      <c r="C271" s="878"/>
      <c r="D271" s="878"/>
      <c r="E271" s="878"/>
      <c r="F271" s="878"/>
      <c r="G271" s="878"/>
      <c r="H271" s="878"/>
      <c r="I271" s="878"/>
      <c r="J271" s="878"/>
      <c r="K271" s="878"/>
      <c r="L271" s="878"/>
      <c r="M271" s="878"/>
    </row>
    <row r="272" spans="3:13" s="879" customFormat="1" x14ac:dyDescent="0.25">
      <c r="C272" s="878"/>
      <c r="D272" s="878"/>
      <c r="E272" s="878"/>
      <c r="F272" s="878"/>
      <c r="G272" s="878"/>
      <c r="H272" s="878"/>
      <c r="I272" s="878"/>
      <c r="J272" s="878"/>
      <c r="K272" s="878"/>
      <c r="L272" s="878"/>
      <c r="M272" s="878"/>
    </row>
    <row r="273" spans="3:13" s="879" customFormat="1" x14ac:dyDescent="0.25">
      <c r="C273" s="878"/>
      <c r="D273" s="878"/>
      <c r="E273" s="878"/>
      <c r="F273" s="878"/>
      <c r="G273" s="878"/>
      <c r="H273" s="878"/>
      <c r="I273" s="878"/>
      <c r="J273" s="878"/>
      <c r="K273" s="878"/>
      <c r="L273" s="878"/>
      <c r="M273" s="878"/>
    </row>
    <row r="274" spans="3:13" s="879" customFormat="1" x14ac:dyDescent="0.25">
      <c r="C274" s="878"/>
      <c r="D274" s="878"/>
      <c r="E274" s="878"/>
      <c r="F274" s="878"/>
      <c r="G274" s="878"/>
      <c r="H274" s="878"/>
      <c r="I274" s="878"/>
      <c r="J274" s="878"/>
      <c r="K274" s="878"/>
      <c r="L274" s="878"/>
      <c r="M274" s="878"/>
    </row>
    <row r="275" spans="3:13" s="879" customFormat="1" x14ac:dyDescent="0.25">
      <c r="C275" s="878"/>
      <c r="D275" s="878"/>
      <c r="E275" s="878"/>
      <c r="F275" s="878"/>
      <c r="G275" s="878"/>
      <c r="H275" s="878"/>
      <c r="I275" s="878"/>
      <c r="J275" s="878"/>
      <c r="K275" s="878"/>
      <c r="L275" s="878"/>
      <c r="M275" s="878"/>
    </row>
    <row r="276" spans="3:13" s="879" customFormat="1" x14ac:dyDescent="0.25">
      <c r="C276" s="878"/>
      <c r="D276" s="878"/>
      <c r="E276" s="878"/>
      <c r="F276" s="878"/>
      <c r="G276" s="878"/>
      <c r="H276" s="878"/>
      <c r="I276" s="878"/>
      <c r="J276" s="878"/>
      <c r="K276" s="878"/>
      <c r="L276" s="878"/>
      <c r="M276" s="878"/>
    </row>
    <row r="277" spans="3:13" s="879" customFormat="1" x14ac:dyDescent="0.25">
      <c r="C277" s="878"/>
      <c r="D277" s="878"/>
      <c r="E277" s="878"/>
      <c r="F277" s="878"/>
      <c r="G277" s="878"/>
      <c r="H277" s="878"/>
      <c r="I277" s="878"/>
      <c r="J277" s="878"/>
      <c r="K277" s="878"/>
      <c r="L277" s="878"/>
      <c r="M277" s="878"/>
    </row>
    <row r="278" spans="3:13" s="879" customFormat="1" x14ac:dyDescent="0.25">
      <c r="C278" s="878"/>
      <c r="D278" s="878"/>
      <c r="E278" s="878"/>
      <c r="F278" s="878"/>
      <c r="G278" s="878"/>
      <c r="H278" s="878"/>
      <c r="I278" s="878"/>
      <c r="J278" s="878"/>
      <c r="K278" s="878"/>
      <c r="L278" s="878"/>
      <c r="M278" s="878"/>
    </row>
    <row r="279" spans="3:13" s="879" customFormat="1" x14ac:dyDescent="0.25">
      <c r="C279" s="878"/>
      <c r="D279" s="878"/>
      <c r="E279" s="878"/>
      <c r="F279" s="878"/>
      <c r="G279" s="878"/>
      <c r="H279" s="878"/>
      <c r="I279" s="878"/>
      <c r="J279" s="878"/>
      <c r="K279" s="878"/>
      <c r="L279" s="878"/>
      <c r="M279" s="878"/>
    </row>
    <row r="280" spans="3:13" s="879" customFormat="1" x14ac:dyDescent="0.25">
      <c r="C280" s="878"/>
      <c r="D280" s="878"/>
      <c r="E280" s="878"/>
      <c r="F280" s="878"/>
      <c r="G280" s="878"/>
      <c r="H280" s="878"/>
      <c r="I280" s="878"/>
      <c r="J280" s="878"/>
      <c r="K280" s="878"/>
      <c r="L280" s="878"/>
      <c r="M280" s="878"/>
    </row>
    <row r="281" spans="3:13" s="879" customFormat="1" x14ac:dyDescent="0.25">
      <c r="C281" s="878"/>
      <c r="D281" s="878"/>
      <c r="E281" s="878"/>
      <c r="F281" s="878"/>
      <c r="G281" s="878"/>
      <c r="H281" s="878"/>
      <c r="I281" s="878"/>
      <c r="J281" s="878"/>
      <c r="K281" s="878"/>
      <c r="L281" s="878"/>
      <c r="M281" s="878"/>
    </row>
    <row r="282" spans="3:13" s="879" customFormat="1" x14ac:dyDescent="0.25">
      <c r="C282" s="878"/>
      <c r="D282" s="878"/>
      <c r="E282" s="878"/>
      <c r="F282" s="878"/>
      <c r="G282" s="878"/>
      <c r="H282" s="878"/>
      <c r="I282" s="878"/>
      <c r="J282" s="878"/>
      <c r="K282" s="878"/>
      <c r="L282" s="878"/>
      <c r="M282" s="878"/>
    </row>
    <row r="283" spans="3:13" s="879" customFormat="1" x14ac:dyDescent="0.25">
      <c r="C283" s="878"/>
      <c r="D283" s="878"/>
      <c r="E283" s="878"/>
      <c r="F283" s="878"/>
      <c r="G283" s="878"/>
      <c r="H283" s="878"/>
      <c r="I283" s="878"/>
      <c r="J283" s="878"/>
      <c r="K283" s="878"/>
      <c r="L283" s="878"/>
      <c r="M283" s="878"/>
    </row>
    <row r="284" spans="3:13" s="879" customFormat="1" x14ac:dyDescent="0.25">
      <c r="C284" s="878"/>
      <c r="D284" s="878"/>
      <c r="E284" s="878"/>
      <c r="F284" s="878"/>
      <c r="G284" s="878"/>
      <c r="H284" s="878"/>
      <c r="I284" s="878"/>
      <c r="J284" s="878"/>
      <c r="K284" s="878"/>
      <c r="L284" s="878"/>
      <c r="M284" s="878"/>
    </row>
    <row r="285" spans="3:13" s="879" customFormat="1" x14ac:dyDescent="0.25">
      <c r="C285" s="878"/>
      <c r="D285" s="878"/>
      <c r="E285" s="878"/>
      <c r="F285" s="878"/>
      <c r="G285" s="878"/>
      <c r="H285" s="878"/>
      <c r="I285" s="878"/>
      <c r="J285" s="878"/>
      <c r="K285" s="878"/>
      <c r="L285" s="878"/>
      <c r="M285" s="878"/>
    </row>
    <row r="286" spans="3:13" s="879" customFormat="1" x14ac:dyDescent="0.25">
      <c r="C286" s="878"/>
      <c r="D286" s="878"/>
      <c r="E286" s="878"/>
      <c r="F286" s="878"/>
      <c r="G286" s="878"/>
      <c r="H286" s="878"/>
      <c r="I286" s="878"/>
      <c r="J286" s="878"/>
      <c r="K286" s="878"/>
      <c r="L286" s="878"/>
      <c r="M286" s="878"/>
    </row>
    <row r="287" spans="3:13" s="879" customFormat="1" x14ac:dyDescent="0.25">
      <c r="C287" s="878"/>
      <c r="D287" s="878"/>
      <c r="E287" s="878"/>
      <c r="F287" s="878"/>
      <c r="G287" s="878"/>
      <c r="H287" s="878"/>
      <c r="I287" s="878"/>
      <c r="J287" s="878"/>
      <c r="K287" s="878"/>
      <c r="L287" s="878"/>
      <c r="M287" s="878"/>
    </row>
    <row r="288" spans="3:13" s="879" customFormat="1" x14ac:dyDescent="0.25">
      <c r="C288" s="878"/>
      <c r="D288" s="878"/>
      <c r="E288" s="878"/>
      <c r="F288" s="878"/>
      <c r="G288" s="878"/>
      <c r="H288" s="878"/>
      <c r="I288" s="878"/>
      <c r="J288" s="878"/>
      <c r="K288" s="878"/>
      <c r="L288" s="878"/>
      <c r="M288" s="878"/>
    </row>
    <row r="289" spans="3:13" s="879" customFormat="1" x14ac:dyDescent="0.25">
      <c r="C289" s="878"/>
      <c r="D289" s="878"/>
      <c r="E289" s="878"/>
      <c r="F289" s="878"/>
      <c r="G289" s="878"/>
      <c r="H289" s="878"/>
      <c r="I289" s="878"/>
      <c r="J289" s="878"/>
      <c r="K289" s="878"/>
      <c r="L289" s="878"/>
      <c r="M289" s="878"/>
    </row>
    <row r="290" spans="3:13" s="879" customFormat="1" x14ac:dyDescent="0.25">
      <c r="C290" s="878"/>
      <c r="D290" s="878"/>
      <c r="E290" s="878"/>
      <c r="F290" s="878"/>
      <c r="G290" s="878"/>
      <c r="H290" s="878"/>
      <c r="I290" s="878"/>
      <c r="J290" s="878"/>
      <c r="K290" s="878"/>
      <c r="L290" s="878"/>
      <c r="M290" s="878"/>
    </row>
    <row r="291" spans="3:13" s="879" customFormat="1" x14ac:dyDescent="0.25">
      <c r="C291" s="878"/>
      <c r="D291" s="878"/>
      <c r="E291" s="878"/>
      <c r="F291" s="878"/>
      <c r="G291" s="878"/>
      <c r="H291" s="878"/>
      <c r="I291" s="878"/>
      <c r="J291" s="878"/>
      <c r="K291" s="878"/>
      <c r="L291" s="878"/>
      <c r="M291" s="878"/>
    </row>
    <row r="292" spans="3:13" s="879" customFormat="1" x14ac:dyDescent="0.25">
      <c r="C292" s="878"/>
      <c r="D292" s="878"/>
      <c r="E292" s="878"/>
      <c r="F292" s="878"/>
      <c r="G292" s="878"/>
      <c r="H292" s="878"/>
      <c r="I292" s="878"/>
      <c r="J292" s="878"/>
      <c r="K292" s="878"/>
      <c r="L292" s="878"/>
      <c r="M292" s="878"/>
    </row>
    <row r="293" spans="3:13" s="879" customFormat="1" x14ac:dyDescent="0.25">
      <c r="C293" s="878"/>
      <c r="D293" s="878"/>
      <c r="E293" s="878"/>
      <c r="F293" s="878"/>
      <c r="G293" s="878"/>
      <c r="H293" s="878"/>
      <c r="I293" s="878"/>
      <c r="J293" s="878"/>
      <c r="K293" s="878"/>
      <c r="L293" s="878"/>
      <c r="M293" s="878"/>
    </row>
    <row r="294" spans="3:13" s="879" customFormat="1" x14ac:dyDescent="0.25">
      <c r="C294" s="878"/>
      <c r="D294" s="878"/>
      <c r="E294" s="878"/>
      <c r="F294" s="878"/>
      <c r="G294" s="878"/>
      <c r="H294" s="878"/>
      <c r="I294" s="878"/>
      <c r="J294" s="878"/>
      <c r="K294" s="878"/>
      <c r="L294" s="878"/>
      <c r="M294" s="878"/>
    </row>
    <row r="295" spans="3:13" s="879" customFormat="1" x14ac:dyDescent="0.25">
      <c r="C295" s="878"/>
      <c r="D295" s="878"/>
      <c r="E295" s="878"/>
      <c r="F295" s="878"/>
      <c r="G295" s="878"/>
      <c r="H295" s="878"/>
      <c r="I295" s="878"/>
      <c r="J295" s="878"/>
      <c r="K295" s="878"/>
      <c r="L295" s="878"/>
      <c r="M295" s="878"/>
    </row>
    <row r="296" spans="3:13" s="879" customFormat="1" x14ac:dyDescent="0.25">
      <c r="C296" s="878"/>
      <c r="D296" s="878"/>
      <c r="E296" s="878"/>
      <c r="F296" s="878"/>
      <c r="G296" s="878"/>
      <c r="H296" s="878"/>
      <c r="I296" s="878"/>
      <c r="J296" s="878"/>
      <c r="K296" s="878"/>
      <c r="L296" s="878"/>
      <c r="M296" s="878"/>
    </row>
    <row r="297" spans="3:13" s="879" customFormat="1" x14ac:dyDescent="0.25">
      <c r="C297" s="878"/>
      <c r="D297" s="878"/>
      <c r="E297" s="878"/>
      <c r="F297" s="878"/>
      <c r="G297" s="878"/>
      <c r="H297" s="878"/>
      <c r="I297" s="878"/>
      <c r="J297" s="878"/>
      <c r="K297" s="878"/>
      <c r="L297" s="878"/>
      <c r="M297" s="878"/>
    </row>
    <row r="298" spans="3:13" s="879" customFormat="1" x14ac:dyDescent="0.25">
      <c r="C298" s="878"/>
      <c r="D298" s="878"/>
      <c r="E298" s="878"/>
      <c r="F298" s="878"/>
      <c r="G298" s="878"/>
      <c r="H298" s="878"/>
      <c r="I298" s="878"/>
      <c r="J298" s="878"/>
      <c r="K298" s="878"/>
      <c r="L298" s="878"/>
      <c r="M298" s="878"/>
    </row>
    <row r="299" spans="3:13" s="879" customFormat="1" x14ac:dyDescent="0.25">
      <c r="C299" s="878"/>
      <c r="D299" s="878"/>
      <c r="E299" s="878"/>
      <c r="F299" s="878"/>
      <c r="G299" s="878"/>
      <c r="H299" s="878"/>
      <c r="I299" s="878"/>
      <c r="J299" s="878"/>
      <c r="K299" s="878"/>
      <c r="L299" s="878"/>
      <c r="M299" s="878"/>
    </row>
    <row r="300" spans="3:13" s="879" customFormat="1" x14ac:dyDescent="0.25">
      <c r="C300" s="878"/>
      <c r="D300" s="878"/>
      <c r="E300" s="878"/>
      <c r="F300" s="878"/>
      <c r="G300" s="878"/>
      <c r="H300" s="878"/>
      <c r="I300" s="878"/>
      <c r="J300" s="878"/>
      <c r="K300" s="878"/>
      <c r="L300" s="878"/>
      <c r="M300" s="878"/>
    </row>
    <row r="301" spans="3:13" s="879" customFormat="1" x14ac:dyDescent="0.25">
      <c r="C301" s="878"/>
      <c r="D301" s="878"/>
      <c r="E301" s="878"/>
      <c r="F301" s="878"/>
      <c r="G301" s="878"/>
      <c r="H301" s="878"/>
      <c r="I301" s="878"/>
      <c r="J301" s="878"/>
      <c r="K301" s="878"/>
      <c r="L301" s="878"/>
      <c r="M301" s="878"/>
    </row>
    <row r="302" spans="3:13" s="879" customFormat="1" x14ac:dyDescent="0.25">
      <c r="C302" s="878"/>
      <c r="D302" s="878"/>
      <c r="E302" s="878"/>
      <c r="F302" s="878"/>
      <c r="G302" s="878"/>
      <c r="H302" s="878"/>
      <c r="I302" s="878"/>
      <c r="J302" s="878"/>
      <c r="K302" s="878"/>
      <c r="L302" s="878"/>
      <c r="M302" s="878"/>
    </row>
    <row r="303" spans="3:13" s="879" customFormat="1" x14ac:dyDescent="0.25">
      <c r="C303" s="878"/>
      <c r="D303" s="878"/>
      <c r="E303" s="878"/>
      <c r="F303" s="878"/>
      <c r="G303" s="878"/>
      <c r="H303" s="878"/>
      <c r="I303" s="878"/>
      <c r="J303" s="878"/>
      <c r="K303" s="878"/>
      <c r="L303" s="878"/>
      <c r="M303" s="878"/>
    </row>
    <row r="304" spans="3:13" s="879" customFormat="1" x14ac:dyDescent="0.25">
      <c r="C304" s="878"/>
      <c r="D304" s="878"/>
      <c r="E304" s="878"/>
      <c r="F304" s="878"/>
      <c r="G304" s="878"/>
      <c r="H304" s="878"/>
      <c r="I304" s="878"/>
      <c r="J304" s="878"/>
      <c r="K304" s="878"/>
      <c r="L304" s="878"/>
      <c r="M304" s="878"/>
    </row>
    <row r="305" spans="3:13" s="879" customFormat="1" x14ac:dyDescent="0.25">
      <c r="C305" s="878"/>
      <c r="D305" s="878"/>
      <c r="E305" s="878"/>
      <c r="F305" s="878"/>
      <c r="G305" s="878"/>
      <c r="H305" s="878"/>
      <c r="I305" s="878"/>
      <c r="J305" s="878"/>
      <c r="K305" s="878"/>
      <c r="L305" s="878"/>
      <c r="M305" s="878"/>
    </row>
    <row r="306" spans="3:13" s="879" customFormat="1" x14ac:dyDescent="0.25">
      <c r="C306" s="878"/>
      <c r="D306" s="878"/>
      <c r="E306" s="878"/>
      <c r="F306" s="878"/>
      <c r="G306" s="878"/>
      <c r="H306" s="878"/>
      <c r="I306" s="878"/>
      <c r="J306" s="878"/>
      <c r="K306" s="878"/>
      <c r="L306" s="878"/>
      <c r="M306" s="878"/>
    </row>
    <row r="307" spans="3:13" s="879" customFormat="1" x14ac:dyDescent="0.25">
      <c r="C307" s="878"/>
      <c r="D307" s="878"/>
      <c r="E307" s="878"/>
      <c r="F307" s="878"/>
      <c r="G307" s="878"/>
      <c r="H307" s="878"/>
      <c r="I307" s="878"/>
      <c r="J307" s="878"/>
      <c r="K307" s="878"/>
      <c r="L307" s="878"/>
      <c r="M307" s="878"/>
    </row>
    <row r="308" spans="3:13" s="879" customFormat="1" x14ac:dyDescent="0.25">
      <c r="C308" s="878"/>
      <c r="D308" s="878"/>
      <c r="E308" s="878"/>
      <c r="F308" s="878"/>
      <c r="G308" s="878"/>
      <c r="H308" s="878"/>
      <c r="I308" s="878"/>
      <c r="J308" s="878"/>
      <c r="K308" s="878"/>
      <c r="L308" s="878"/>
      <c r="M308" s="878"/>
    </row>
    <row r="309" spans="3:13" s="879" customFormat="1" x14ac:dyDescent="0.25">
      <c r="C309" s="878"/>
      <c r="D309" s="878"/>
      <c r="E309" s="878"/>
      <c r="F309" s="878"/>
      <c r="G309" s="878"/>
      <c r="H309" s="878"/>
      <c r="I309" s="878"/>
      <c r="J309" s="878"/>
      <c r="K309" s="878"/>
      <c r="L309" s="878"/>
      <c r="M309" s="878"/>
    </row>
    <row r="310" spans="3:13" s="877" customFormat="1" x14ac:dyDescent="0.25">
      <c r="C310" s="878"/>
      <c r="D310" s="878"/>
      <c r="E310" s="878"/>
      <c r="F310" s="878"/>
      <c r="G310" s="878"/>
      <c r="H310" s="878"/>
      <c r="I310" s="878"/>
      <c r="J310" s="878"/>
      <c r="K310" s="878"/>
      <c r="L310" s="878"/>
      <c r="M310" s="878"/>
    </row>
    <row r="311" spans="3:13" s="877" customFormat="1" x14ac:dyDescent="0.25">
      <c r="C311" s="878"/>
      <c r="D311" s="878"/>
      <c r="E311" s="878"/>
      <c r="F311" s="878"/>
      <c r="G311" s="878"/>
      <c r="H311" s="878"/>
      <c r="I311" s="878"/>
      <c r="J311" s="878"/>
      <c r="K311" s="878"/>
      <c r="L311" s="878"/>
      <c r="M311" s="878"/>
    </row>
    <row r="312" spans="3:13" s="877" customFormat="1" x14ac:dyDescent="0.25">
      <c r="C312" s="878"/>
      <c r="D312" s="878"/>
      <c r="E312" s="878"/>
      <c r="F312" s="878"/>
      <c r="G312" s="878"/>
      <c r="H312" s="878"/>
      <c r="I312" s="878"/>
      <c r="J312" s="878"/>
      <c r="K312" s="878"/>
      <c r="L312" s="878"/>
      <c r="M312" s="878"/>
    </row>
    <row r="313" spans="3:13" s="877" customFormat="1" x14ac:dyDescent="0.25">
      <c r="C313" s="878"/>
      <c r="D313" s="878"/>
      <c r="E313" s="878"/>
      <c r="F313" s="878"/>
      <c r="G313" s="878"/>
      <c r="H313" s="878"/>
      <c r="I313" s="878"/>
      <c r="J313" s="878"/>
      <c r="K313" s="878"/>
      <c r="L313" s="878"/>
      <c r="M313" s="878"/>
    </row>
    <row r="314" spans="3:13" s="877" customFormat="1" x14ac:dyDescent="0.25">
      <c r="C314" s="878"/>
      <c r="D314" s="878"/>
      <c r="E314" s="878"/>
      <c r="F314" s="878"/>
      <c r="G314" s="878"/>
      <c r="H314" s="878"/>
      <c r="I314" s="878"/>
      <c r="J314" s="878"/>
      <c r="K314" s="878"/>
      <c r="L314" s="878"/>
      <c r="M314" s="878"/>
    </row>
    <row r="315" spans="3:13" s="877" customFormat="1" x14ac:dyDescent="0.25">
      <c r="C315" s="878"/>
      <c r="D315" s="878"/>
      <c r="E315" s="878"/>
      <c r="F315" s="878"/>
      <c r="G315" s="878"/>
      <c r="H315" s="878"/>
      <c r="I315" s="878"/>
      <c r="J315" s="878"/>
      <c r="K315" s="878"/>
      <c r="L315" s="878"/>
      <c r="M315" s="878"/>
    </row>
    <row r="316" spans="3:13" s="877" customFormat="1" x14ac:dyDescent="0.25">
      <c r="C316" s="878"/>
      <c r="D316" s="878"/>
      <c r="E316" s="878"/>
      <c r="F316" s="878"/>
      <c r="G316" s="878"/>
      <c r="H316" s="878"/>
      <c r="I316" s="878"/>
      <c r="J316" s="878"/>
      <c r="K316" s="878"/>
      <c r="L316" s="878"/>
      <c r="M316" s="878"/>
    </row>
    <row r="317" spans="3:13" s="877" customFormat="1" x14ac:dyDescent="0.25">
      <c r="C317" s="878"/>
      <c r="D317" s="878"/>
      <c r="E317" s="878"/>
      <c r="F317" s="878"/>
      <c r="G317" s="878"/>
      <c r="H317" s="878"/>
      <c r="I317" s="878"/>
      <c r="J317" s="878"/>
      <c r="K317" s="878"/>
      <c r="L317" s="878"/>
      <c r="M317" s="878"/>
    </row>
    <row r="318" spans="3:13" s="877" customFormat="1" x14ac:dyDescent="0.25">
      <c r="C318" s="878"/>
      <c r="D318" s="878"/>
      <c r="E318" s="878"/>
      <c r="F318" s="878"/>
      <c r="G318" s="878"/>
      <c r="H318" s="878"/>
      <c r="I318" s="878"/>
      <c r="J318" s="878"/>
      <c r="K318" s="878"/>
      <c r="L318" s="878"/>
      <c r="M318" s="878"/>
    </row>
    <row r="319" spans="3:13" s="877" customFormat="1" x14ac:dyDescent="0.25">
      <c r="C319" s="878"/>
      <c r="D319" s="878"/>
      <c r="E319" s="878"/>
      <c r="F319" s="878"/>
      <c r="G319" s="878"/>
      <c r="H319" s="878"/>
      <c r="I319" s="878"/>
      <c r="J319" s="878"/>
      <c r="K319" s="878"/>
      <c r="L319" s="878"/>
      <c r="M319" s="878"/>
    </row>
    <row r="320" spans="3:13" s="877" customFormat="1" x14ac:dyDescent="0.25">
      <c r="C320" s="878"/>
      <c r="D320" s="878"/>
      <c r="E320" s="878"/>
      <c r="F320" s="878"/>
      <c r="G320" s="878"/>
      <c r="H320" s="878"/>
      <c r="I320" s="878"/>
      <c r="J320" s="878"/>
      <c r="K320" s="878"/>
      <c r="L320" s="878"/>
      <c r="M320" s="878"/>
    </row>
    <row r="321" spans="3:13" s="877" customFormat="1" x14ac:dyDescent="0.25">
      <c r="C321" s="878"/>
      <c r="D321" s="878"/>
      <c r="E321" s="878"/>
      <c r="F321" s="878"/>
      <c r="G321" s="878"/>
      <c r="H321" s="878"/>
      <c r="I321" s="878"/>
      <c r="J321" s="878"/>
      <c r="K321" s="878"/>
      <c r="L321" s="878"/>
      <c r="M321" s="878"/>
    </row>
    <row r="322" spans="3:13" s="877" customFormat="1" x14ac:dyDescent="0.25">
      <c r="C322" s="878"/>
      <c r="D322" s="878"/>
      <c r="E322" s="878"/>
      <c r="F322" s="878"/>
      <c r="G322" s="878"/>
      <c r="H322" s="878"/>
      <c r="I322" s="878"/>
      <c r="J322" s="878"/>
      <c r="K322" s="878"/>
      <c r="L322" s="878"/>
      <c r="M322" s="878"/>
    </row>
    <row r="323" spans="3:13" s="877" customFormat="1" x14ac:dyDescent="0.25">
      <c r="C323" s="878"/>
      <c r="D323" s="878"/>
      <c r="E323" s="878"/>
      <c r="F323" s="878"/>
      <c r="G323" s="878"/>
      <c r="H323" s="878"/>
      <c r="I323" s="878"/>
      <c r="J323" s="878"/>
      <c r="K323" s="878"/>
      <c r="L323" s="878"/>
      <c r="M323" s="878"/>
    </row>
    <row r="324" spans="3:13" s="877" customFormat="1" x14ac:dyDescent="0.25">
      <c r="C324" s="878"/>
      <c r="D324" s="878"/>
      <c r="E324" s="878"/>
      <c r="F324" s="878"/>
      <c r="G324" s="878"/>
      <c r="H324" s="878"/>
      <c r="I324" s="878"/>
      <c r="J324" s="878"/>
      <c r="K324" s="878"/>
      <c r="L324" s="878"/>
      <c r="M324" s="878"/>
    </row>
    <row r="325" spans="3:13" s="877" customFormat="1" x14ac:dyDescent="0.25">
      <c r="C325" s="878"/>
      <c r="D325" s="878"/>
      <c r="E325" s="878"/>
      <c r="F325" s="878"/>
      <c r="G325" s="878"/>
      <c r="H325" s="878"/>
      <c r="I325" s="878"/>
      <c r="J325" s="878"/>
      <c r="K325" s="878"/>
      <c r="L325" s="878"/>
      <c r="M325" s="878"/>
    </row>
    <row r="326" spans="3:13" s="877" customFormat="1" x14ac:dyDescent="0.25">
      <c r="C326" s="878"/>
      <c r="D326" s="878"/>
      <c r="E326" s="878"/>
      <c r="F326" s="878"/>
      <c r="G326" s="878"/>
      <c r="H326" s="878"/>
      <c r="I326" s="878"/>
      <c r="J326" s="878"/>
      <c r="K326" s="878"/>
      <c r="L326" s="878"/>
      <c r="M326" s="878"/>
    </row>
    <row r="327" spans="3:13" s="877" customFormat="1" x14ac:dyDescent="0.25">
      <c r="C327" s="878"/>
      <c r="D327" s="878"/>
      <c r="E327" s="878"/>
      <c r="F327" s="878"/>
      <c r="G327" s="878"/>
      <c r="H327" s="878"/>
      <c r="I327" s="878"/>
      <c r="J327" s="878"/>
      <c r="K327" s="878"/>
      <c r="L327" s="878"/>
      <c r="M327" s="878"/>
    </row>
    <row r="328" spans="3:13" s="877" customFormat="1" x14ac:dyDescent="0.25">
      <c r="C328" s="878"/>
      <c r="D328" s="878"/>
      <c r="E328" s="878"/>
      <c r="F328" s="878"/>
      <c r="G328" s="878"/>
      <c r="H328" s="878"/>
      <c r="I328" s="878"/>
      <c r="J328" s="878"/>
      <c r="K328" s="878"/>
      <c r="L328" s="878"/>
      <c r="M328" s="878"/>
    </row>
    <row r="329" spans="3:13" s="877" customFormat="1" x14ac:dyDescent="0.25">
      <c r="C329" s="878"/>
      <c r="D329" s="878"/>
      <c r="E329" s="878"/>
      <c r="F329" s="878"/>
      <c r="G329" s="878"/>
      <c r="H329" s="878"/>
      <c r="I329" s="878"/>
      <c r="J329" s="878"/>
      <c r="K329" s="878"/>
      <c r="L329" s="878"/>
      <c r="M329" s="878"/>
    </row>
    <row r="330" spans="3:13" s="877" customFormat="1" x14ac:dyDescent="0.25">
      <c r="C330" s="878"/>
      <c r="D330" s="878"/>
      <c r="E330" s="878"/>
      <c r="F330" s="878"/>
      <c r="G330" s="878"/>
      <c r="H330" s="878"/>
      <c r="I330" s="878"/>
      <c r="J330" s="878"/>
      <c r="K330" s="878"/>
      <c r="L330" s="878"/>
      <c r="M330" s="878"/>
    </row>
    <row r="331" spans="3:13" s="877" customFormat="1" x14ac:dyDescent="0.25">
      <c r="C331" s="878"/>
      <c r="D331" s="878"/>
      <c r="E331" s="878"/>
      <c r="F331" s="878"/>
      <c r="G331" s="878"/>
      <c r="H331" s="878"/>
      <c r="I331" s="878"/>
      <c r="J331" s="878"/>
      <c r="K331" s="878"/>
      <c r="L331" s="878"/>
      <c r="M331" s="878"/>
    </row>
    <row r="332" spans="3:13" s="877" customFormat="1" x14ac:dyDescent="0.25">
      <c r="C332" s="878"/>
      <c r="D332" s="878"/>
      <c r="E332" s="878"/>
      <c r="F332" s="878"/>
      <c r="G332" s="878"/>
      <c r="H332" s="878"/>
      <c r="I332" s="878"/>
      <c r="J332" s="878"/>
      <c r="K332" s="878"/>
      <c r="L332" s="878"/>
      <c r="M332" s="878"/>
    </row>
    <row r="333" spans="3:13" s="877" customFormat="1" x14ac:dyDescent="0.25">
      <c r="C333" s="878"/>
      <c r="D333" s="878"/>
      <c r="E333" s="878"/>
      <c r="F333" s="878"/>
      <c r="G333" s="878"/>
      <c r="H333" s="878"/>
      <c r="I333" s="878"/>
      <c r="J333" s="878"/>
      <c r="K333" s="878"/>
      <c r="L333" s="878"/>
      <c r="M333" s="878"/>
    </row>
    <row r="334" spans="3:13" s="877" customFormat="1" x14ac:dyDescent="0.25">
      <c r="C334" s="878"/>
      <c r="D334" s="878"/>
      <c r="E334" s="878"/>
      <c r="F334" s="878"/>
      <c r="G334" s="878"/>
      <c r="H334" s="878"/>
      <c r="I334" s="878"/>
      <c r="J334" s="878"/>
      <c r="K334" s="878"/>
      <c r="L334" s="878"/>
      <c r="M334" s="878"/>
    </row>
    <row r="335" spans="3:13" s="877" customFormat="1" x14ac:dyDescent="0.25">
      <c r="C335" s="878"/>
      <c r="D335" s="878"/>
      <c r="E335" s="878"/>
      <c r="F335" s="878"/>
      <c r="G335" s="878"/>
      <c r="H335" s="878"/>
      <c r="I335" s="878"/>
      <c r="J335" s="878"/>
      <c r="K335" s="878"/>
      <c r="L335" s="878"/>
      <c r="M335" s="878"/>
    </row>
    <row r="336" spans="3:13" s="877" customFormat="1" x14ac:dyDescent="0.25">
      <c r="C336" s="878"/>
      <c r="D336" s="878"/>
      <c r="E336" s="878"/>
      <c r="F336" s="878"/>
      <c r="G336" s="878"/>
      <c r="H336" s="878"/>
      <c r="I336" s="878"/>
      <c r="J336" s="878"/>
      <c r="K336" s="878"/>
      <c r="L336" s="878"/>
      <c r="M336" s="878"/>
    </row>
    <row r="337" spans="3:13" s="877" customFormat="1" x14ac:dyDescent="0.25">
      <c r="C337" s="878"/>
      <c r="D337" s="878"/>
      <c r="E337" s="878"/>
      <c r="F337" s="878"/>
      <c r="G337" s="878"/>
      <c r="H337" s="878"/>
      <c r="I337" s="878"/>
      <c r="J337" s="878"/>
      <c r="K337" s="878"/>
      <c r="L337" s="878"/>
      <c r="M337" s="878"/>
    </row>
    <row r="338" spans="3:13" s="877" customFormat="1" x14ac:dyDescent="0.25">
      <c r="C338" s="878"/>
      <c r="D338" s="878"/>
      <c r="E338" s="878"/>
      <c r="F338" s="878"/>
      <c r="G338" s="878"/>
      <c r="H338" s="878"/>
      <c r="I338" s="878"/>
      <c r="J338" s="878"/>
      <c r="K338" s="878"/>
      <c r="L338" s="878"/>
      <c r="M338" s="878"/>
    </row>
    <row r="339" spans="3:13" s="877" customFormat="1" x14ac:dyDescent="0.25">
      <c r="C339" s="878"/>
      <c r="D339" s="878"/>
      <c r="E339" s="878"/>
      <c r="F339" s="878"/>
      <c r="G339" s="878"/>
      <c r="H339" s="878"/>
      <c r="I339" s="878"/>
      <c r="J339" s="878"/>
      <c r="K339" s="878"/>
      <c r="L339" s="878"/>
      <c r="M339" s="878"/>
    </row>
    <row r="340" spans="3:13" s="877" customFormat="1" x14ac:dyDescent="0.25">
      <c r="C340" s="878"/>
      <c r="D340" s="878"/>
      <c r="E340" s="878"/>
      <c r="F340" s="878"/>
      <c r="G340" s="878"/>
      <c r="H340" s="878"/>
      <c r="I340" s="878"/>
      <c r="J340" s="878"/>
      <c r="K340" s="878"/>
      <c r="L340" s="878"/>
      <c r="M340" s="878"/>
    </row>
    <row r="341" spans="3:13" s="877" customFormat="1" x14ac:dyDescent="0.25">
      <c r="C341" s="878"/>
      <c r="D341" s="878"/>
      <c r="E341" s="878"/>
      <c r="F341" s="878"/>
      <c r="G341" s="878"/>
      <c r="H341" s="878"/>
      <c r="I341" s="878"/>
      <c r="J341" s="878"/>
      <c r="K341" s="878"/>
      <c r="L341" s="878"/>
      <c r="M341" s="878"/>
    </row>
    <row r="342" spans="3:13" s="877" customFormat="1" x14ac:dyDescent="0.25">
      <c r="C342" s="878"/>
      <c r="D342" s="878"/>
      <c r="E342" s="878"/>
      <c r="F342" s="878"/>
      <c r="G342" s="878"/>
      <c r="H342" s="878"/>
      <c r="I342" s="878"/>
      <c r="J342" s="878"/>
      <c r="K342" s="878"/>
      <c r="L342" s="878"/>
      <c r="M342" s="878"/>
    </row>
    <row r="343" spans="3:13" s="877" customFormat="1" x14ac:dyDescent="0.25">
      <c r="C343" s="878"/>
      <c r="D343" s="878"/>
      <c r="E343" s="878"/>
      <c r="F343" s="878"/>
      <c r="G343" s="878"/>
      <c r="H343" s="878"/>
      <c r="I343" s="878"/>
      <c r="J343" s="878"/>
      <c r="K343" s="878"/>
      <c r="L343" s="878"/>
      <c r="M343" s="878"/>
    </row>
    <row r="344" spans="3:13" s="877" customFormat="1" x14ac:dyDescent="0.25">
      <c r="C344" s="878"/>
      <c r="D344" s="878"/>
      <c r="E344" s="878"/>
      <c r="F344" s="878"/>
      <c r="G344" s="878"/>
      <c r="H344" s="878"/>
      <c r="I344" s="878"/>
      <c r="J344" s="878"/>
      <c r="K344" s="878"/>
      <c r="L344" s="878"/>
      <c r="M344" s="878"/>
    </row>
    <row r="345" spans="3:13" s="877" customFormat="1" x14ac:dyDescent="0.25">
      <c r="C345" s="878"/>
      <c r="D345" s="878"/>
      <c r="E345" s="878"/>
      <c r="F345" s="878"/>
      <c r="G345" s="878"/>
      <c r="H345" s="878"/>
      <c r="I345" s="878"/>
      <c r="J345" s="878"/>
      <c r="K345" s="878"/>
      <c r="L345" s="878"/>
      <c r="M345" s="878"/>
    </row>
    <row r="346" spans="3:13" s="877" customFormat="1" x14ac:dyDescent="0.25">
      <c r="C346" s="878"/>
      <c r="D346" s="878"/>
      <c r="E346" s="878"/>
      <c r="F346" s="878"/>
      <c r="G346" s="878"/>
      <c r="H346" s="878"/>
      <c r="I346" s="878"/>
      <c r="J346" s="878"/>
      <c r="K346" s="878"/>
      <c r="L346" s="878"/>
      <c r="M346" s="878"/>
    </row>
    <row r="347" spans="3:13" s="877" customFormat="1" x14ac:dyDescent="0.25">
      <c r="C347" s="878"/>
      <c r="D347" s="878"/>
      <c r="E347" s="878"/>
      <c r="F347" s="878"/>
      <c r="G347" s="878"/>
      <c r="H347" s="878"/>
      <c r="I347" s="878"/>
      <c r="J347" s="878"/>
      <c r="K347" s="878"/>
      <c r="L347" s="878"/>
      <c r="M347" s="878"/>
    </row>
    <row r="348" spans="3:13" s="877" customFormat="1" x14ac:dyDescent="0.25">
      <c r="C348" s="878"/>
      <c r="D348" s="878"/>
      <c r="E348" s="878"/>
      <c r="F348" s="878"/>
      <c r="G348" s="878"/>
      <c r="H348" s="878"/>
      <c r="I348" s="878"/>
      <c r="J348" s="878"/>
      <c r="K348" s="878"/>
      <c r="L348" s="878"/>
      <c r="M348" s="878"/>
    </row>
    <row r="349" spans="3:13" s="877" customFormat="1" x14ac:dyDescent="0.25">
      <c r="C349" s="878"/>
      <c r="D349" s="878"/>
      <c r="E349" s="878"/>
      <c r="F349" s="878"/>
      <c r="G349" s="878"/>
      <c r="H349" s="878"/>
      <c r="I349" s="878"/>
      <c r="J349" s="878"/>
      <c r="K349" s="878"/>
      <c r="L349" s="878"/>
      <c r="M349" s="878"/>
    </row>
    <row r="350" spans="3:13" s="877" customFormat="1" x14ac:dyDescent="0.25">
      <c r="C350" s="878"/>
      <c r="D350" s="878"/>
      <c r="E350" s="878"/>
      <c r="F350" s="878"/>
      <c r="G350" s="878"/>
      <c r="H350" s="878"/>
      <c r="I350" s="878"/>
      <c r="J350" s="878"/>
      <c r="K350" s="878"/>
      <c r="L350" s="878"/>
      <c r="M350" s="878"/>
    </row>
    <row r="351" spans="3:13" s="877" customFormat="1" x14ac:dyDescent="0.25">
      <c r="C351" s="878"/>
      <c r="D351" s="878"/>
      <c r="E351" s="878"/>
      <c r="F351" s="878"/>
      <c r="G351" s="878"/>
      <c r="H351" s="878"/>
      <c r="I351" s="878"/>
      <c r="J351" s="878"/>
      <c r="K351" s="878"/>
      <c r="L351" s="878"/>
      <c r="M351" s="878"/>
    </row>
    <row r="352" spans="3:13" s="877" customFormat="1" x14ac:dyDescent="0.25">
      <c r="C352" s="878"/>
      <c r="D352" s="878"/>
      <c r="E352" s="878"/>
      <c r="F352" s="878"/>
      <c r="G352" s="878"/>
      <c r="H352" s="878"/>
      <c r="I352" s="878"/>
      <c r="J352" s="878"/>
      <c r="K352" s="878"/>
      <c r="L352" s="878"/>
      <c r="M352" s="878"/>
    </row>
    <row r="353" spans="3:13" s="877" customFormat="1" x14ac:dyDescent="0.25">
      <c r="C353" s="878"/>
      <c r="D353" s="878"/>
      <c r="E353" s="878"/>
      <c r="F353" s="878"/>
      <c r="G353" s="878"/>
      <c r="H353" s="878"/>
      <c r="I353" s="878"/>
      <c r="J353" s="878"/>
      <c r="K353" s="878"/>
      <c r="L353" s="878"/>
      <c r="M353" s="878"/>
    </row>
    <row r="354" spans="3:13" s="877" customFormat="1" x14ac:dyDescent="0.25">
      <c r="C354" s="878"/>
      <c r="D354" s="878"/>
      <c r="E354" s="878"/>
      <c r="F354" s="878"/>
      <c r="G354" s="878"/>
      <c r="H354" s="878"/>
      <c r="I354" s="878"/>
      <c r="J354" s="878"/>
      <c r="K354" s="878"/>
      <c r="L354" s="878"/>
      <c r="M354" s="878"/>
    </row>
    <row r="355" spans="3:13" s="877" customFormat="1" x14ac:dyDescent="0.25">
      <c r="C355" s="878"/>
      <c r="D355" s="878"/>
      <c r="E355" s="878"/>
      <c r="F355" s="878"/>
      <c r="G355" s="878"/>
      <c r="H355" s="878"/>
      <c r="I355" s="878"/>
      <c r="J355" s="878"/>
      <c r="K355" s="878"/>
      <c r="L355" s="878"/>
      <c r="M355" s="878"/>
    </row>
    <row r="356" spans="3:13" s="877" customFormat="1" x14ac:dyDescent="0.25">
      <c r="C356" s="878"/>
      <c r="D356" s="878"/>
      <c r="E356" s="878"/>
      <c r="F356" s="878"/>
      <c r="G356" s="878"/>
      <c r="H356" s="878"/>
      <c r="I356" s="878"/>
      <c r="J356" s="878"/>
      <c r="K356" s="878"/>
      <c r="L356" s="878"/>
      <c r="M356" s="878"/>
    </row>
    <row r="357" spans="3:13" s="877" customFormat="1" x14ac:dyDescent="0.25">
      <c r="C357" s="878"/>
      <c r="D357" s="878"/>
      <c r="E357" s="878"/>
      <c r="F357" s="878"/>
      <c r="G357" s="878"/>
      <c r="H357" s="878"/>
      <c r="I357" s="878"/>
      <c r="J357" s="878"/>
      <c r="K357" s="878"/>
      <c r="L357" s="878"/>
      <c r="M357" s="878"/>
    </row>
    <row r="358" spans="3:13" s="877" customFormat="1" x14ac:dyDescent="0.25">
      <c r="C358" s="878"/>
      <c r="D358" s="878"/>
      <c r="E358" s="878"/>
      <c r="F358" s="878"/>
      <c r="G358" s="878"/>
      <c r="H358" s="878"/>
      <c r="I358" s="878"/>
      <c r="J358" s="878"/>
      <c r="K358" s="878"/>
      <c r="L358" s="878"/>
      <c r="M358" s="878"/>
    </row>
    <row r="359" spans="3:13" s="877" customFormat="1" x14ac:dyDescent="0.25">
      <c r="C359" s="878"/>
      <c r="D359" s="878"/>
      <c r="E359" s="878"/>
      <c r="F359" s="878"/>
      <c r="G359" s="878"/>
      <c r="H359" s="878"/>
      <c r="I359" s="878"/>
      <c r="J359" s="878"/>
      <c r="K359" s="878"/>
      <c r="L359" s="878"/>
      <c r="M359" s="878"/>
    </row>
    <row r="360" spans="3:13" s="877" customFormat="1" x14ac:dyDescent="0.25">
      <c r="C360" s="878"/>
      <c r="D360" s="878"/>
      <c r="E360" s="878"/>
      <c r="F360" s="878"/>
      <c r="G360" s="878"/>
      <c r="H360" s="878"/>
      <c r="I360" s="878"/>
      <c r="J360" s="878"/>
      <c r="K360" s="878"/>
      <c r="L360" s="878"/>
      <c r="M360" s="878"/>
    </row>
    <row r="361" spans="3:13" s="877" customFormat="1" x14ac:dyDescent="0.25">
      <c r="C361" s="878"/>
      <c r="D361" s="878"/>
      <c r="E361" s="878"/>
      <c r="F361" s="878"/>
      <c r="G361" s="878"/>
      <c r="H361" s="878"/>
      <c r="I361" s="878"/>
      <c r="J361" s="878"/>
      <c r="K361" s="878"/>
      <c r="L361" s="878"/>
      <c r="M361" s="878"/>
    </row>
    <row r="362" spans="3:13" s="877" customFormat="1" x14ac:dyDescent="0.25">
      <c r="C362" s="878"/>
      <c r="D362" s="878"/>
      <c r="E362" s="878"/>
      <c r="F362" s="878"/>
      <c r="G362" s="878"/>
      <c r="H362" s="878"/>
      <c r="I362" s="878"/>
      <c r="J362" s="878"/>
      <c r="K362" s="878"/>
      <c r="L362" s="878"/>
      <c r="M362" s="878"/>
    </row>
    <row r="363" spans="3:13" s="877" customFormat="1" x14ac:dyDescent="0.25">
      <c r="C363" s="878"/>
      <c r="D363" s="878"/>
      <c r="E363" s="878"/>
      <c r="F363" s="878"/>
      <c r="G363" s="878"/>
      <c r="H363" s="878"/>
      <c r="I363" s="878"/>
      <c r="J363" s="878"/>
      <c r="K363" s="878"/>
      <c r="L363" s="878"/>
      <c r="M363" s="878"/>
    </row>
    <row r="364" spans="3:13" s="877" customFormat="1" x14ac:dyDescent="0.25">
      <c r="C364" s="878"/>
      <c r="D364" s="878"/>
      <c r="E364" s="878"/>
      <c r="F364" s="878"/>
      <c r="G364" s="878"/>
      <c r="H364" s="878"/>
      <c r="I364" s="878"/>
      <c r="J364" s="878"/>
      <c r="K364" s="878"/>
      <c r="L364" s="878"/>
      <c r="M364" s="878"/>
    </row>
    <row r="365" spans="3:13" s="877" customFormat="1" x14ac:dyDescent="0.25">
      <c r="C365" s="878"/>
      <c r="D365" s="878"/>
      <c r="E365" s="878"/>
      <c r="F365" s="878"/>
      <c r="G365" s="878"/>
      <c r="H365" s="878"/>
      <c r="I365" s="878"/>
      <c r="J365" s="878"/>
      <c r="K365" s="878"/>
      <c r="L365" s="878"/>
      <c r="M365" s="878"/>
    </row>
    <row r="366" spans="3:13" s="877" customFormat="1" x14ac:dyDescent="0.25">
      <c r="C366" s="878"/>
      <c r="D366" s="878"/>
      <c r="E366" s="878"/>
      <c r="F366" s="878"/>
      <c r="G366" s="878"/>
      <c r="H366" s="878"/>
      <c r="I366" s="878"/>
      <c r="J366" s="878"/>
      <c r="K366" s="878"/>
      <c r="L366" s="878"/>
      <c r="M366" s="878"/>
    </row>
    <row r="367" spans="3:13" s="877" customFormat="1" x14ac:dyDescent="0.25">
      <c r="C367" s="878"/>
      <c r="D367" s="878"/>
      <c r="E367" s="878"/>
      <c r="F367" s="878"/>
      <c r="G367" s="878"/>
      <c r="H367" s="878"/>
      <c r="I367" s="878"/>
      <c r="J367" s="878"/>
      <c r="K367" s="878"/>
      <c r="L367" s="878"/>
      <c r="M367" s="878"/>
    </row>
    <row r="368" spans="3:13" s="877" customFormat="1" x14ac:dyDescent="0.25">
      <c r="C368" s="878"/>
      <c r="D368" s="878"/>
      <c r="E368" s="878"/>
      <c r="F368" s="878"/>
      <c r="G368" s="878"/>
      <c r="H368" s="878"/>
      <c r="I368" s="878"/>
      <c r="J368" s="878"/>
      <c r="K368" s="878"/>
      <c r="L368" s="878"/>
      <c r="M368" s="878"/>
    </row>
    <row r="369" spans="3:13" s="877" customFormat="1" x14ac:dyDescent="0.25">
      <c r="C369" s="878"/>
      <c r="D369" s="878"/>
      <c r="E369" s="878"/>
      <c r="F369" s="878"/>
      <c r="G369" s="878"/>
      <c r="H369" s="878"/>
      <c r="I369" s="878"/>
      <c r="J369" s="878"/>
      <c r="K369" s="878"/>
      <c r="L369" s="878"/>
      <c r="M369" s="878"/>
    </row>
    <row r="370" spans="3:13" s="877" customFormat="1" x14ac:dyDescent="0.25">
      <c r="C370" s="878"/>
      <c r="D370" s="878"/>
      <c r="E370" s="878"/>
      <c r="F370" s="878"/>
      <c r="G370" s="878"/>
      <c r="H370" s="878"/>
      <c r="I370" s="878"/>
      <c r="J370" s="878"/>
      <c r="K370" s="878"/>
      <c r="L370" s="878"/>
      <c r="M370" s="878"/>
    </row>
    <row r="371" spans="3:13" s="877" customFormat="1" x14ac:dyDescent="0.25">
      <c r="C371" s="878"/>
      <c r="D371" s="878"/>
      <c r="E371" s="878"/>
      <c r="F371" s="878"/>
      <c r="G371" s="878"/>
      <c r="H371" s="878"/>
      <c r="I371" s="878"/>
      <c r="J371" s="878"/>
      <c r="K371" s="878"/>
      <c r="L371" s="878"/>
      <c r="M371" s="878"/>
    </row>
    <row r="372" spans="3:13" s="877" customFormat="1" x14ac:dyDescent="0.25">
      <c r="C372" s="878"/>
      <c r="D372" s="878"/>
      <c r="E372" s="878"/>
      <c r="F372" s="878"/>
      <c r="G372" s="878"/>
      <c r="H372" s="878"/>
      <c r="I372" s="878"/>
      <c r="J372" s="878"/>
      <c r="K372" s="878"/>
      <c r="L372" s="878"/>
      <c r="M372" s="878"/>
    </row>
    <row r="373" spans="3:13" s="877" customFormat="1" x14ac:dyDescent="0.25">
      <c r="C373" s="878"/>
      <c r="D373" s="878"/>
      <c r="E373" s="878"/>
      <c r="F373" s="878"/>
      <c r="G373" s="878"/>
      <c r="H373" s="878"/>
      <c r="I373" s="878"/>
      <c r="J373" s="878"/>
      <c r="K373" s="878"/>
      <c r="L373" s="878"/>
      <c r="M373" s="878"/>
    </row>
    <row r="374" spans="3:13" s="877" customFormat="1" x14ac:dyDescent="0.25">
      <c r="C374" s="878"/>
      <c r="D374" s="878"/>
      <c r="E374" s="878"/>
      <c r="F374" s="878"/>
      <c r="G374" s="878"/>
      <c r="H374" s="878"/>
      <c r="I374" s="878"/>
      <c r="J374" s="878"/>
      <c r="K374" s="878"/>
      <c r="L374" s="878"/>
      <c r="M374" s="878"/>
    </row>
    <row r="375" spans="3:13" s="877" customFormat="1" x14ac:dyDescent="0.25">
      <c r="C375" s="878"/>
      <c r="D375" s="878"/>
      <c r="E375" s="878"/>
      <c r="F375" s="878"/>
      <c r="G375" s="878"/>
      <c r="H375" s="878"/>
      <c r="I375" s="878"/>
      <c r="J375" s="878"/>
      <c r="K375" s="878"/>
      <c r="L375" s="878"/>
      <c r="M375" s="878"/>
    </row>
    <row r="376" spans="3:13" s="877" customFormat="1" x14ac:dyDescent="0.25">
      <c r="C376" s="878"/>
      <c r="D376" s="878"/>
      <c r="E376" s="878"/>
      <c r="F376" s="878"/>
      <c r="G376" s="878"/>
      <c r="H376" s="878"/>
      <c r="I376" s="878"/>
      <c r="J376" s="878"/>
      <c r="K376" s="878"/>
      <c r="L376" s="878"/>
      <c r="M376" s="878"/>
    </row>
    <row r="377" spans="3:13" s="877" customFormat="1" x14ac:dyDescent="0.25">
      <c r="C377" s="878"/>
      <c r="D377" s="878"/>
      <c r="E377" s="878"/>
      <c r="F377" s="878"/>
      <c r="G377" s="878"/>
      <c r="H377" s="878"/>
      <c r="I377" s="878"/>
      <c r="J377" s="878"/>
      <c r="K377" s="878"/>
      <c r="L377" s="878"/>
      <c r="M377" s="878"/>
    </row>
    <row r="378" spans="3:13" s="877" customFormat="1" x14ac:dyDescent="0.25">
      <c r="C378" s="878"/>
      <c r="D378" s="878"/>
      <c r="E378" s="878"/>
      <c r="F378" s="878"/>
      <c r="G378" s="878"/>
      <c r="H378" s="878"/>
      <c r="I378" s="878"/>
      <c r="J378" s="878"/>
      <c r="K378" s="878"/>
      <c r="L378" s="878"/>
      <c r="M378" s="878"/>
    </row>
    <row r="379" spans="3:13" s="877" customFormat="1" x14ac:dyDescent="0.25">
      <c r="C379" s="878"/>
      <c r="D379" s="878"/>
      <c r="E379" s="878"/>
      <c r="F379" s="878"/>
      <c r="G379" s="878"/>
      <c r="H379" s="878"/>
      <c r="I379" s="878"/>
      <c r="J379" s="878"/>
      <c r="K379" s="878"/>
      <c r="L379" s="878"/>
      <c r="M379" s="878"/>
    </row>
    <row r="380" spans="3:13" s="877" customFormat="1" x14ac:dyDescent="0.25">
      <c r="C380" s="878"/>
      <c r="D380" s="878"/>
      <c r="E380" s="878"/>
      <c r="F380" s="878"/>
      <c r="G380" s="878"/>
      <c r="H380" s="878"/>
      <c r="I380" s="878"/>
      <c r="J380" s="878"/>
      <c r="K380" s="878"/>
      <c r="L380" s="878"/>
      <c r="M380" s="878"/>
    </row>
    <row r="381" spans="3:13" s="877" customFormat="1" x14ac:dyDescent="0.25">
      <c r="C381" s="878"/>
      <c r="D381" s="878"/>
      <c r="E381" s="878"/>
      <c r="F381" s="878"/>
      <c r="G381" s="878"/>
      <c r="H381" s="878"/>
      <c r="I381" s="878"/>
      <c r="J381" s="878"/>
      <c r="K381" s="878"/>
      <c r="L381" s="878"/>
      <c r="M381" s="878"/>
    </row>
    <row r="382" spans="3:13" s="877" customFormat="1" x14ac:dyDescent="0.25">
      <c r="C382" s="878"/>
      <c r="D382" s="878"/>
      <c r="E382" s="878"/>
      <c r="F382" s="878"/>
      <c r="G382" s="878"/>
      <c r="H382" s="878"/>
      <c r="I382" s="878"/>
      <c r="J382" s="878"/>
      <c r="K382" s="878"/>
      <c r="L382" s="878"/>
      <c r="M382" s="878"/>
    </row>
    <row r="383" spans="3:13" s="877" customFormat="1" x14ac:dyDescent="0.25">
      <c r="C383" s="878"/>
      <c r="D383" s="878"/>
      <c r="E383" s="878"/>
      <c r="F383" s="878"/>
      <c r="G383" s="878"/>
      <c r="H383" s="878"/>
      <c r="I383" s="878"/>
      <c r="J383" s="878"/>
      <c r="K383" s="878"/>
      <c r="L383" s="878"/>
      <c r="M383" s="878"/>
    </row>
    <row r="384" spans="3:13" s="877" customFormat="1" x14ac:dyDescent="0.25">
      <c r="C384" s="878"/>
      <c r="D384" s="878"/>
      <c r="E384" s="878"/>
      <c r="F384" s="878"/>
      <c r="G384" s="878"/>
      <c r="H384" s="878"/>
      <c r="I384" s="878"/>
      <c r="J384" s="878"/>
      <c r="K384" s="878"/>
      <c r="L384" s="878"/>
      <c r="M384" s="878"/>
    </row>
    <row r="385" spans="3:13" s="877" customFormat="1" x14ac:dyDescent="0.25">
      <c r="C385" s="878"/>
      <c r="D385" s="878"/>
      <c r="E385" s="878"/>
      <c r="F385" s="878"/>
      <c r="G385" s="878"/>
      <c r="H385" s="878"/>
      <c r="I385" s="878"/>
      <c r="J385" s="878"/>
      <c r="K385" s="878"/>
      <c r="L385" s="878"/>
      <c r="M385" s="878"/>
    </row>
    <row r="386" spans="3:13" s="877" customFormat="1" x14ac:dyDescent="0.25">
      <c r="C386" s="878"/>
      <c r="D386" s="878"/>
      <c r="E386" s="878"/>
      <c r="F386" s="878"/>
      <c r="G386" s="878"/>
      <c r="H386" s="878"/>
      <c r="I386" s="878"/>
      <c r="J386" s="878"/>
      <c r="K386" s="878"/>
      <c r="L386" s="878"/>
      <c r="M386" s="878"/>
    </row>
    <row r="387" spans="3:13" s="877" customFormat="1" x14ac:dyDescent="0.25">
      <c r="C387" s="878"/>
      <c r="D387" s="878"/>
      <c r="E387" s="878"/>
      <c r="F387" s="878"/>
      <c r="G387" s="878"/>
      <c r="H387" s="878"/>
      <c r="I387" s="878"/>
      <c r="J387" s="878"/>
      <c r="K387" s="878"/>
      <c r="L387" s="878"/>
      <c r="M387" s="878"/>
    </row>
    <row r="388" spans="3:13" s="877" customFormat="1" x14ac:dyDescent="0.25">
      <c r="C388" s="878"/>
      <c r="D388" s="878"/>
      <c r="E388" s="878"/>
      <c r="F388" s="878"/>
      <c r="G388" s="878"/>
      <c r="H388" s="878"/>
      <c r="I388" s="878"/>
      <c r="J388" s="878"/>
      <c r="K388" s="878"/>
      <c r="L388" s="878"/>
      <c r="M388" s="878"/>
    </row>
    <row r="389" spans="3:13" s="877" customFormat="1" x14ac:dyDescent="0.25">
      <c r="C389" s="878"/>
      <c r="D389" s="878"/>
      <c r="E389" s="878"/>
      <c r="F389" s="878"/>
      <c r="G389" s="878"/>
      <c r="H389" s="878"/>
      <c r="I389" s="878"/>
      <c r="J389" s="878"/>
      <c r="K389" s="878"/>
      <c r="L389" s="878"/>
      <c r="M389" s="878"/>
    </row>
    <row r="390" spans="3:13" s="877" customFormat="1" x14ac:dyDescent="0.25">
      <c r="C390" s="878"/>
      <c r="D390" s="878"/>
      <c r="E390" s="878"/>
      <c r="F390" s="878"/>
      <c r="G390" s="878"/>
      <c r="H390" s="878"/>
      <c r="I390" s="878"/>
      <c r="J390" s="878"/>
      <c r="K390" s="878"/>
      <c r="L390" s="878"/>
      <c r="M390" s="878"/>
    </row>
    <row r="391" spans="3:13" s="877" customFormat="1" x14ac:dyDescent="0.25">
      <c r="C391" s="878"/>
      <c r="D391" s="878"/>
      <c r="E391" s="878"/>
      <c r="F391" s="878"/>
      <c r="G391" s="878"/>
      <c r="H391" s="878"/>
      <c r="I391" s="878"/>
      <c r="J391" s="878"/>
      <c r="K391" s="878"/>
      <c r="L391" s="878"/>
      <c r="M391" s="878"/>
    </row>
    <row r="392" spans="3:13" s="877" customFormat="1" x14ac:dyDescent="0.25">
      <c r="C392" s="878"/>
      <c r="D392" s="878"/>
      <c r="E392" s="878"/>
      <c r="F392" s="878"/>
      <c r="G392" s="878"/>
      <c r="H392" s="878"/>
      <c r="I392" s="878"/>
      <c r="J392" s="878"/>
      <c r="K392" s="878"/>
      <c r="L392" s="878"/>
      <c r="M392" s="878"/>
    </row>
    <row r="393" spans="3:13" s="877" customFormat="1" x14ac:dyDescent="0.25">
      <c r="C393" s="878"/>
      <c r="D393" s="878"/>
      <c r="E393" s="878"/>
      <c r="F393" s="878"/>
      <c r="G393" s="878"/>
      <c r="H393" s="878"/>
      <c r="I393" s="878"/>
      <c r="J393" s="878"/>
      <c r="K393" s="878"/>
      <c r="L393" s="878"/>
      <c r="M393" s="878"/>
    </row>
    <row r="394" spans="3:13" s="877" customFormat="1" x14ac:dyDescent="0.25">
      <c r="C394" s="878"/>
      <c r="D394" s="878"/>
      <c r="E394" s="878"/>
      <c r="F394" s="878"/>
      <c r="G394" s="878"/>
      <c r="H394" s="878"/>
      <c r="I394" s="878"/>
      <c r="J394" s="878"/>
      <c r="K394" s="878"/>
      <c r="L394" s="878"/>
      <c r="M394" s="878"/>
    </row>
    <row r="395" spans="3:13" s="877" customFormat="1" x14ac:dyDescent="0.25">
      <c r="C395" s="878"/>
      <c r="D395" s="878"/>
      <c r="E395" s="878"/>
      <c r="F395" s="878"/>
      <c r="G395" s="878"/>
      <c r="H395" s="878"/>
      <c r="I395" s="878"/>
      <c r="J395" s="878"/>
      <c r="K395" s="878"/>
      <c r="L395" s="878"/>
      <c r="M395" s="878"/>
    </row>
    <row r="396" spans="3:13" s="877" customFormat="1" x14ac:dyDescent="0.25">
      <c r="C396" s="878"/>
      <c r="D396" s="878"/>
      <c r="E396" s="878"/>
      <c r="F396" s="878"/>
      <c r="G396" s="878"/>
      <c r="H396" s="878"/>
      <c r="I396" s="878"/>
      <c r="J396" s="878"/>
      <c r="K396" s="878"/>
      <c r="L396" s="878"/>
      <c r="M396" s="878"/>
    </row>
    <row r="397" spans="3:13" s="877" customFormat="1" x14ac:dyDescent="0.25">
      <c r="C397" s="878"/>
      <c r="D397" s="878"/>
      <c r="E397" s="878"/>
      <c r="F397" s="878"/>
      <c r="G397" s="878"/>
      <c r="H397" s="878"/>
      <c r="I397" s="878"/>
      <c r="J397" s="878"/>
      <c r="K397" s="878"/>
      <c r="L397" s="878"/>
      <c r="M397" s="878"/>
    </row>
    <row r="398" spans="3:13" s="877" customFormat="1" x14ac:dyDescent="0.25">
      <c r="C398" s="878"/>
      <c r="D398" s="878"/>
      <c r="E398" s="878"/>
      <c r="F398" s="878"/>
      <c r="G398" s="878"/>
      <c r="H398" s="878"/>
      <c r="I398" s="878"/>
      <c r="J398" s="878"/>
      <c r="K398" s="878"/>
      <c r="L398" s="878"/>
      <c r="M398" s="878"/>
    </row>
    <row r="399" spans="3:13" s="877" customFormat="1" x14ac:dyDescent="0.25">
      <c r="C399" s="878"/>
      <c r="D399" s="878"/>
      <c r="E399" s="878"/>
      <c r="F399" s="878"/>
      <c r="G399" s="878"/>
      <c r="H399" s="878"/>
      <c r="I399" s="878"/>
      <c r="J399" s="878"/>
      <c r="K399" s="878"/>
      <c r="L399" s="878"/>
      <c r="M399" s="878"/>
    </row>
    <row r="400" spans="3:13" s="877" customFormat="1" x14ac:dyDescent="0.25">
      <c r="C400" s="878"/>
      <c r="D400" s="878"/>
      <c r="E400" s="878"/>
      <c r="F400" s="878"/>
      <c r="G400" s="878"/>
      <c r="H400" s="878"/>
      <c r="I400" s="878"/>
      <c r="J400" s="878"/>
      <c r="K400" s="878"/>
      <c r="L400" s="878"/>
      <c r="M400" s="878"/>
    </row>
    <row r="401" spans="3:13" s="877" customFormat="1" x14ac:dyDescent="0.25">
      <c r="C401" s="878"/>
      <c r="D401" s="878"/>
      <c r="E401" s="878"/>
      <c r="F401" s="878"/>
      <c r="G401" s="878"/>
      <c r="H401" s="878"/>
      <c r="I401" s="878"/>
      <c r="J401" s="878"/>
      <c r="K401" s="878"/>
      <c r="L401" s="878"/>
      <c r="M401" s="878"/>
    </row>
    <row r="402" spans="3:13" s="877" customFormat="1" x14ac:dyDescent="0.25">
      <c r="C402" s="878"/>
      <c r="D402" s="878"/>
      <c r="E402" s="878"/>
      <c r="F402" s="878"/>
      <c r="G402" s="878"/>
      <c r="H402" s="878"/>
      <c r="I402" s="878"/>
      <c r="J402" s="878"/>
      <c r="K402" s="878"/>
      <c r="L402" s="878"/>
      <c r="M402" s="878"/>
    </row>
    <row r="403" spans="3:13" s="877" customFormat="1" x14ac:dyDescent="0.25">
      <c r="C403" s="878"/>
      <c r="D403" s="878"/>
      <c r="E403" s="878"/>
      <c r="F403" s="878"/>
      <c r="G403" s="878"/>
      <c r="H403" s="878"/>
      <c r="I403" s="878"/>
      <c r="J403" s="878"/>
      <c r="K403" s="878"/>
      <c r="L403" s="878"/>
      <c r="M403" s="878"/>
    </row>
    <row r="404" spans="3:13" s="877" customFormat="1" x14ac:dyDescent="0.25">
      <c r="C404" s="878"/>
      <c r="D404" s="878"/>
      <c r="E404" s="878"/>
      <c r="F404" s="878"/>
      <c r="G404" s="878"/>
      <c r="H404" s="878"/>
      <c r="I404" s="878"/>
      <c r="J404" s="878"/>
      <c r="K404" s="878"/>
      <c r="L404" s="878"/>
      <c r="M404" s="878"/>
    </row>
    <row r="405" spans="3:13" s="877" customFormat="1" x14ac:dyDescent="0.25">
      <c r="C405" s="878"/>
      <c r="D405" s="878"/>
      <c r="E405" s="878"/>
      <c r="F405" s="878"/>
      <c r="G405" s="878"/>
      <c r="H405" s="878"/>
      <c r="I405" s="878"/>
      <c r="J405" s="878"/>
      <c r="K405" s="878"/>
      <c r="L405" s="878"/>
      <c r="M405" s="878"/>
    </row>
    <row r="406" spans="3:13" s="877" customFormat="1" x14ac:dyDescent="0.25">
      <c r="C406" s="878"/>
      <c r="D406" s="878"/>
      <c r="E406" s="878"/>
      <c r="F406" s="878"/>
      <c r="G406" s="878"/>
      <c r="H406" s="878"/>
      <c r="I406" s="878"/>
      <c r="J406" s="878"/>
      <c r="K406" s="878"/>
      <c r="L406" s="878"/>
      <c r="M406" s="878"/>
    </row>
    <row r="407" spans="3:13" s="877" customFormat="1" x14ac:dyDescent="0.25">
      <c r="C407" s="878"/>
      <c r="D407" s="878"/>
      <c r="E407" s="878"/>
      <c r="F407" s="878"/>
      <c r="G407" s="878"/>
      <c r="H407" s="878"/>
      <c r="I407" s="878"/>
      <c r="J407" s="878"/>
      <c r="K407" s="878"/>
      <c r="L407" s="878"/>
      <c r="M407" s="878"/>
    </row>
    <row r="408" spans="3:13" s="877" customFormat="1" x14ac:dyDescent="0.25">
      <c r="C408" s="878"/>
      <c r="D408" s="878"/>
      <c r="E408" s="878"/>
      <c r="F408" s="878"/>
      <c r="G408" s="878"/>
      <c r="H408" s="878"/>
      <c r="I408" s="878"/>
      <c r="J408" s="878"/>
      <c r="K408" s="878"/>
      <c r="L408" s="878"/>
      <c r="M408" s="878"/>
    </row>
    <row r="409" spans="3:13" s="877" customFormat="1" x14ac:dyDescent="0.25">
      <c r="C409" s="878"/>
      <c r="D409" s="878"/>
      <c r="E409" s="878"/>
      <c r="F409" s="878"/>
      <c r="G409" s="878"/>
      <c r="H409" s="878"/>
      <c r="I409" s="878"/>
      <c r="J409" s="878"/>
      <c r="K409" s="878"/>
      <c r="L409" s="878"/>
      <c r="M409" s="878"/>
    </row>
    <row r="410" spans="3:13" s="877" customFormat="1" x14ac:dyDescent="0.25">
      <c r="C410" s="878"/>
      <c r="D410" s="878"/>
      <c r="E410" s="878"/>
      <c r="F410" s="878"/>
      <c r="G410" s="878"/>
      <c r="H410" s="878"/>
      <c r="I410" s="878"/>
      <c r="J410" s="878"/>
      <c r="K410" s="878"/>
      <c r="L410" s="878"/>
      <c r="M410" s="878"/>
    </row>
    <row r="411" spans="3:13" s="877" customFormat="1" x14ac:dyDescent="0.25">
      <c r="C411" s="878"/>
      <c r="D411" s="878"/>
      <c r="E411" s="878"/>
      <c r="F411" s="878"/>
      <c r="G411" s="878"/>
      <c r="H411" s="878"/>
      <c r="I411" s="878"/>
      <c r="J411" s="878"/>
      <c r="K411" s="878"/>
      <c r="L411" s="878"/>
      <c r="M411" s="878"/>
    </row>
    <row r="412" spans="3:13" s="877" customFormat="1" x14ac:dyDescent="0.25">
      <c r="C412" s="878"/>
      <c r="D412" s="878"/>
      <c r="E412" s="878"/>
      <c r="F412" s="878"/>
      <c r="G412" s="878"/>
      <c r="H412" s="878"/>
      <c r="I412" s="878"/>
      <c r="J412" s="878"/>
      <c r="K412" s="878"/>
      <c r="L412" s="878"/>
      <c r="M412" s="878"/>
    </row>
    <row r="413" spans="3:13" s="877" customFormat="1" x14ac:dyDescent="0.25">
      <c r="C413" s="878"/>
      <c r="D413" s="878"/>
      <c r="E413" s="878"/>
      <c r="F413" s="878"/>
      <c r="G413" s="878"/>
      <c r="H413" s="878"/>
      <c r="I413" s="878"/>
      <c r="J413" s="878"/>
      <c r="K413" s="878"/>
      <c r="L413" s="878"/>
      <c r="M413" s="878"/>
    </row>
    <row r="414" spans="3:13" s="877" customFormat="1" x14ac:dyDescent="0.25">
      <c r="C414" s="878"/>
      <c r="D414" s="878"/>
      <c r="E414" s="878"/>
      <c r="F414" s="878"/>
      <c r="G414" s="878"/>
      <c r="H414" s="878"/>
      <c r="I414" s="878"/>
      <c r="J414" s="878"/>
      <c r="K414" s="878"/>
      <c r="L414" s="878"/>
      <c r="M414" s="878"/>
    </row>
    <row r="415" spans="3:13" s="877" customFormat="1" x14ac:dyDescent="0.25">
      <c r="C415" s="878"/>
      <c r="D415" s="878"/>
      <c r="E415" s="878"/>
      <c r="F415" s="878"/>
      <c r="G415" s="878"/>
      <c r="H415" s="878"/>
      <c r="I415" s="878"/>
      <c r="J415" s="878"/>
      <c r="K415" s="878"/>
      <c r="L415" s="878"/>
      <c r="M415" s="878"/>
    </row>
    <row r="416" spans="3:13" s="877" customFormat="1" x14ac:dyDescent="0.25">
      <c r="C416" s="878"/>
      <c r="D416" s="878"/>
      <c r="E416" s="878"/>
      <c r="F416" s="878"/>
      <c r="G416" s="878"/>
      <c r="H416" s="878"/>
      <c r="I416" s="878"/>
      <c r="J416" s="878"/>
      <c r="K416" s="878"/>
      <c r="L416" s="878"/>
      <c r="M416" s="878"/>
    </row>
    <row r="417" spans="3:13" s="877" customFormat="1" x14ac:dyDescent="0.25">
      <c r="C417" s="878"/>
      <c r="D417" s="878"/>
      <c r="E417" s="878"/>
      <c r="F417" s="878"/>
      <c r="G417" s="878"/>
      <c r="H417" s="878"/>
      <c r="I417" s="878"/>
      <c r="J417" s="878"/>
      <c r="K417" s="878"/>
      <c r="L417" s="878"/>
      <c r="M417" s="878"/>
    </row>
    <row r="418" spans="3:13" s="877" customFormat="1" x14ac:dyDescent="0.25">
      <c r="C418" s="878"/>
      <c r="D418" s="878"/>
      <c r="E418" s="878"/>
      <c r="F418" s="878"/>
      <c r="G418" s="878"/>
      <c r="H418" s="878"/>
      <c r="I418" s="878"/>
      <c r="J418" s="878"/>
      <c r="K418" s="878"/>
      <c r="L418" s="878"/>
      <c r="M418" s="878"/>
    </row>
    <row r="419" spans="3:13" s="877" customFormat="1" x14ac:dyDescent="0.25">
      <c r="C419" s="878"/>
      <c r="D419" s="878"/>
      <c r="E419" s="878"/>
      <c r="F419" s="878"/>
      <c r="G419" s="878"/>
      <c r="H419" s="878"/>
      <c r="I419" s="878"/>
      <c r="J419" s="878"/>
      <c r="K419" s="878"/>
      <c r="L419" s="878"/>
      <c r="M419" s="878"/>
    </row>
    <row r="420" spans="3:13" s="877" customFormat="1" x14ac:dyDescent="0.25">
      <c r="C420" s="878"/>
      <c r="D420" s="878"/>
      <c r="E420" s="878"/>
      <c r="F420" s="878"/>
      <c r="G420" s="878"/>
      <c r="H420" s="878"/>
      <c r="I420" s="878"/>
      <c r="J420" s="878"/>
      <c r="K420" s="878"/>
      <c r="L420" s="878"/>
      <c r="M420" s="878"/>
    </row>
    <row r="421" spans="3:13" s="877" customFormat="1" x14ac:dyDescent="0.25">
      <c r="C421" s="878"/>
      <c r="D421" s="878"/>
      <c r="E421" s="878"/>
      <c r="F421" s="878"/>
      <c r="G421" s="878"/>
      <c r="H421" s="878"/>
      <c r="I421" s="878"/>
      <c r="J421" s="878"/>
      <c r="K421" s="878"/>
      <c r="L421" s="878"/>
      <c r="M421" s="878"/>
    </row>
    <row r="422" spans="3:13" s="877" customFormat="1" x14ac:dyDescent="0.25">
      <c r="C422" s="878"/>
      <c r="D422" s="878"/>
      <c r="E422" s="878"/>
      <c r="F422" s="878"/>
      <c r="G422" s="878"/>
      <c r="H422" s="878"/>
      <c r="I422" s="878"/>
      <c r="J422" s="878"/>
      <c r="K422" s="878"/>
      <c r="L422" s="878"/>
      <c r="M422" s="878"/>
    </row>
    <row r="423" spans="3:13" s="877" customFormat="1" x14ac:dyDescent="0.25">
      <c r="C423" s="878"/>
      <c r="D423" s="878"/>
      <c r="E423" s="878"/>
      <c r="F423" s="878"/>
      <c r="G423" s="878"/>
      <c r="H423" s="878"/>
      <c r="I423" s="878"/>
      <c r="J423" s="878"/>
      <c r="K423" s="878"/>
      <c r="L423" s="878"/>
      <c r="M423" s="878"/>
    </row>
    <row r="424" spans="3:13" s="877" customFormat="1" x14ac:dyDescent="0.25">
      <c r="C424" s="878"/>
      <c r="D424" s="878"/>
      <c r="E424" s="878"/>
      <c r="F424" s="878"/>
      <c r="G424" s="878"/>
      <c r="H424" s="878"/>
      <c r="I424" s="878"/>
      <c r="J424" s="878"/>
      <c r="K424" s="878"/>
      <c r="L424" s="878"/>
      <c r="M424" s="878"/>
    </row>
    <row r="425" spans="3:13" s="877" customFormat="1" x14ac:dyDescent="0.25">
      <c r="C425" s="878"/>
      <c r="D425" s="878"/>
      <c r="E425" s="878"/>
      <c r="F425" s="878"/>
      <c r="G425" s="878"/>
      <c r="H425" s="878"/>
      <c r="I425" s="878"/>
      <c r="J425" s="878"/>
      <c r="K425" s="878"/>
      <c r="L425" s="878"/>
      <c r="M425" s="878"/>
    </row>
    <row r="426" spans="3:13" s="877" customFormat="1" x14ac:dyDescent="0.25">
      <c r="C426" s="878"/>
      <c r="D426" s="878"/>
      <c r="E426" s="878"/>
      <c r="F426" s="878"/>
      <c r="G426" s="878"/>
      <c r="H426" s="878"/>
      <c r="I426" s="878"/>
      <c r="J426" s="878"/>
      <c r="K426" s="878"/>
      <c r="L426" s="878"/>
      <c r="M426" s="878"/>
    </row>
    <row r="427" spans="3:13" s="877" customFormat="1" x14ac:dyDescent="0.25">
      <c r="C427" s="878"/>
      <c r="D427" s="878"/>
      <c r="E427" s="878"/>
      <c r="F427" s="878"/>
      <c r="G427" s="878"/>
      <c r="H427" s="878"/>
      <c r="I427" s="878"/>
      <c r="J427" s="878"/>
      <c r="K427" s="878"/>
      <c r="L427" s="878"/>
      <c r="M427" s="878"/>
    </row>
    <row r="428" spans="3:13" s="877" customFormat="1" x14ac:dyDescent="0.25">
      <c r="C428" s="878"/>
      <c r="D428" s="878"/>
      <c r="E428" s="878"/>
      <c r="F428" s="878"/>
      <c r="G428" s="878"/>
      <c r="H428" s="878"/>
      <c r="I428" s="878"/>
      <c r="J428" s="878"/>
      <c r="K428" s="878"/>
      <c r="L428" s="878"/>
      <c r="M428" s="878"/>
    </row>
    <row r="429" spans="3:13" s="877" customFormat="1" x14ac:dyDescent="0.25">
      <c r="C429" s="878"/>
      <c r="D429" s="878"/>
      <c r="E429" s="878"/>
      <c r="F429" s="878"/>
      <c r="G429" s="878"/>
      <c r="H429" s="878"/>
      <c r="I429" s="878"/>
      <c r="J429" s="878"/>
      <c r="K429" s="878"/>
      <c r="L429" s="878"/>
      <c r="M429" s="878"/>
    </row>
    <row r="430" spans="3:13" s="877" customFormat="1" x14ac:dyDescent="0.25">
      <c r="C430" s="878"/>
      <c r="D430" s="878"/>
      <c r="E430" s="878"/>
      <c r="F430" s="878"/>
      <c r="G430" s="878"/>
      <c r="H430" s="878"/>
      <c r="I430" s="878"/>
      <c r="J430" s="878"/>
      <c r="K430" s="878"/>
      <c r="L430" s="878"/>
      <c r="M430" s="878"/>
    </row>
    <row r="431" spans="3:13" s="877" customFormat="1" x14ac:dyDescent="0.25">
      <c r="C431" s="878"/>
      <c r="D431" s="878"/>
      <c r="E431" s="878"/>
      <c r="F431" s="878"/>
      <c r="G431" s="878"/>
      <c r="H431" s="878"/>
      <c r="I431" s="878"/>
      <c r="J431" s="878"/>
      <c r="K431" s="878"/>
      <c r="L431" s="878"/>
      <c r="M431" s="878"/>
    </row>
    <row r="432" spans="3:13" s="877" customFormat="1" x14ac:dyDescent="0.25">
      <c r="C432" s="878"/>
      <c r="D432" s="878"/>
      <c r="E432" s="878"/>
      <c r="F432" s="878"/>
      <c r="G432" s="878"/>
      <c r="H432" s="878"/>
      <c r="I432" s="878"/>
      <c r="J432" s="878"/>
      <c r="K432" s="878"/>
      <c r="L432" s="878"/>
      <c r="M432" s="878"/>
    </row>
    <row r="433" spans="3:13" s="877" customFormat="1" x14ac:dyDescent="0.25">
      <c r="C433" s="878"/>
      <c r="D433" s="878"/>
      <c r="E433" s="878"/>
      <c r="F433" s="878"/>
      <c r="G433" s="878"/>
      <c r="H433" s="878"/>
      <c r="I433" s="878"/>
      <c r="J433" s="878"/>
      <c r="K433" s="878"/>
      <c r="L433" s="878"/>
      <c r="M433" s="878"/>
    </row>
    <row r="434" spans="3:13" s="877" customFormat="1" x14ac:dyDescent="0.25">
      <c r="C434" s="878"/>
      <c r="D434" s="878"/>
      <c r="E434" s="878"/>
      <c r="F434" s="878"/>
      <c r="G434" s="878"/>
      <c r="H434" s="878"/>
      <c r="I434" s="878"/>
      <c r="J434" s="878"/>
      <c r="K434" s="878"/>
      <c r="L434" s="878"/>
      <c r="M434" s="878"/>
    </row>
    <row r="435" spans="3:13" s="877" customFormat="1" x14ac:dyDescent="0.25">
      <c r="C435" s="878"/>
      <c r="D435" s="878"/>
      <c r="E435" s="878"/>
      <c r="F435" s="878"/>
      <c r="G435" s="878"/>
      <c r="H435" s="878"/>
      <c r="I435" s="878"/>
      <c r="J435" s="878"/>
      <c r="K435" s="878"/>
      <c r="L435" s="878"/>
      <c r="M435" s="878"/>
    </row>
    <row r="436" spans="3:13" s="877" customFormat="1" x14ac:dyDescent="0.25">
      <c r="C436" s="878"/>
      <c r="D436" s="878"/>
      <c r="E436" s="878"/>
      <c r="F436" s="878"/>
      <c r="G436" s="878"/>
      <c r="H436" s="878"/>
      <c r="I436" s="878"/>
      <c r="J436" s="878"/>
      <c r="K436" s="878"/>
      <c r="L436" s="878"/>
      <c r="M436" s="878"/>
    </row>
    <row r="437" spans="3:13" s="877" customFormat="1" x14ac:dyDescent="0.25">
      <c r="C437" s="878"/>
      <c r="D437" s="878"/>
      <c r="E437" s="878"/>
      <c r="F437" s="878"/>
      <c r="G437" s="878"/>
      <c r="H437" s="878"/>
      <c r="I437" s="878"/>
      <c r="J437" s="878"/>
      <c r="K437" s="878"/>
      <c r="L437" s="878"/>
      <c r="M437" s="878"/>
    </row>
    <row r="438" spans="3:13" s="877" customFormat="1" x14ac:dyDescent="0.25">
      <c r="C438" s="878"/>
      <c r="D438" s="878"/>
      <c r="E438" s="878"/>
      <c r="F438" s="878"/>
      <c r="G438" s="878"/>
      <c r="H438" s="878"/>
      <c r="I438" s="878"/>
      <c r="J438" s="878"/>
      <c r="K438" s="878"/>
      <c r="L438" s="878"/>
      <c r="M438" s="878"/>
    </row>
    <row r="439" spans="3:13" s="877" customFormat="1" x14ac:dyDescent="0.25">
      <c r="C439" s="878"/>
      <c r="D439" s="878"/>
      <c r="E439" s="878"/>
      <c r="F439" s="878"/>
      <c r="G439" s="878"/>
      <c r="H439" s="878"/>
      <c r="I439" s="878"/>
      <c r="J439" s="878"/>
      <c r="K439" s="878"/>
      <c r="L439" s="878"/>
      <c r="M439" s="878"/>
    </row>
    <row r="440" spans="3:13" s="877" customFormat="1" x14ac:dyDescent="0.25">
      <c r="C440" s="878"/>
      <c r="D440" s="878"/>
      <c r="E440" s="878"/>
      <c r="F440" s="878"/>
      <c r="G440" s="878"/>
      <c r="H440" s="878"/>
      <c r="I440" s="878"/>
      <c r="J440" s="878"/>
      <c r="K440" s="878"/>
      <c r="L440" s="878"/>
      <c r="M440" s="878"/>
    </row>
    <row r="441" spans="3:13" s="877" customFormat="1" x14ac:dyDescent="0.25">
      <c r="C441" s="878"/>
      <c r="D441" s="878"/>
      <c r="E441" s="878"/>
      <c r="F441" s="878"/>
      <c r="G441" s="878"/>
      <c r="H441" s="878"/>
      <c r="I441" s="878"/>
      <c r="J441" s="878"/>
      <c r="K441" s="878"/>
      <c r="L441" s="878"/>
      <c r="M441" s="878"/>
    </row>
    <row r="442" spans="3:13" s="877" customFormat="1" x14ac:dyDescent="0.25">
      <c r="C442" s="878"/>
      <c r="D442" s="878"/>
      <c r="E442" s="878"/>
      <c r="F442" s="878"/>
      <c r="G442" s="878"/>
      <c r="H442" s="878"/>
      <c r="I442" s="878"/>
      <c r="J442" s="878"/>
      <c r="K442" s="878"/>
      <c r="L442" s="878"/>
      <c r="M442" s="878"/>
    </row>
    <row r="443" spans="3:13" s="877" customFormat="1" x14ac:dyDescent="0.25">
      <c r="C443" s="878"/>
      <c r="D443" s="878"/>
      <c r="E443" s="878"/>
      <c r="F443" s="878"/>
      <c r="G443" s="878"/>
      <c r="H443" s="878"/>
      <c r="I443" s="878"/>
      <c r="J443" s="878"/>
      <c r="K443" s="878"/>
      <c r="L443" s="878"/>
      <c r="M443" s="878"/>
    </row>
    <row r="444" spans="3:13" s="877" customFormat="1" x14ac:dyDescent="0.25">
      <c r="C444" s="878"/>
      <c r="D444" s="878"/>
      <c r="E444" s="878"/>
      <c r="F444" s="878"/>
      <c r="G444" s="878"/>
      <c r="H444" s="878"/>
      <c r="I444" s="878"/>
      <c r="J444" s="878"/>
      <c r="K444" s="878"/>
      <c r="L444" s="878"/>
      <c r="M444" s="878"/>
    </row>
    <row r="445" spans="3:13" s="877" customFormat="1" x14ac:dyDescent="0.25">
      <c r="C445" s="878"/>
      <c r="D445" s="878"/>
      <c r="E445" s="878"/>
      <c r="F445" s="878"/>
      <c r="G445" s="878"/>
      <c r="H445" s="878"/>
      <c r="I445" s="878"/>
      <c r="J445" s="878"/>
      <c r="K445" s="878"/>
      <c r="L445" s="878"/>
      <c r="M445" s="878"/>
    </row>
    <row r="446" spans="3:13" s="877" customFormat="1" x14ac:dyDescent="0.25">
      <c r="C446" s="878"/>
      <c r="D446" s="878"/>
      <c r="E446" s="878"/>
      <c r="F446" s="878"/>
      <c r="G446" s="878"/>
      <c r="H446" s="878"/>
      <c r="I446" s="878"/>
      <c r="J446" s="878"/>
      <c r="K446" s="878"/>
      <c r="L446" s="878"/>
      <c r="M446" s="878"/>
    </row>
    <row r="447" spans="3:13" s="877" customFormat="1" x14ac:dyDescent="0.25">
      <c r="C447" s="878"/>
      <c r="D447" s="878"/>
      <c r="E447" s="878"/>
      <c r="F447" s="878"/>
      <c r="G447" s="878"/>
      <c r="H447" s="878"/>
      <c r="I447" s="878"/>
      <c r="J447" s="878"/>
      <c r="K447" s="878"/>
      <c r="L447" s="878"/>
      <c r="M447" s="878"/>
    </row>
    <row r="448" spans="3:13" s="877" customFormat="1" x14ac:dyDescent="0.25">
      <c r="C448" s="878"/>
      <c r="D448" s="878"/>
      <c r="E448" s="878"/>
      <c r="F448" s="878"/>
      <c r="G448" s="878"/>
      <c r="H448" s="878"/>
      <c r="I448" s="878"/>
      <c r="J448" s="878"/>
      <c r="K448" s="878"/>
      <c r="L448" s="878"/>
      <c r="M448" s="878"/>
    </row>
    <row r="449" spans="3:13" s="877" customFormat="1" x14ac:dyDescent="0.25">
      <c r="C449" s="878"/>
      <c r="D449" s="878"/>
      <c r="E449" s="878"/>
      <c r="F449" s="878"/>
      <c r="G449" s="878"/>
      <c r="H449" s="878"/>
      <c r="I449" s="878"/>
      <c r="J449" s="878"/>
      <c r="K449" s="878"/>
      <c r="L449" s="878"/>
      <c r="M449" s="878"/>
    </row>
    <row r="450" spans="3:13" s="877" customFormat="1" x14ac:dyDescent="0.25">
      <c r="C450" s="878"/>
      <c r="D450" s="878"/>
      <c r="E450" s="878"/>
      <c r="F450" s="878"/>
      <c r="G450" s="878"/>
      <c r="H450" s="878"/>
      <c r="I450" s="878"/>
      <c r="J450" s="878"/>
      <c r="K450" s="878"/>
      <c r="L450" s="878"/>
      <c r="M450" s="878"/>
    </row>
    <row r="451" spans="3:13" s="877" customFormat="1" x14ac:dyDescent="0.25">
      <c r="C451" s="878"/>
      <c r="D451" s="878"/>
      <c r="E451" s="878"/>
      <c r="F451" s="878"/>
      <c r="G451" s="878"/>
      <c r="H451" s="878"/>
      <c r="I451" s="878"/>
      <c r="J451" s="878"/>
      <c r="K451" s="878"/>
      <c r="L451" s="878"/>
      <c r="M451" s="878"/>
    </row>
    <row r="452" spans="3:13" s="877" customFormat="1" x14ac:dyDescent="0.25">
      <c r="C452" s="878"/>
      <c r="D452" s="878"/>
      <c r="E452" s="878"/>
      <c r="F452" s="878"/>
      <c r="G452" s="878"/>
      <c r="H452" s="878"/>
      <c r="I452" s="878"/>
      <c r="J452" s="878"/>
      <c r="K452" s="878"/>
      <c r="L452" s="878"/>
      <c r="M452" s="878"/>
    </row>
    <row r="453" spans="3:13" s="877" customFormat="1" x14ac:dyDescent="0.25">
      <c r="C453" s="878"/>
      <c r="D453" s="878"/>
      <c r="E453" s="878"/>
      <c r="F453" s="878"/>
      <c r="G453" s="878"/>
      <c r="H453" s="878"/>
      <c r="I453" s="878"/>
      <c r="J453" s="878"/>
      <c r="K453" s="878"/>
      <c r="L453" s="878"/>
      <c r="M453" s="878"/>
    </row>
    <row r="454" spans="3:13" s="877" customFormat="1" x14ac:dyDescent="0.25">
      <c r="C454" s="878"/>
      <c r="D454" s="878"/>
      <c r="E454" s="878"/>
      <c r="F454" s="878"/>
      <c r="G454" s="878"/>
      <c r="H454" s="878"/>
      <c r="I454" s="878"/>
      <c r="J454" s="878"/>
      <c r="K454" s="878"/>
      <c r="L454" s="878"/>
      <c r="M454" s="878"/>
    </row>
    <row r="455" spans="3:13" s="877" customFormat="1" x14ac:dyDescent="0.25">
      <c r="C455" s="878"/>
      <c r="D455" s="878"/>
      <c r="E455" s="878"/>
      <c r="F455" s="878"/>
      <c r="G455" s="878"/>
      <c r="H455" s="878"/>
      <c r="I455" s="878"/>
      <c r="J455" s="878"/>
      <c r="K455" s="878"/>
      <c r="L455" s="878"/>
      <c r="M455" s="878"/>
    </row>
    <row r="456" spans="3:13" s="877" customFormat="1" x14ac:dyDescent="0.25">
      <c r="C456" s="878"/>
      <c r="D456" s="878"/>
      <c r="E456" s="878"/>
      <c r="F456" s="878"/>
      <c r="G456" s="878"/>
      <c r="H456" s="878"/>
      <c r="I456" s="878"/>
      <c r="J456" s="878"/>
      <c r="K456" s="878"/>
      <c r="L456" s="878"/>
      <c r="M456" s="878"/>
    </row>
    <row r="457" spans="3:13" s="877" customFormat="1" x14ac:dyDescent="0.25">
      <c r="C457" s="878"/>
      <c r="D457" s="878"/>
      <c r="E457" s="878"/>
      <c r="F457" s="878"/>
      <c r="G457" s="878"/>
      <c r="H457" s="878"/>
      <c r="I457" s="878"/>
      <c r="J457" s="878"/>
      <c r="K457" s="878"/>
      <c r="L457" s="878"/>
      <c r="M457" s="878"/>
    </row>
    <row r="458" spans="3:13" s="877" customFormat="1" x14ac:dyDescent="0.25">
      <c r="C458" s="878"/>
      <c r="D458" s="878"/>
      <c r="E458" s="878"/>
      <c r="F458" s="878"/>
      <c r="G458" s="878"/>
      <c r="H458" s="878"/>
      <c r="I458" s="878"/>
      <c r="J458" s="878"/>
      <c r="K458" s="878"/>
      <c r="L458" s="878"/>
      <c r="M458" s="878"/>
    </row>
    <row r="459" spans="3:13" s="877" customFormat="1" x14ac:dyDescent="0.25">
      <c r="C459" s="878"/>
      <c r="D459" s="878"/>
      <c r="E459" s="878"/>
      <c r="F459" s="878"/>
      <c r="G459" s="878"/>
      <c r="H459" s="878"/>
      <c r="I459" s="878"/>
      <c r="J459" s="878"/>
      <c r="K459" s="878"/>
      <c r="L459" s="878"/>
      <c r="M459" s="878"/>
    </row>
    <row r="460" spans="3:13" s="877" customFormat="1" x14ac:dyDescent="0.25">
      <c r="C460" s="878"/>
      <c r="D460" s="878"/>
      <c r="E460" s="878"/>
      <c r="F460" s="878"/>
      <c r="G460" s="878"/>
      <c r="H460" s="878"/>
      <c r="I460" s="878"/>
      <c r="J460" s="878"/>
      <c r="K460" s="878"/>
      <c r="L460" s="878"/>
      <c r="M460" s="878"/>
    </row>
    <row r="461" spans="3:13" s="877" customFormat="1" x14ac:dyDescent="0.25">
      <c r="C461" s="878"/>
      <c r="D461" s="878"/>
      <c r="E461" s="878"/>
      <c r="F461" s="878"/>
      <c r="G461" s="878"/>
      <c r="H461" s="878"/>
      <c r="I461" s="878"/>
      <c r="J461" s="878"/>
      <c r="K461" s="878"/>
      <c r="L461" s="878"/>
      <c r="M461" s="878"/>
    </row>
    <row r="462" spans="3:13" s="877" customFormat="1" x14ac:dyDescent="0.25">
      <c r="C462" s="878"/>
      <c r="D462" s="878"/>
      <c r="E462" s="878"/>
      <c r="F462" s="878"/>
      <c r="G462" s="878"/>
      <c r="H462" s="878"/>
      <c r="I462" s="878"/>
      <c r="J462" s="878"/>
      <c r="K462" s="878"/>
      <c r="L462" s="878"/>
      <c r="M462" s="878"/>
    </row>
    <row r="463" spans="3:13" s="877" customFormat="1" x14ac:dyDescent="0.25">
      <c r="C463" s="878"/>
      <c r="D463" s="878"/>
      <c r="E463" s="878"/>
      <c r="F463" s="878"/>
      <c r="G463" s="878"/>
      <c r="H463" s="878"/>
      <c r="I463" s="878"/>
      <c r="J463" s="878"/>
      <c r="K463" s="878"/>
      <c r="L463" s="878"/>
      <c r="M463" s="878"/>
    </row>
    <row r="464" spans="3:13" s="877" customFormat="1" x14ac:dyDescent="0.25">
      <c r="C464" s="878"/>
      <c r="D464" s="878"/>
      <c r="E464" s="878"/>
      <c r="F464" s="878"/>
      <c r="G464" s="878"/>
      <c r="H464" s="878"/>
      <c r="I464" s="878"/>
      <c r="J464" s="878"/>
      <c r="K464" s="878"/>
      <c r="L464" s="878"/>
      <c r="M464" s="878"/>
    </row>
    <row r="465" spans="3:13" s="877" customFormat="1" x14ac:dyDescent="0.25">
      <c r="C465" s="878"/>
      <c r="D465" s="878"/>
      <c r="E465" s="878"/>
      <c r="F465" s="878"/>
      <c r="G465" s="878"/>
      <c r="H465" s="878"/>
      <c r="I465" s="878"/>
      <c r="J465" s="878"/>
      <c r="K465" s="878"/>
      <c r="L465" s="878"/>
      <c r="M465" s="878"/>
    </row>
    <row r="466" spans="3:13" s="877" customFormat="1" x14ac:dyDescent="0.25">
      <c r="C466" s="878"/>
      <c r="D466" s="878"/>
      <c r="E466" s="878"/>
      <c r="F466" s="878"/>
      <c r="G466" s="878"/>
      <c r="H466" s="878"/>
      <c r="I466" s="878"/>
      <c r="J466" s="878"/>
      <c r="K466" s="878"/>
      <c r="L466" s="878"/>
      <c r="M466" s="878"/>
    </row>
    <row r="467" spans="3:13" s="877" customFormat="1" x14ac:dyDescent="0.25">
      <c r="C467" s="878"/>
      <c r="D467" s="878"/>
      <c r="E467" s="878"/>
      <c r="F467" s="878"/>
      <c r="G467" s="878"/>
      <c r="H467" s="878"/>
      <c r="I467" s="878"/>
      <c r="J467" s="878"/>
      <c r="K467" s="878"/>
      <c r="L467" s="878"/>
      <c r="M467" s="878"/>
    </row>
    <row r="468" spans="3:13" s="877" customFormat="1" x14ac:dyDescent="0.25">
      <c r="C468" s="878"/>
      <c r="D468" s="878"/>
      <c r="E468" s="878"/>
      <c r="F468" s="878"/>
      <c r="G468" s="878"/>
      <c r="H468" s="878"/>
      <c r="I468" s="878"/>
      <c r="J468" s="878"/>
      <c r="K468" s="878"/>
      <c r="L468" s="878"/>
      <c r="M468" s="878"/>
    </row>
    <row r="469" spans="3:13" s="877" customFormat="1" x14ac:dyDescent="0.25">
      <c r="C469" s="878"/>
      <c r="D469" s="878"/>
      <c r="E469" s="878"/>
      <c r="F469" s="878"/>
      <c r="G469" s="878"/>
      <c r="H469" s="878"/>
      <c r="I469" s="878"/>
      <c r="J469" s="878"/>
      <c r="K469" s="878"/>
      <c r="L469" s="878"/>
      <c r="M469" s="878"/>
    </row>
    <row r="470" spans="3:13" s="877" customFormat="1" x14ac:dyDescent="0.25">
      <c r="C470" s="878"/>
      <c r="D470" s="878"/>
      <c r="E470" s="878"/>
      <c r="F470" s="878"/>
      <c r="G470" s="878"/>
      <c r="H470" s="878"/>
      <c r="I470" s="878"/>
      <c r="J470" s="878"/>
      <c r="K470" s="878"/>
      <c r="L470" s="878"/>
      <c r="M470" s="878"/>
    </row>
    <row r="471" spans="3:13" s="877" customFormat="1" x14ac:dyDescent="0.25">
      <c r="C471" s="878"/>
      <c r="D471" s="878"/>
      <c r="E471" s="878"/>
      <c r="F471" s="878"/>
      <c r="G471" s="878"/>
      <c r="H471" s="878"/>
      <c r="I471" s="878"/>
      <c r="J471" s="878"/>
      <c r="K471" s="878"/>
      <c r="L471" s="878"/>
      <c r="M471" s="878"/>
    </row>
    <row r="472" spans="3:13" s="877" customFormat="1" x14ac:dyDescent="0.25">
      <c r="C472" s="878"/>
      <c r="D472" s="878"/>
      <c r="E472" s="878"/>
      <c r="F472" s="878"/>
      <c r="G472" s="878"/>
      <c r="H472" s="878"/>
      <c r="I472" s="878"/>
      <c r="J472" s="878"/>
      <c r="K472" s="878"/>
      <c r="L472" s="878"/>
      <c r="M472" s="878"/>
    </row>
    <row r="473" spans="3:13" s="877" customFormat="1" x14ac:dyDescent="0.25">
      <c r="C473" s="878"/>
      <c r="D473" s="878"/>
      <c r="E473" s="878"/>
      <c r="F473" s="878"/>
      <c r="G473" s="878"/>
      <c r="H473" s="878"/>
      <c r="I473" s="878"/>
      <c r="J473" s="878"/>
      <c r="K473" s="878"/>
      <c r="L473" s="878"/>
      <c r="M473" s="878"/>
    </row>
    <row r="474" spans="3:13" s="877" customFormat="1" x14ac:dyDescent="0.25">
      <c r="C474" s="878"/>
      <c r="D474" s="878"/>
      <c r="E474" s="878"/>
      <c r="F474" s="878"/>
      <c r="G474" s="878"/>
      <c r="H474" s="878"/>
      <c r="I474" s="878"/>
      <c r="J474" s="878"/>
      <c r="K474" s="878"/>
      <c r="L474" s="878"/>
      <c r="M474" s="878"/>
    </row>
    <row r="475" spans="3:13" s="877" customFormat="1" x14ac:dyDescent="0.25">
      <c r="C475" s="878"/>
      <c r="D475" s="878"/>
      <c r="E475" s="878"/>
      <c r="F475" s="878"/>
      <c r="G475" s="878"/>
      <c r="H475" s="878"/>
      <c r="I475" s="878"/>
      <c r="J475" s="878"/>
      <c r="K475" s="878"/>
      <c r="L475" s="878"/>
      <c r="M475" s="878"/>
    </row>
    <row r="476" spans="3:13" s="877" customFormat="1" x14ac:dyDescent="0.25">
      <c r="C476" s="878"/>
      <c r="D476" s="878"/>
      <c r="E476" s="878"/>
      <c r="F476" s="878"/>
      <c r="G476" s="878"/>
      <c r="H476" s="878"/>
      <c r="I476" s="878"/>
      <c r="J476" s="878"/>
      <c r="K476" s="878"/>
      <c r="L476" s="878"/>
      <c r="M476" s="878"/>
    </row>
    <row r="477" spans="3:13" s="877" customFormat="1" x14ac:dyDescent="0.25">
      <c r="C477" s="878"/>
      <c r="D477" s="878"/>
      <c r="E477" s="878"/>
      <c r="F477" s="878"/>
      <c r="G477" s="878"/>
      <c r="H477" s="878"/>
      <c r="I477" s="878"/>
      <c r="J477" s="878"/>
      <c r="K477" s="878"/>
      <c r="L477" s="878"/>
      <c r="M477" s="878"/>
    </row>
    <row r="478" spans="3:13" s="877" customFormat="1" x14ac:dyDescent="0.25">
      <c r="C478" s="878"/>
      <c r="D478" s="878"/>
      <c r="E478" s="878"/>
      <c r="F478" s="878"/>
      <c r="G478" s="878"/>
      <c r="H478" s="878"/>
      <c r="I478" s="878"/>
      <c r="J478" s="878"/>
      <c r="K478" s="878"/>
      <c r="L478" s="878"/>
      <c r="M478" s="878"/>
    </row>
    <row r="479" spans="3:13" s="877" customFormat="1" x14ac:dyDescent="0.25">
      <c r="C479" s="878"/>
      <c r="D479" s="878"/>
      <c r="E479" s="878"/>
      <c r="F479" s="878"/>
      <c r="G479" s="878"/>
      <c r="H479" s="878"/>
      <c r="I479" s="878"/>
      <c r="J479" s="878"/>
      <c r="K479" s="878"/>
      <c r="L479" s="878"/>
      <c r="M479" s="878"/>
    </row>
    <row r="480" spans="3:13" s="877" customFormat="1" x14ac:dyDescent="0.25">
      <c r="C480" s="878"/>
      <c r="D480" s="878"/>
      <c r="E480" s="878"/>
      <c r="F480" s="878"/>
      <c r="G480" s="878"/>
      <c r="H480" s="878"/>
      <c r="I480" s="878"/>
      <c r="J480" s="878"/>
      <c r="K480" s="878"/>
      <c r="L480" s="878"/>
      <c r="M480" s="878"/>
    </row>
    <row r="481" spans="3:13" s="877" customFormat="1" x14ac:dyDescent="0.25">
      <c r="C481" s="878"/>
      <c r="D481" s="878"/>
      <c r="E481" s="878"/>
      <c r="F481" s="878"/>
      <c r="G481" s="878"/>
      <c r="H481" s="878"/>
      <c r="I481" s="878"/>
      <c r="J481" s="878"/>
      <c r="K481" s="878"/>
      <c r="L481" s="878"/>
      <c r="M481" s="878"/>
    </row>
    <row r="482" spans="3:13" s="877" customFormat="1" x14ac:dyDescent="0.25">
      <c r="C482" s="878"/>
      <c r="D482" s="878"/>
      <c r="E482" s="878"/>
      <c r="F482" s="878"/>
      <c r="G482" s="878"/>
      <c r="H482" s="878"/>
      <c r="I482" s="878"/>
      <c r="J482" s="878"/>
      <c r="K482" s="878"/>
      <c r="L482" s="878"/>
      <c r="M482" s="878"/>
    </row>
    <row r="483" spans="3:13" s="877" customFormat="1" x14ac:dyDescent="0.25">
      <c r="C483" s="878"/>
      <c r="D483" s="878"/>
      <c r="E483" s="878"/>
      <c r="F483" s="878"/>
      <c r="G483" s="878"/>
      <c r="H483" s="878"/>
      <c r="I483" s="878"/>
      <c r="J483" s="878"/>
      <c r="K483" s="878"/>
      <c r="L483" s="878"/>
      <c r="M483" s="878"/>
    </row>
    <row r="484" spans="3:13" s="877" customFormat="1" x14ac:dyDescent="0.25">
      <c r="C484" s="878"/>
      <c r="D484" s="878"/>
      <c r="E484" s="878"/>
      <c r="F484" s="878"/>
      <c r="G484" s="878"/>
      <c r="H484" s="878"/>
      <c r="I484" s="878"/>
      <c r="J484" s="878"/>
      <c r="K484" s="878"/>
      <c r="L484" s="878"/>
      <c r="M484" s="878"/>
    </row>
    <row r="485" spans="3:13" s="877" customFormat="1" x14ac:dyDescent="0.25">
      <c r="C485" s="878"/>
      <c r="D485" s="878"/>
      <c r="E485" s="878"/>
      <c r="F485" s="878"/>
      <c r="G485" s="878"/>
      <c r="H485" s="878"/>
      <c r="I485" s="878"/>
      <c r="J485" s="878"/>
      <c r="K485" s="878"/>
      <c r="L485" s="878"/>
      <c r="M485" s="878"/>
    </row>
    <row r="486" spans="3:13" s="877" customFormat="1" x14ac:dyDescent="0.25">
      <c r="C486" s="878"/>
      <c r="D486" s="878"/>
      <c r="E486" s="878"/>
      <c r="F486" s="878"/>
      <c r="G486" s="878"/>
      <c r="H486" s="878"/>
      <c r="I486" s="878"/>
      <c r="J486" s="878"/>
      <c r="K486" s="878"/>
      <c r="L486" s="878"/>
      <c r="M486" s="878"/>
    </row>
    <row r="487" spans="3:13" s="877" customFormat="1" x14ac:dyDescent="0.25">
      <c r="C487" s="878"/>
      <c r="D487" s="878"/>
      <c r="E487" s="878"/>
      <c r="F487" s="878"/>
      <c r="G487" s="878"/>
      <c r="H487" s="878"/>
      <c r="I487" s="878"/>
      <c r="J487" s="878"/>
      <c r="K487" s="878"/>
      <c r="L487" s="878"/>
      <c r="M487" s="878"/>
    </row>
    <row r="488" spans="3:13" s="877" customFormat="1" x14ac:dyDescent="0.25">
      <c r="C488" s="878"/>
      <c r="D488" s="878"/>
      <c r="E488" s="878"/>
      <c r="F488" s="878"/>
      <c r="G488" s="878"/>
      <c r="H488" s="878"/>
      <c r="I488" s="878"/>
      <c r="J488" s="878"/>
      <c r="K488" s="878"/>
      <c r="L488" s="878"/>
      <c r="M488" s="878"/>
    </row>
    <row r="489" spans="3:13" s="877" customFormat="1" x14ac:dyDescent="0.25">
      <c r="C489" s="878"/>
      <c r="D489" s="878"/>
      <c r="E489" s="878"/>
      <c r="F489" s="878"/>
      <c r="G489" s="878"/>
      <c r="H489" s="878"/>
      <c r="I489" s="878"/>
      <c r="J489" s="878"/>
      <c r="K489" s="878"/>
      <c r="L489" s="878"/>
      <c r="M489" s="878"/>
    </row>
    <row r="490" spans="3:13" s="877" customFormat="1" x14ac:dyDescent="0.25">
      <c r="C490" s="878"/>
      <c r="D490" s="878"/>
      <c r="E490" s="878"/>
      <c r="F490" s="878"/>
      <c r="G490" s="878"/>
      <c r="H490" s="878"/>
      <c r="I490" s="878"/>
      <c r="J490" s="878"/>
      <c r="K490" s="878"/>
      <c r="L490" s="878"/>
      <c r="M490" s="878"/>
    </row>
    <row r="491" spans="3:13" s="877" customFormat="1" x14ac:dyDescent="0.25">
      <c r="C491" s="878"/>
      <c r="D491" s="878"/>
      <c r="E491" s="878"/>
      <c r="F491" s="878"/>
      <c r="G491" s="878"/>
      <c r="H491" s="878"/>
      <c r="I491" s="878"/>
      <c r="J491" s="878"/>
      <c r="K491" s="878"/>
      <c r="L491" s="878"/>
      <c r="M491" s="878"/>
    </row>
    <row r="492" spans="3:13" s="877" customFormat="1" x14ac:dyDescent="0.25">
      <c r="C492" s="878"/>
      <c r="D492" s="878"/>
      <c r="E492" s="878"/>
      <c r="F492" s="878"/>
      <c r="G492" s="878"/>
      <c r="H492" s="878"/>
      <c r="I492" s="878"/>
      <c r="J492" s="878"/>
      <c r="K492" s="878"/>
      <c r="L492" s="878"/>
      <c r="M492" s="878"/>
    </row>
    <row r="493" spans="3:13" s="877" customFormat="1" x14ac:dyDescent="0.25">
      <c r="C493" s="878"/>
      <c r="D493" s="878"/>
      <c r="E493" s="878"/>
      <c r="F493" s="878"/>
      <c r="G493" s="878"/>
      <c r="H493" s="878"/>
      <c r="I493" s="878"/>
      <c r="J493" s="878"/>
      <c r="K493" s="878"/>
      <c r="L493" s="878"/>
      <c r="M493" s="878"/>
    </row>
    <row r="494" spans="3:13" s="877" customFormat="1" x14ac:dyDescent="0.25">
      <c r="C494" s="878"/>
      <c r="D494" s="878"/>
      <c r="E494" s="878"/>
      <c r="F494" s="878"/>
      <c r="G494" s="878"/>
      <c r="H494" s="878"/>
      <c r="I494" s="878"/>
      <c r="J494" s="878"/>
      <c r="K494" s="878"/>
      <c r="L494" s="878"/>
      <c r="M494" s="878"/>
    </row>
    <row r="495" spans="3:13" s="877" customFormat="1" x14ac:dyDescent="0.25">
      <c r="C495" s="878"/>
      <c r="D495" s="878"/>
      <c r="E495" s="878"/>
      <c r="F495" s="878"/>
      <c r="G495" s="878"/>
      <c r="H495" s="878"/>
      <c r="I495" s="878"/>
      <c r="J495" s="878"/>
      <c r="K495" s="878"/>
      <c r="L495" s="878"/>
      <c r="M495" s="878"/>
    </row>
    <row r="496" spans="3:13" s="877" customFormat="1" x14ac:dyDescent="0.25">
      <c r="C496" s="878"/>
      <c r="D496" s="878"/>
      <c r="E496" s="878"/>
      <c r="F496" s="878"/>
      <c r="G496" s="878"/>
      <c r="H496" s="878"/>
      <c r="I496" s="878"/>
      <c r="J496" s="878"/>
      <c r="K496" s="878"/>
      <c r="L496" s="878"/>
      <c r="M496" s="878"/>
    </row>
    <row r="497" spans="3:13" s="877" customFormat="1" x14ac:dyDescent="0.25">
      <c r="C497" s="878"/>
      <c r="D497" s="878"/>
      <c r="E497" s="878"/>
      <c r="F497" s="878"/>
      <c r="G497" s="878"/>
      <c r="H497" s="878"/>
      <c r="I497" s="878"/>
      <c r="J497" s="878"/>
      <c r="K497" s="878"/>
      <c r="L497" s="878"/>
      <c r="M497" s="878"/>
    </row>
    <row r="498" spans="3:13" s="877" customFormat="1" x14ac:dyDescent="0.25">
      <c r="C498" s="878"/>
      <c r="D498" s="878"/>
      <c r="E498" s="878"/>
      <c r="F498" s="878"/>
      <c r="G498" s="878"/>
      <c r="H498" s="878"/>
      <c r="I498" s="878"/>
      <c r="J498" s="878"/>
      <c r="K498" s="878"/>
      <c r="L498" s="878"/>
      <c r="M498" s="878"/>
    </row>
    <row r="499" spans="3:13" s="877" customFormat="1" x14ac:dyDescent="0.25">
      <c r="C499" s="878"/>
      <c r="D499" s="878"/>
      <c r="E499" s="878"/>
      <c r="F499" s="878"/>
      <c r="G499" s="878"/>
      <c r="H499" s="878"/>
      <c r="I499" s="878"/>
      <c r="J499" s="878"/>
      <c r="K499" s="878"/>
      <c r="L499" s="878"/>
      <c r="M499" s="878"/>
    </row>
    <row r="500" spans="3:13" s="877" customFormat="1" x14ac:dyDescent="0.25">
      <c r="C500" s="878"/>
      <c r="D500" s="878"/>
      <c r="E500" s="878"/>
      <c r="F500" s="878"/>
      <c r="G500" s="878"/>
      <c r="H500" s="878"/>
      <c r="I500" s="878"/>
      <c r="J500" s="878"/>
      <c r="K500" s="878"/>
      <c r="L500" s="878"/>
      <c r="M500" s="878"/>
    </row>
    <row r="501" spans="3:13" s="877" customFormat="1" x14ac:dyDescent="0.25">
      <c r="C501" s="878"/>
      <c r="D501" s="878"/>
      <c r="E501" s="878"/>
      <c r="F501" s="878"/>
      <c r="G501" s="878"/>
      <c r="H501" s="878"/>
      <c r="I501" s="878"/>
      <c r="J501" s="878"/>
      <c r="K501" s="878"/>
      <c r="L501" s="878"/>
      <c r="M501" s="878"/>
    </row>
    <row r="502" spans="3:13" s="877" customFormat="1" x14ac:dyDescent="0.25">
      <c r="C502" s="878"/>
      <c r="D502" s="878"/>
      <c r="E502" s="878"/>
      <c r="F502" s="878"/>
      <c r="G502" s="878"/>
      <c r="H502" s="878"/>
      <c r="I502" s="878"/>
      <c r="J502" s="878"/>
      <c r="K502" s="878"/>
      <c r="L502" s="878"/>
      <c r="M502" s="878"/>
    </row>
    <row r="503" spans="3:13" s="877" customFormat="1" x14ac:dyDescent="0.25">
      <c r="C503" s="878"/>
      <c r="D503" s="878"/>
      <c r="E503" s="878"/>
      <c r="F503" s="878"/>
      <c r="G503" s="878"/>
      <c r="H503" s="878"/>
      <c r="I503" s="878"/>
      <c r="J503" s="878"/>
      <c r="K503" s="878"/>
      <c r="L503" s="878"/>
      <c r="M503" s="878"/>
    </row>
    <row r="504" spans="3:13" s="877" customFormat="1" x14ac:dyDescent="0.25">
      <c r="C504" s="878"/>
      <c r="D504" s="878"/>
      <c r="E504" s="878"/>
      <c r="F504" s="878"/>
      <c r="G504" s="878"/>
      <c r="H504" s="878"/>
      <c r="I504" s="878"/>
      <c r="J504" s="878"/>
      <c r="K504" s="878"/>
      <c r="L504" s="878"/>
      <c r="M504" s="878"/>
    </row>
    <row r="505" spans="3:13" s="877" customFormat="1" x14ac:dyDescent="0.25">
      <c r="C505" s="878"/>
      <c r="D505" s="878"/>
      <c r="E505" s="878"/>
      <c r="F505" s="878"/>
      <c r="G505" s="878"/>
      <c r="H505" s="878"/>
      <c r="I505" s="878"/>
      <c r="J505" s="878"/>
      <c r="K505" s="878"/>
      <c r="L505" s="878"/>
      <c r="M505" s="878"/>
    </row>
    <row r="506" spans="3:13" s="877" customFormat="1" x14ac:dyDescent="0.25">
      <c r="C506" s="878"/>
      <c r="D506" s="878"/>
      <c r="E506" s="878"/>
      <c r="F506" s="878"/>
      <c r="G506" s="878"/>
      <c r="H506" s="878"/>
      <c r="I506" s="878"/>
      <c r="J506" s="878"/>
      <c r="K506" s="878"/>
      <c r="L506" s="878"/>
      <c r="M506" s="878"/>
    </row>
    <row r="507" spans="3:13" s="877" customFormat="1" x14ac:dyDescent="0.25">
      <c r="C507" s="878"/>
      <c r="D507" s="878"/>
      <c r="E507" s="878"/>
      <c r="F507" s="878"/>
      <c r="G507" s="878"/>
      <c r="H507" s="878"/>
      <c r="I507" s="878"/>
      <c r="J507" s="878"/>
      <c r="K507" s="878"/>
      <c r="L507" s="878"/>
      <c r="M507" s="878"/>
    </row>
    <row r="508" spans="3:13" s="877" customFormat="1" x14ac:dyDescent="0.25">
      <c r="C508" s="878"/>
      <c r="D508" s="878"/>
      <c r="E508" s="878"/>
      <c r="F508" s="878"/>
      <c r="G508" s="878"/>
      <c r="H508" s="878"/>
      <c r="I508" s="878"/>
      <c r="J508" s="878"/>
      <c r="K508" s="878"/>
      <c r="L508" s="878"/>
      <c r="M508" s="878"/>
    </row>
    <row r="509" spans="3:13" s="877" customFormat="1" x14ac:dyDescent="0.25">
      <c r="C509" s="878"/>
      <c r="D509" s="878"/>
      <c r="E509" s="878"/>
      <c r="F509" s="878"/>
      <c r="G509" s="878"/>
      <c r="H509" s="878"/>
      <c r="I509" s="878"/>
      <c r="J509" s="878"/>
      <c r="K509" s="878"/>
      <c r="L509" s="878"/>
      <c r="M509" s="878"/>
    </row>
    <row r="510" spans="3:13" s="877" customFormat="1" x14ac:dyDescent="0.25">
      <c r="C510" s="878"/>
      <c r="D510" s="878"/>
      <c r="E510" s="878"/>
      <c r="F510" s="878"/>
      <c r="G510" s="878"/>
      <c r="H510" s="878"/>
      <c r="I510" s="878"/>
      <c r="J510" s="878"/>
      <c r="K510" s="878"/>
      <c r="L510" s="878"/>
      <c r="M510" s="878"/>
    </row>
    <row r="511" spans="3:13" s="877" customFormat="1" x14ac:dyDescent="0.25">
      <c r="C511" s="878"/>
      <c r="D511" s="878"/>
      <c r="E511" s="878"/>
      <c r="F511" s="878"/>
      <c r="G511" s="878"/>
      <c r="H511" s="878"/>
      <c r="I511" s="878"/>
      <c r="J511" s="878"/>
      <c r="K511" s="878"/>
      <c r="L511" s="878"/>
      <c r="M511" s="878"/>
    </row>
    <row r="512" spans="3:13" s="877" customFormat="1" x14ac:dyDescent="0.25">
      <c r="C512" s="878"/>
      <c r="D512" s="878"/>
      <c r="E512" s="878"/>
      <c r="F512" s="878"/>
      <c r="G512" s="878"/>
      <c r="H512" s="878"/>
      <c r="I512" s="878"/>
      <c r="J512" s="878"/>
      <c r="K512" s="878"/>
      <c r="L512" s="878"/>
      <c r="M512" s="878"/>
    </row>
    <row r="513" spans="3:13" s="877" customFormat="1" x14ac:dyDescent="0.25">
      <c r="C513" s="878"/>
      <c r="D513" s="878"/>
      <c r="E513" s="878"/>
      <c r="F513" s="878"/>
      <c r="G513" s="878"/>
      <c r="H513" s="878"/>
      <c r="I513" s="878"/>
      <c r="J513" s="878"/>
      <c r="K513" s="878"/>
      <c r="L513" s="878"/>
      <c r="M513" s="878"/>
    </row>
    <row r="514" spans="3:13" s="877" customFormat="1" x14ac:dyDescent="0.25">
      <c r="C514" s="878"/>
      <c r="D514" s="878"/>
      <c r="E514" s="878"/>
      <c r="F514" s="878"/>
      <c r="G514" s="878"/>
      <c r="H514" s="878"/>
      <c r="I514" s="878"/>
      <c r="J514" s="878"/>
      <c r="K514" s="878"/>
      <c r="L514" s="878"/>
      <c r="M514" s="878"/>
    </row>
    <row r="515" spans="3:13" s="877" customFormat="1" x14ac:dyDescent="0.25">
      <c r="C515" s="878"/>
      <c r="D515" s="878"/>
      <c r="E515" s="878"/>
      <c r="F515" s="878"/>
      <c r="G515" s="878"/>
      <c r="H515" s="878"/>
      <c r="I515" s="878"/>
      <c r="J515" s="878"/>
      <c r="K515" s="878"/>
      <c r="L515" s="878"/>
      <c r="M515" s="878"/>
    </row>
    <row r="516" spans="3:13" s="877" customFormat="1" x14ac:dyDescent="0.25">
      <c r="C516" s="878"/>
      <c r="D516" s="878"/>
      <c r="E516" s="878"/>
      <c r="F516" s="878"/>
      <c r="G516" s="878"/>
      <c r="H516" s="878"/>
      <c r="I516" s="878"/>
      <c r="J516" s="878"/>
      <c r="K516" s="878"/>
      <c r="L516" s="878"/>
      <c r="M516" s="878"/>
    </row>
    <row r="517" spans="3:13" s="877" customFormat="1" x14ac:dyDescent="0.25">
      <c r="C517" s="878"/>
      <c r="D517" s="878"/>
      <c r="E517" s="878"/>
      <c r="F517" s="878"/>
      <c r="G517" s="878"/>
      <c r="H517" s="878"/>
      <c r="I517" s="878"/>
      <c r="J517" s="878"/>
      <c r="K517" s="878"/>
      <c r="L517" s="878"/>
      <c r="M517" s="878"/>
    </row>
    <row r="518" spans="3:13" s="877" customFormat="1" x14ac:dyDescent="0.25">
      <c r="C518" s="878"/>
      <c r="D518" s="878"/>
      <c r="E518" s="878"/>
      <c r="F518" s="878"/>
      <c r="G518" s="878"/>
      <c r="H518" s="878"/>
      <c r="I518" s="878"/>
      <c r="J518" s="878"/>
      <c r="K518" s="878"/>
      <c r="L518" s="878"/>
      <c r="M518" s="878"/>
    </row>
    <row r="519" spans="3:13" s="877" customFormat="1" x14ac:dyDescent="0.25">
      <c r="C519" s="878"/>
      <c r="D519" s="878"/>
      <c r="E519" s="878"/>
      <c r="F519" s="878"/>
      <c r="G519" s="878"/>
      <c r="H519" s="878"/>
      <c r="I519" s="878"/>
      <c r="J519" s="878"/>
      <c r="K519" s="878"/>
      <c r="L519" s="878"/>
      <c r="M519" s="878"/>
    </row>
    <row r="520" spans="3:13" s="877" customFormat="1" x14ac:dyDescent="0.25">
      <c r="C520" s="878"/>
      <c r="D520" s="878"/>
      <c r="E520" s="878"/>
      <c r="F520" s="878"/>
      <c r="G520" s="878"/>
      <c r="H520" s="878"/>
      <c r="I520" s="878"/>
      <c r="J520" s="878"/>
      <c r="K520" s="878"/>
      <c r="L520" s="878"/>
      <c r="M520" s="878"/>
    </row>
    <row r="521" spans="3:13" s="877" customFormat="1" x14ac:dyDescent="0.25">
      <c r="C521" s="878"/>
      <c r="D521" s="878"/>
      <c r="E521" s="878"/>
      <c r="F521" s="878"/>
      <c r="G521" s="878"/>
      <c r="H521" s="878"/>
      <c r="I521" s="878"/>
      <c r="J521" s="878"/>
      <c r="K521" s="878"/>
      <c r="L521" s="878"/>
      <c r="M521" s="878"/>
    </row>
    <row r="522" spans="3:13" s="877" customFormat="1" x14ac:dyDescent="0.25">
      <c r="C522" s="878"/>
      <c r="D522" s="878"/>
      <c r="E522" s="878"/>
      <c r="F522" s="878"/>
      <c r="G522" s="878"/>
      <c r="H522" s="878"/>
      <c r="I522" s="878"/>
      <c r="J522" s="878"/>
      <c r="K522" s="878"/>
      <c r="L522" s="878"/>
      <c r="M522" s="878"/>
    </row>
    <row r="523" spans="3:13" s="877" customFormat="1" x14ac:dyDescent="0.25">
      <c r="C523" s="878"/>
      <c r="D523" s="878"/>
      <c r="E523" s="878"/>
      <c r="F523" s="878"/>
      <c r="G523" s="878"/>
      <c r="H523" s="878"/>
      <c r="I523" s="878"/>
      <c r="J523" s="878"/>
      <c r="K523" s="878"/>
      <c r="L523" s="878"/>
      <c r="M523" s="878"/>
    </row>
    <row r="524" spans="3:13" s="877" customFormat="1" x14ac:dyDescent="0.25">
      <c r="C524" s="878"/>
      <c r="D524" s="878"/>
      <c r="E524" s="878"/>
      <c r="F524" s="878"/>
      <c r="G524" s="878"/>
      <c r="H524" s="878"/>
      <c r="I524" s="878"/>
      <c r="J524" s="878"/>
      <c r="K524" s="878"/>
      <c r="L524" s="878"/>
      <c r="M524" s="878"/>
    </row>
    <row r="525" spans="3:13" s="877" customFormat="1" x14ac:dyDescent="0.25">
      <c r="C525" s="878"/>
      <c r="D525" s="878"/>
      <c r="E525" s="878"/>
      <c r="F525" s="878"/>
      <c r="G525" s="878"/>
      <c r="H525" s="878"/>
      <c r="I525" s="878"/>
      <c r="J525" s="878"/>
      <c r="K525" s="878"/>
      <c r="L525" s="878"/>
      <c r="M525" s="878"/>
    </row>
    <row r="526" spans="3:13" s="877" customFormat="1" x14ac:dyDescent="0.25">
      <c r="C526" s="878"/>
      <c r="D526" s="878"/>
      <c r="E526" s="878"/>
      <c r="F526" s="878"/>
      <c r="G526" s="878"/>
      <c r="H526" s="878"/>
      <c r="I526" s="878"/>
      <c r="J526" s="878"/>
      <c r="K526" s="878"/>
      <c r="L526" s="878"/>
      <c r="M526" s="878"/>
    </row>
    <row r="527" spans="3:13" s="877" customFormat="1" x14ac:dyDescent="0.25">
      <c r="C527" s="878"/>
      <c r="D527" s="878"/>
      <c r="E527" s="878"/>
      <c r="F527" s="878"/>
      <c r="G527" s="878"/>
      <c r="H527" s="878"/>
      <c r="I527" s="878"/>
      <c r="J527" s="878"/>
      <c r="K527" s="878"/>
      <c r="L527" s="878"/>
      <c r="M527" s="878"/>
    </row>
    <row r="528" spans="3:13" s="877" customFormat="1" x14ac:dyDescent="0.25">
      <c r="C528" s="878"/>
      <c r="D528" s="878"/>
      <c r="E528" s="878"/>
      <c r="F528" s="878"/>
      <c r="G528" s="878"/>
      <c r="H528" s="878"/>
      <c r="I528" s="878"/>
      <c r="J528" s="878"/>
      <c r="K528" s="878"/>
      <c r="L528" s="878"/>
      <c r="M528" s="878"/>
    </row>
    <row r="529" spans="3:13" s="877" customFormat="1" x14ac:dyDescent="0.25">
      <c r="C529" s="878"/>
      <c r="D529" s="878"/>
      <c r="E529" s="878"/>
      <c r="F529" s="878"/>
      <c r="G529" s="878"/>
      <c r="H529" s="878"/>
      <c r="I529" s="878"/>
      <c r="J529" s="878"/>
      <c r="K529" s="878"/>
      <c r="L529" s="878"/>
      <c r="M529" s="878"/>
    </row>
    <row r="530" spans="3:13" s="877" customFormat="1" x14ac:dyDescent="0.25">
      <c r="C530" s="878"/>
      <c r="D530" s="878"/>
      <c r="E530" s="878"/>
      <c r="F530" s="878"/>
      <c r="G530" s="878"/>
      <c r="H530" s="878"/>
      <c r="I530" s="878"/>
      <c r="J530" s="878"/>
      <c r="K530" s="878"/>
      <c r="L530" s="878"/>
      <c r="M530" s="878"/>
    </row>
    <row r="531" spans="3:13" s="877" customFormat="1" x14ac:dyDescent="0.25">
      <c r="C531" s="878"/>
      <c r="D531" s="878"/>
      <c r="E531" s="878"/>
      <c r="F531" s="878"/>
      <c r="G531" s="878"/>
      <c r="H531" s="878"/>
      <c r="I531" s="878"/>
      <c r="J531" s="878"/>
      <c r="K531" s="878"/>
      <c r="L531" s="878"/>
      <c r="M531" s="878"/>
    </row>
    <row r="532" spans="3:13" s="877" customFormat="1" x14ac:dyDescent="0.25">
      <c r="C532" s="878"/>
      <c r="D532" s="878"/>
      <c r="E532" s="878"/>
      <c r="F532" s="878"/>
      <c r="G532" s="878"/>
      <c r="H532" s="878"/>
      <c r="I532" s="878"/>
      <c r="J532" s="878"/>
      <c r="K532" s="878"/>
      <c r="L532" s="878"/>
      <c r="M532" s="878"/>
    </row>
    <row r="533" spans="3:13" s="877" customFormat="1" x14ac:dyDescent="0.25">
      <c r="C533" s="878"/>
      <c r="D533" s="878"/>
      <c r="E533" s="878"/>
      <c r="F533" s="878"/>
      <c r="G533" s="878"/>
      <c r="H533" s="878"/>
      <c r="I533" s="878"/>
      <c r="J533" s="878"/>
      <c r="K533" s="878"/>
      <c r="L533" s="878"/>
      <c r="M533" s="878"/>
    </row>
    <row r="534" spans="3:13" s="877" customFormat="1" x14ac:dyDescent="0.25">
      <c r="C534" s="878"/>
      <c r="D534" s="878"/>
      <c r="E534" s="878"/>
      <c r="F534" s="878"/>
      <c r="G534" s="878"/>
      <c r="H534" s="878"/>
      <c r="I534" s="878"/>
      <c r="J534" s="878"/>
      <c r="K534" s="878"/>
      <c r="L534" s="878"/>
      <c r="M534" s="878"/>
    </row>
    <row r="535" spans="3:13" s="877" customFormat="1" x14ac:dyDescent="0.25">
      <c r="C535" s="878"/>
      <c r="D535" s="878"/>
      <c r="E535" s="878"/>
      <c r="F535" s="878"/>
      <c r="G535" s="878"/>
      <c r="H535" s="878"/>
      <c r="I535" s="878"/>
      <c r="J535" s="878"/>
      <c r="K535" s="878"/>
      <c r="L535" s="878"/>
      <c r="M535" s="878"/>
    </row>
    <row r="536" spans="3:13" s="877" customFormat="1" x14ac:dyDescent="0.25">
      <c r="C536" s="878"/>
      <c r="D536" s="878"/>
      <c r="E536" s="878"/>
      <c r="F536" s="878"/>
      <c r="G536" s="878"/>
      <c r="H536" s="878"/>
      <c r="I536" s="878"/>
      <c r="J536" s="878"/>
      <c r="K536" s="878"/>
      <c r="L536" s="878"/>
      <c r="M536" s="878"/>
    </row>
    <row r="537" spans="3:13" s="877" customFormat="1" x14ac:dyDescent="0.25">
      <c r="C537" s="878"/>
      <c r="D537" s="878"/>
      <c r="E537" s="878"/>
      <c r="F537" s="878"/>
      <c r="G537" s="878"/>
      <c r="H537" s="878"/>
      <c r="I537" s="878"/>
      <c r="J537" s="878"/>
      <c r="K537" s="878"/>
      <c r="L537" s="878"/>
      <c r="M537" s="878"/>
    </row>
    <row r="538" spans="3:13" s="877" customFormat="1" x14ac:dyDescent="0.25">
      <c r="C538" s="878"/>
      <c r="D538" s="878"/>
      <c r="E538" s="878"/>
      <c r="F538" s="878"/>
      <c r="G538" s="878"/>
      <c r="H538" s="878"/>
      <c r="I538" s="878"/>
      <c r="J538" s="878"/>
      <c r="K538" s="878"/>
      <c r="L538" s="878"/>
      <c r="M538" s="878"/>
    </row>
    <row r="539" spans="3:13" s="877" customFormat="1" x14ac:dyDescent="0.25">
      <c r="C539" s="878"/>
      <c r="D539" s="878"/>
      <c r="E539" s="878"/>
      <c r="F539" s="878"/>
      <c r="G539" s="878"/>
      <c r="H539" s="878"/>
      <c r="I539" s="878"/>
      <c r="J539" s="878"/>
      <c r="K539" s="878"/>
      <c r="L539" s="878"/>
      <c r="M539" s="878"/>
    </row>
    <row r="540" spans="3:13" s="877" customFormat="1" x14ac:dyDescent="0.25">
      <c r="C540" s="878"/>
      <c r="D540" s="878"/>
      <c r="E540" s="878"/>
      <c r="F540" s="878"/>
      <c r="G540" s="878"/>
      <c r="H540" s="878"/>
      <c r="I540" s="878"/>
      <c r="J540" s="878"/>
      <c r="K540" s="878"/>
      <c r="L540" s="878"/>
      <c r="M540" s="878"/>
    </row>
    <row r="541" spans="3:13" s="877" customFormat="1" x14ac:dyDescent="0.25">
      <c r="C541" s="878"/>
      <c r="D541" s="878"/>
      <c r="E541" s="878"/>
      <c r="F541" s="878"/>
      <c r="G541" s="878"/>
      <c r="H541" s="878"/>
      <c r="I541" s="878"/>
      <c r="J541" s="878"/>
      <c r="K541" s="878"/>
      <c r="L541" s="878"/>
      <c r="M541" s="878"/>
    </row>
    <row r="542" spans="3:13" s="877" customFormat="1" x14ac:dyDescent="0.25">
      <c r="C542" s="878"/>
      <c r="D542" s="878"/>
      <c r="E542" s="878"/>
      <c r="F542" s="878"/>
      <c r="G542" s="878"/>
      <c r="H542" s="878"/>
      <c r="I542" s="878"/>
      <c r="J542" s="878"/>
      <c r="K542" s="878"/>
      <c r="L542" s="878"/>
      <c r="M542" s="878"/>
    </row>
    <row r="543" spans="3:13" s="877" customFormat="1" x14ac:dyDescent="0.25">
      <c r="C543" s="878"/>
      <c r="D543" s="878"/>
      <c r="E543" s="878"/>
      <c r="F543" s="878"/>
      <c r="G543" s="878"/>
      <c r="H543" s="878"/>
      <c r="I543" s="878"/>
      <c r="J543" s="878"/>
      <c r="K543" s="878"/>
      <c r="L543" s="878"/>
      <c r="M543" s="878"/>
    </row>
    <row r="544" spans="3:13" s="877" customFormat="1" x14ac:dyDescent="0.25">
      <c r="C544" s="878"/>
      <c r="D544" s="878"/>
      <c r="E544" s="878"/>
      <c r="F544" s="878"/>
      <c r="G544" s="878"/>
      <c r="H544" s="878"/>
      <c r="I544" s="878"/>
      <c r="J544" s="878"/>
      <c r="K544" s="878"/>
      <c r="L544" s="878"/>
      <c r="M544" s="878"/>
    </row>
    <row r="545" spans="3:13" s="877" customFormat="1" x14ac:dyDescent="0.25">
      <c r="C545" s="878"/>
      <c r="D545" s="878"/>
      <c r="E545" s="878"/>
      <c r="F545" s="878"/>
      <c r="G545" s="878"/>
      <c r="H545" s="878"/>
      <c r="I545" s="878"/>
      <c r="J545" s="878"/>
      <c r="K545" s="878"/>
      <c r="L545" s="878"/>
      <c r="M545" s="878"/>
    </row>
    <row r="546" spans="3:13" s="877" customFormat="1" x14ac:dyDescent="0.25">
      <c r="C546" s="878"/>
      <c r="D546" s="878"/>
      <c r="E546" s="878"/>
      <c r="F546" s="878"/>
      <c r="G546" s="878"/>
      <c r="H546" s="878"/>
      <c r="I546" s="878"/>
      <c r="J546" s="878"/>
      <c r="K546" s="878"/>
      <c r="L546" s="878"/>
      <c r="M546" s="878"/>
    </row>
    <row r="547" spans="3:13" s="877" customFormat="1" x14ac:dyDescent="0.25">
      <c r="C547" s="878"/>
      <c r="D547" s="878"/>
      <c r="E547" s="878"/>
      <c r="F547" s="878"/>
      <c r="G547" s="878"/>
      <c r="H547" s="878"/>
      <c r="I547" s="878"/>
      <c r="J547" s="878"/>
      <c r="K547" s="878"/>
      <c r="L547" s="878"/>
      <c r="M547" s="878"/>
    </row>
    <row r="548" spans="3:13" s="877" customFormat="1" x14ac:dyDescent="0.25">
      <c r="C548" s="878"/>
      <c r="D548" s="878"/>
      <c r="E548" s="878"/>
      <c r="F548" s="878"/>
      <c r="G548" s="878"/>
      <c r="H548" s="878"/>
      <c r="I548" s="878"/>
      <c r="J548" s="878"/>
      <c r="K548" s="878"/>
      <c r="L548" s="878"/>
      <c r="M548" s="878"/>
    </row>
    <row r="549" spans="3:13" s="877" customFormat="1" x14ac:dyDescent="0.25">
      <c r="C549" s="878"/>
      <c r="D549" s="878"/>
      <c r="E549" s="878"/>
      <c r="F549" s="878"/>
      <c r="G549" s="878"/>
      <c r="H549" s="878"/>
      <c r="I549" s="878"/>
      <c r="J549" s="878"/>
      <c r="K549" s="878"/>
      <c r="L549" s="878"/>
      <c r="M549" s="878"/>
    </row>
    <row r="550" spans="3:13" s="877" customFormat="1" x14ac:dyDescent="0.25">
      <c r="C550" s="878"/>
      <c r="D550" s="878"/>
      <c r="E550" s="878"/>
      <c r="F550" s="878"/>
      <c r="G550" s="878"/>
      <c r="H550" s="878"/>
      <c r="I550" s="878"/>
      <c r="J550" s="878"/>
      <c r="K550" s="878"/>
      <c r="L550" s="878"/>
      <c r="M550" s="878"/>
    </row>
    <row r="551" spans="3:13" s="877" customFormat="1" x14ac:dyDescent="0.25">
      <c r="C551" s="878"/>
      <c r="D551" s="878"/>
      <c r="E551" s="878"/>
      <c r="F551" s="878"/>
      <c r="G551" s="878"/>
      <c r="H551" s="878"/>
      <c r="I551" s="878"/>
      <c r="J551" s="878"/>
      <c r="K551" s="878"/>
      <c r="L551" s="878"/>
      <c r="M551" s="878"/>
    </row>
    <row r="552" spans="3:13" s="877" customFormat="1" x14ac:dyDescent="0.25">
      <c r="C552" s="878"/>
      <c r="D552" s="878"/>
      <c r="E552" s="878"/>
      <c r="F552" s="878"/>
      <c r="G552" s="878"/>
      <c r="H552" s="878"/>
      <c r="I552" s="878"/>
      <c r="J552" s="878"/>
      <c r="K552" s="878"/>
      <c r="L552" s="878"/>
      <c r="M552" s="878"/>
    </row>
    <row r="553" spans="3:13" s="877" customFormat="1" x14ac:dyDescent="0.25">
      <c r="C553" s="878"/>
      <c r="D553" s="878"/>
      <c r="E553" s="878"/>
      <c r="F553" s="878"/>
      <c r="G553" s="878"/>
      <c r="H553" s="878"/>
      <c r="I553" s="878"/>
      <c r="J553" s="878"/>
      <c r="K553" s="878"/>
      <c r="L553" s="878"/>
      <c r="M553" s="878"/>
    </row>
    <row r="554" spans="3:13" s="877" customFormat="1" x14ac:dyDescent="0.25">
      <c r="C554" s="878"/>
      <c r="D554" s="878"/>
      <c r="E554" s="878"/>
      <c r="F554" s="878"/>
      <c r="G554" s="878"/>
      <c r="H554" s="878"/>
      <c r="I554" s="878"/>
      <c r="J554" s="878"/>
      <c r="K554" s="878"/>
      <c r="L554" s="878"/>
      <c r="M554" s="878"/>
    </row>
    <row r="555" spans="3:13" s="877" customFormat="1" x14ac:dyDescent="0.25">
      <c r="C555" s="878"/>
      <c r="D555" s="878"/>
      <c r="E555" s="878"/>
      <c r="F555" s="878"/>
      <c r="G555" s="878"/>
      <c r="H555" s="878"/>
      <c r="I555" s="878"/>
      <c r="J555" s="878"/>
      <c r="K555" s="878"/>
      <c r="L555" s="878"/>
      <c r="M555" s="878"/>
    </row>
    <row r="556" spans="3:13" s="877" customFormat="1" x14ac:dyDescent="0.25">
      <c r="C556" s="878"/>
      <c r="D556" s="878"/>
      <c r="E556" s="878"/>
      <c r="F556" s="878"/>
      <c r="G556" s="878"/>
      <c r="H556" s="878"/>
      <c r="I556" s="878"/>
      <c r="J556" s="878"/>
      <c r="K556" s="878"/>
      <c r="L556" s="878"/>
      <c r="M556" s="878"/>
    </row>
    <row r="557" spans="3:13" s="877" customFormat="1" x14ac:dyDescent="0.25">
      <c r="C557" s="878"/>
      <c r="D557" s="878"/>
      <c r="E557" s="878"/>
      <c r="F557" s="878"/>
      <c r="G557" s="878"/>
      <c r="H557" s="878"/>
      <c r="I557" s="878"/>
      <c r="J557" s="878"/>
      <c r="K557" s="878"/>
      <c r="L557" s="878"/>
      <c r="M557" s="878"/>
    </row>
    <row r="558" spans="3:13" s="877" customFormat="1" x14ac:dyDescent="0.25">
      <c r="C558" s="878"/>
      <c r="D558" s="878"/>
      <c r="E558" s="878"/>
      <c r="F558" s="878"/>
      <c r="G558" s="878"/>
      <c r="H558" s="878"/>
      <c r="I558" s="878"/>
      <c r="J558" s="878"/>
      <c r="K558" s="878"/>
      <c r="L558" s="878"/>
      <c r="M558" s="878"/>
    </row>
    <row r="559" spans="3:13" s="877" customFormat="1" x14ac:dyDescent="0.25">
      <c r="C559" s="878"/>
      <c r="D559" s="878"/>
      <c r="E559" s="878"/>
      <c r="F559" s="878"/>
      <c r="G559" s="878"/>
      <c r="H559" s="878"/>
      <c r="I559" s="878"/>
      <c r="J559" s="878"/>
      <c r="K559" s="878"/>
      <c r="L559" s="878"/>
      <c r="M559" s="878"/>
    </row>
    <row r="560" spans="3:13" s="877" customFormat="1" x14ac:dyDescent="0.25">
      <c r="C560" s="878"/>
      <c r="D560" s="878"/>
      <c r="E560" s="878"/>
      <c r="F560" s="878"/>
      <c r="G560" s="878"/>
      <c r="H560" s="878"/>
      <c r="I560" s="878"/>
      <c r="J560" s="878"/>
      <c r="K560" s="878"/>
      <c r="L560" s="878"/>
      <c r="M560" s="878"/>
    </row>
    <row r="561" spans="3:13" s="877" customFormat="1" x14ac:dyDescent="0.25">
      <c r="C561" s="878"/>
      <c r="D561" s="878"/>
      <c r="E561" s="878"/>
      <c r="F561" s="878"/>
      <c r="G561" s="878"/>
      <c r="H561" s="878"/>
      <c r="I561" s="878"/>
      <c r="J561" s="878"/>
      <c r="K561" s="878"/>
      <c r="L561" s="878"/>
      <c r="M561" s="878"/>
    </row>
    <row r="562" spans="3:13" s="877" customFormat="1" x14ac:dyDescent="0.25">
      <c r="C562" s="878"/>
      <c r="D562" s="878"/>
      <c r="E562" s="878"/>
      <c r="F562" s="878"/>
      <c r="G562" s="878"/>
      <c r="H562" s="878"/>
      <c r="I562" s="878"/>
      <c r="J562" s="878"/>
      <c r="K562" s="878"/>
      <c r="L562" s="878"/>
      <c r="M562" s="878"/>
    </row>
    <row r="563" spans="3:13" s="877" customFormat="1" x14ac:dyDescent="0.25">
      <c r="C563" s="878"/>
      <c r="D563" s="878"/>
      <c r="E563" s="878"/>
      <c r="F563" s="878"/>
      <c r="G563" s="878"/>
      <c r="H563" s="878"/>
      <c r="I563" s="878"/>
      <c r="J563" s="878"/>
      <c r="K563" s="878"/>
      <c r="L563" s="878"/>
      <c r="M563" s="878"/>
    </row>
    <row r="564" spans="3:13" s="877" customFormat="1" x14ac:dyDescent="0.25">
      <c r="C564" s="878"/>
      <c r="D564" s="878"/>
      <c r="E564" s="878"/>
      <c r="F564" s="878"/>
      <c r="G564" s="878"/>
      <c r="H564" s="878"/>
      <c r="I564" s="878"/>
      <c r="J564" s="878"/>
      <c r="K564" s="878"/>
      <c r="L564" s="878"/>
      <c r="M564" s="878"/>
    </row>
    <row r="565" spans="3:13" s="877" customFormat="1" x14ac:dyDescent="0.25">
      <c r="C565" s="878"/>
      <c r="D565" s="878"/>
      <c r="E565" s="878"/>
      <c r="F565" s="878"/>
      <c r="G565" s="878"/>
      <c r="H565" s="878"/>
      <c r="I565" s="878"/>
      <c r="J565" s="878"/>
      <c r="K565" s="878"/>
      <c r="L565" s="878"/>
      <c r="M565" s="878"/>
    </row>
    <row r="566" spans="3:13" s="877" customFormat="1" x14ac:dyDescent="0.25">
      <c r="C566" s="878"/>
      <c r="D566" s="878"/>
      <c r="E566" s="878"/>
      <c r="F566" s="878"/>
      <c r="G566" s="878"/>
      <c r="H566" s="878"/>
      <c r="I566" s="878"/>
      <c r="J566" s="878"/>
      <c r="K566" s="878"/>
      <c r="L566" s="878"/>
      <c r="M566" s="878"/>
    </row>
    <row r="567" spans="3:13" s="877" customFormat="1" x14ac:dyDescent="0.25">
      <c r="C567" s="878"/>
      <c r="D567" s="878"/>
      <c r="E567" s="878"/>
      <c r="F567" s="878"/>
      <c r="G567" s="878"/>
      <c r="H567" s="878"/>
      <c r="I567" s="878"/>
      <c r="J567" s="878"/>
      <c r="K567" s="878"/>
      <c r="L567" s="878"/>
      <c r="M567" s="878"/>
    </row>
    <row r="568" spans="3:13" s="877" customFormat="1" x14ac:dyDescent="0.25">
      <c r="C568" s="878"/>
      <c r="D568" s="878"/>
      <c r="E568" s="878"/>
      <c r="F568" s="878"/>
      <c r="G568" s="878"/>
      <c r="H568" s="878"/>
      <c r="I568" s="878"/>
      <c r="J568" s="878"/>
      <c r="K568" s="878"/>
      <c r="L568" s="878"/>
      <c r="M568" s="878"/>
    </row>
    <row r="569" spans="3:13" s="877" customFormat="1" x14ac:dyDescent="0.25">
      <c r="C569" s="878"/>
      <c r="D569" s="878"/>
      <c r="E569" s="878"/>
      <c r="F569" s="878"/>
      <c r="G569" s="878"/>
      <c r="H569" s="878"/>
      <c r="I569" s="878"/>
      <c r="J569" s="878"/>
      <c r="K569" s="878"/>
      <c r="L569" s="878"/>
      <c r="M569" s="878"/>
    </row>
    <row r="570" spans="3:13" s="877" customFormat="1" x14ac:dyDescent="0.25">
      <c r="C570" s="878"/>
      <c r="D570" s="878"/>
      <c r="E570" s="878"/>
      <c r="F570" s="878"/>
      <c r="G570" s="878"/>
      <c r="H570" s="878"/>
      <c r="I570" s="878"/>
      <c r="J570" s="878"/>
      <c r="K570" s="878"/>
      <c r="L570" s="878"/>
      <c r="M570" s="878"/>
    </row>
    <row r="571" spans="3:13" s="877" customFormat="1" x14ac:dyDescent="0.25">
      <c r="C571" s="878"/>
      <c r="D571" s="878"/>
      <c r="E571" s="878"/>
      <c r="F571" s="878"/>
      <c r="G571" s="878"/>
      <c r="H571" s="878"/>
      <c r="I571" s="878"/>
      <c r="J571" s="878"/>
      <c r="K571" s="878"/>
      <c r="L571" s="878"/>
      <c r="M571" s="878"/>
    </row>
    <row r="572" spans="3:13" s="877" customFormat="1" x14ac:dyDescent="0.25">
      <c r="C572" s="878"/>
      <c r="D572" s="878"/>
      <c r="E572" s="878"/>
      <c r="F572" s="878"/>
      <c r="G572" s="878"/>
      <c r="H572" s="878"/>
      <c r="I572" s="878"/>
      <c r="J572" s="878"/>
      <c r="K572" s="878"/>
      <c r="L572" s="878"/>
      <c r="M572" s="878"/>
    </row>
    <row r="573" spans="3:13" s="877" customFormat="1" x14ac:dyDescent="0.25">
      <c r="C573" s="878"/>
      <c r="D573" s="878"/>
      <c r="E573" s="878"/>
      <c r="F573" s="878"/>
      <c r="G573" s="878"/>
      <c r="H573" s="878"/>
      <c r="I573" s="878"/>
      <c r="J573" s="878"/>
      <c r="K573" s="878"/>
      <c r="L573" s="878"/>
      <c r="M573" s="878"/>
    </row>
    <row r="574" spans="3:13" s="877" customFormat="1" x14ac:dyDescent="0.25">
      <c r="C574" s="878"/>
      <c r="D574" s="878"/>
      <c r="E574" s="878"/>
      <c r="F574" s="878"/>
      <c r="G574" s="878"/>
      <c r="H574" s="878"/>
      <c r="I574" s="878"/>
      <c r="J574" s="878"/>
      <c r="K574" s="878"/>
      <c r="L574" s="878"/>
      <c r="M574" s="878"/>
    </row>
    <row r="575" spans="3:13" s="877" customFormat="1" x14ac:dyDescent="0.25">
      <c r="C575" s="878"/>
      <c r="D575" s="878"/>
      <c r="E575" s="878"/>
      <c r="F575" s="878"/>
      <c r="G575" s="878"/>
      <c r="H575" s="878"/>
      <c r="I575" s="878"/>
      <c r="J575" s="878"/>
      <c r="K575" s="878"/>
      <c r="L575" s="878"/>
      <c r="M575" s="878"/>
    </row>
    <row r="576" spans="3:13" s="877" customFormat="1" x14ac:dyDescent="0.25">
      <c r="C576" s="878"/>
      <c r="D576" s="878"/>
      <c r="E576" s="878"/>
      <c r="F576" s="878"/>
      <c r="G576" s="878"/>
      <c r="H576" s="878"/>
      <c r="I576" s="878"/>
      <c r="J576" s="878"/>
      <c r="K576" s="878"/>
      <c r="L576" s="878"/>
      <c r="M576" s="878"/>
    </row>
    <row r="577" spans="3:13" s="877" customFormat="1" x14ac:dyDescent="0.25">
      <c r="C577" s="878"/>
      <c r="D577" s="878"/>
      <c r="E577" s="878"/>
      <c r="F577" s="878"/>
      <c r="G577" s="878"/>
      <c r="H577" s="878"/>
      <c r="I577" s="878"/>
      <c r="J577" s="878"/>
      <c r="K577" s="878"/>
      <c r="L577" s="878"/>
      <c r="M577" s="878"/>
    </row>
    <row r="578" spans="3:13" s="877" customFormat="1" x14ac:dyDescent="0.25">
      <c r="C578" s="878"/>
      <c r="D578" s="878"/>
      <c r="E578" s="878"/>
      <c r="F578" s="878"/>
      <c r="G578" s="878"/>
      <c r="H578" s="878"/>
      <c r="I578" s="878"/>
      <c r="J578" s="878"/>
      <c r="K578" s="878"/>
      <c r="L578" s="878"/>
      <c r="M578" s="878"/>
    </row>
    <row r="579" spans="3:13" s="877" customFormat="1" x14ac:dyDescent="0.25">
      <c r="C579" s="878"/>
      <c r="D579" s="878"/>
      <c r="E579" s="878"/>
      <c r="F579" s="878"/>
      <c r="G579" s="878"/>
      <c r="H579" s="878"/>
      <c r="I579" s="878"/>
      <c r="J579" s="878"/>
      <c r="K579" s="878"/>
      <c r="L579" s="878"/>
      <c r="M579" s="878"/>
    </row>
    <row r="580" spans="3:13" s="877" customFormat="1" x14ac:dyDescent="0.25">
      <c r="C580" s="878"/>
      <c r="D580" s="878"/>
      <c r="E580" s="878"/>
      <c r="F580" s="878"/>
      <c r="G580" s="878"/>
      <c r="H580" s="878"/>
      <c r="I580" s="878"/>
      <c r="J580" s="878"/>
      <c r="K580" s="878"/>
      <c r="L580" s="878"/>
      <c r="M580" s="878"/>
    </row>
    <row r="581" spans="3:13" s="877" customFormat="1" x14ac:dyDescent="0.25">
      <c r="C581" s="878"/>
      <c r="D581" s="878"/>
      <c r="E581" s="878"/>
      <c r="F581" s="878"/>
      <c r="G581" s="878"/>
      <c r="H581" s="878"/>
      <c r="I581" s="878"/>
      <c r="J581" s="878"/>
      <c r="K581" s="878"/>
      <c r="L581" s="878"/>
      <c r="M581" s="878"/>
    </row>
    <row r="582" spans="3:13" s="877" customFormat="1" x14ac:dyDescent="0.25">
      <c r="C582" s="878"/>
      <c r="D582" s="878"/>
      <c r="E582" s="878"/>
      <c r="F582" s="878"/>
      <c r="G582" s="878"/>
      <c r="H582" s="878"/>
      <c r="I582" s="878"/>
      <c r="J582" s="878"/>
      <c r="K582" s="878"/>
      <c r="L582" s="878"/>
      <c r="M582" s="878"/>
    </row>
    <row r="583" spans="3:13" s="877" customFormat="1" x14ac:dyDescent="0.25">
      <c r="C583" s="878"/>
      <c r="D583" s="878"/>
      <c r="E583" s="878"/>
      <c r="F583" s="878"/>
      <c r="G583" s="878"/>
      <c r="H583" s="878"/>
      <c r="I583" s="878"/>
      <c r="J583" s="878"/>
      <c r="K583" s="878"/>
      <c r="L583" s="878"/>
      <c r="M583" s="878"/>
    </row>
    <row r="584" spans="3:13" s="877" customFormat="1" x14ac:dyDescent="0.25">
      <c r="C584" s="878"/>
      <c r="D584" s="878"/>
      <c r="E584" s="878"/>
      <c r="F584" s="878"/>
      <c r="G584" s="878"/>
      <c r="H584" s="878"/>
      <c r="I584" s="878"/>
      <c r="J584" s="878"/>
      <c r="K584" s="878"/>
      <c r="L584" s="878"/>
      <c r="M584" s="878"/>
    </row>
    <row r="585" spans="3:13" s="877" customFormat="1" x14ac:dyDescent="0.25">
      <c r="C585" s="878"/>
      <c r="D585" s="878"/>
      <c r="E585" s="878"/>
      <c r="F585" s="878"/>
      <c r="G585" s="878"/>
      <c r="H585" s="878"/>
      <c r="I585" s="878"/>
      <c r="J585" s="878"/>
      <c r="K585" s="878"/>
      <c r="L585" s="878"/>
      <c r="M585" s="878"/>
    </row>
    <row r="586" spans="3:13" s="877" customFormat="1" x14ac:dyDescent="0.25">
      <c r="C586" s="878"/>
      <c r="D586" s="878"/>
      <c r="E586" s="878"/>
      <c r="F586" s="878"/>
      <c r="G586" s="878"/>
      <c r="H586" s="878"/>
      <c r="I586" s="878"/>
      <c r="J586" s="878"/>
      <c r="K586" s="878"/>
      <c r="L586" s="878"/>
      <c r="M586" s="878"/>
    </row>
    <row r="587" spans="3:13" s="877" customFormat="1" x14ac:dyDescent="0.25">
      <c r="C587" s="878"/>
      <c r="D587" s="878"/>
      <c r="E587" s="878"/>
      <c r="F587" s="878"/>
      <c r="G587" s="878"/>
      <c r="H587" s="878"/>
      <c r="I587" s="878"/>
      <c r="J587" s="878"/>
      <c r="K587" s="878"/>
      <c r="L587" s="878"/>
      <c r="M587" s="878"/>
    </row>
    <row r="588" spans="3:13" s="877" customFormat="1" x14ac:dyDescent="0.25">
      <c r="C588" s="878"/>
      <c r="D588" s="878"/>
      <c r="E588" s="878"/>
      <c r="F588" s="878"/>
      <c r="G588" s="878"/>
      <c r="H588" s="878"/>
      <c r="I588" s="878"/>
      <c r="J588" s="878"/>
      <c r="K588" s="878"/>
      <c r="L588" s="878"/>
      <c r="M588" s="878"/>
    </row>
    <row r="589" spans="3:13" s="877" customFormat="1" x14ac:dyDescent="0.25">
      <c r="C589" s="878"/>
      <c r="D589" s="878"/>
      <c r="E589" s="878"/>
      <c r="F589" s="878"/>
      <c r="G589" s="878"/>
      <c r="H589" s="878"/>
      <c r="I589" s="878"/>
      <c r="J589" s="878"/>
      <c r="K589" s="878"/>
      <c r="L589" s="878"/>
      <c r="M589" s="878"/>
    </row>
    <row r="590" spans="3:13" s="877" customFormat="1" x14ac:dyDescent="0.25">
      <c r="C590" s="878"/>
      <c r="D590" s="878"/>
      <c r="E590" s="878"/>
      <c r="F590" s="878"/>
      <c r="G590" s="878"/>
      <c r="H590" s="878"/>
      <c r="I590" s="878"/>
      <c r="J590" s="878"/>
      <c r="K590" s="878"/>
      <c r="L590" s="878"/>
      <c r="M590" s="878"/>
    </row>
    <row r="591" spans="3:13" s="877" customFormat="1" x14ac:dyDescent="0.25">
      <c r="C591" s="878"/>
      <c r="D591" s="878"/>
      <c r="E591" s="878"/>
      <c r="F591" s="878"/>
      <c r="G591" s="878"/>
      <c r="H591" s="878"/>
      <c r="I591" s="878"/>
      <c r="J591" s="878"/>
      <c r="K591" s="878"/>
      <c r="L591" s="878"/>
      <c r="M591" s="878"/>
    </row>
    <row r="592" spans="3:13" s="877" customFormat="1" x14ac:dyDescent="0.25">
      <c r="C592" s="878"/>
      <c r="D592" s="878"/>
      <c r="E592" s="878"/>
      <c r="F592" s="878"/>
      <c r="G592" s="878"/>
      <c r="H592" s="878"/>
      <c r="I592" s="878"/>
      <c r="J592" s="878"/>
      <c r="K592" s="878"/>
      <c r="L592" s="878"/>
      <c r="M592" s="878"/>
    </row>
    <row r="593" spans="3:13" s="877" customFormat="1" x14ac:dyDescent="0.25">
      <c r="C593" s="878"/>
      <c r="D593" s="878"/>
      <c r="E593" s="878"/>
      <c r="F593" s="878"/>
      <c r="G593" s="878"/>
      <c r="H593" s="878"/>
      <c r="I593" s="878"/>
      <c r="J593" s="878"/>
      <c r="K593" s="878"/>
      <c r="L593" s="878"/>
      <c r="M593" s="878"/>
    </row>
    <row r="594" spans="3:13" s="877" customFormat="1" x14ac:dyDescent="0.25">
      <c r="C594" s="878"/>
      <c r="D594" s="878"/>
      <c r="E594" s="878"/>
      <c r="F594" s="878"/>
      <c r="G594" s="878"/>
      <c r="H594" s="878"/>
      <c r="I594" s="878"/>
      <c r="J594" s="878"/>
      <c r="K594" s="878"/>
      <c r="L594" s="878"/>
      <c r="M594" s="878"/>
    </row>
    <row r="595" spans="3:13" s="877" customFormat="1" x14ac:dyDescent="0.25">
      <c r="C595" s="878"/>
      <c r="D595" s="878"/>
      <c r="E595" s="878"/>
      <c r="F595" s="878"/>
      <c r="G595" s="878"/>
      <c r="H595" s="878"/>
      <c r="I595" s="878"/>
      <c r="J595" s="878"/>
      <c r="K595" s="878"/>
      <c r="L595" s="878"/>
      <c r="M595" s="878"/>
    </row>
    <row r="596" spans="3:13" s="877" customFormat="1" x14ac:dyDescent="0.25">
      <c r="C596" s="878"/>
      <c r="D596" s="878"/>
      <c r="E596" s="878"/>
      <c r="F596" s="878"/>
      <c r="G596" s="878"/>
      <c r="H596" s="878"/>
      <c r="I596" s="878"/>
      <c r="J596" s="878"/>
      <c r="K596" s="878"/>
      <c r="L596" s="878"/>
      <c r="M596" s="878"/>
    </row>
    <row r="597" spans="3:13" s="877" customFormat="1" x14ac:dyDescent="0.25">
      <c r="C597" s="878"/>
      <c r="D597" s="878"/>
      <c r="E597" s="878"/>
      <c r="F597" s="878"/>
      <c r="G597" s="878"/>
      <c r="H597" s="878"/>
      <c r="I597" s="878"/>
      <c r="J597" s="878"/>
      <c r="K597" s="878"/>
      <c r="L597" s="878"/>
      <c r="M597" s="878"/>
    </row>
    <row r="598" spans="3:13" s="877" customFormat="1" x14ac:dyDescent="0.25">
      <c r="C598" s="878"/>
      <c r="D598" s="878"/>
      <c r="E598" s="878"/>
      <c r="F598" s="878"/>
      <c r="G598" s="878"/>
      <c r="H598" s="878"/>
      <c r="I598" s="878"/>
      <c r="J598" s="878"/>
      <c r="K598" s="878"/>
      <c r="L598" s="878"/>
      <c r="M598" s="878"/>
    </row>
    <row r="599" spans="3:13" s="877" customFormat="1" x14ac:dyDescent="0.25">
      <c r="C599" s="878"/>
      <c r="D599" s="878"/>
      <c r="E599" s="878"/>
      <c r="F599" s="878"/>
      <c r="G599" s="878"/>
      <c r="H599" s="878"/>
      <c r="I599" s="878"/>
      <c r="J599" s="878"/>
      <c r="K599" s="878"/>
      <c r="L599" s="878"/>
      <c r="M599" s="878"/>
    </row>
    <row r="600" spans="3:13" s="877" customFormat="1" x14ac:dyDescent="0.25">
      <c r="C600" s="878"/>
      <c r="D600" s="878"/>
      <c r="E600" s="878"/>
      <c r="F600" s="878"/>
      <c r="G600" s="878"/>
      <c r="H600" s="878"/>
      <c r="I600" s="878"/>
      <c r="J600" s="878"/>
      <c r="K600" s="878"/>
      <c r="L600" s="878"/>
      <c r="M600" s="878"/>
    </row>
    <row r="601" spans="3:13" s="877" customFormat="1" x14ac:dyDescent="0.25">
      <c r="C601" s="878"/>
      <c r="D601" s="878"/>
      <c r="E601" s="878"/>
      <c r="F601" s="878"/>
      <c r="G601" s="878"/>
      <c r="H601" s="878"/>
      <c r="I601" s="878"/>
      <c r="J601" s="878"/>
      <c r="K601" s="878"/>
      <c r="L601" s="878"/>
      <c r="M601" s="878"/>
    </row>
    <row r="602" spans="3:13" s="877" customFormat="1" x14ac:dyDescent="0.25">
      <c r="C602" s="878"/>
      <c r="D602" s="878"/>
      <c r="E602" s="878"/>
      <c r="F602" s="878"/>
      <c r="G602" s="878"/>
      <c r="H602" s="878"/>
      <c r="I602" s="878"/>
      <c r="J602" s="878"/>
      <c r="K602" s="878"/>
      <c r="L602" s="878"/>
      <c r="M602" s="878"/>
    </row>
    <row r="603" spans="3:13" s="877" customFormat="1" x14ac:dyDescent="0.25">
      <c r="C603" s="878"/>
      <c r="D603" s="878"/>
      <c r="E603" s="878"/>
      <c r="F603" s="878"/>
      <c r="G603" s="878"/>
      <c r="H603" s="878"/>
      <c r="I603" s="878"/>
      <c r="J603" s="878"/>
      <c r="K603" s="878"/>
      <c r="L603" s="878"/>
      <c r="M603" s="878"/>
    </row>
    <row r="604" spans="3:13" s="877" customFormat="1" x14ac:dyDescent="0.25">
      <c r="C604" s="878"/>
      <c r="D604" s="878"/>
      <c r="E604" s="878"/>
      <c r="F604" s="878"/>
      <c r="G604" s="878"/>
      <c r="H604" s="878"/>
      <c r="I604" s="878"/>
      <c r="J604" s="878"/>
      <c r="K604" s="878"/>
      <c r="L604" s="878"/>
      <c r="M604" s="878"/>
    </row>
    <row r="605" spans="3:13" s="877" customFormat="1" x14ac:dyDescent="0.25">
      <c r="C605" s="878"/>
      <c r="D605" s="878"/>
      <c r="E605" s="878"/>
      <c r="F605" s="878"/>
      <c r="G605" s="878"/>
      <c r="H605" s="878"/>
      <c r="I605" s="878"/>
      <c r="J605" s="878"/>
      <c r="K605" s="878"/>
      <c r="L605" s="878"/>
      <c r="M605" s="878"/>
    </row>
    <row r="606" spans="3:13" s="877" customFormat="1" x14ac:dyDescent="0.25">
      <c r="C606" s="878"/>
      <c r="D606" s="878"/>
      <c r="E606" s="878"/>
      <c r="F606" s="878"/>
      <c r="G606" s="878"/>
      <c r="H606" s="878"/>
      <c r="I606" s="878"/>
      <c r="J606" s="878"/>
      <c r="K606" s="878"/>
      <c r="L606" s="878"/>
      <c r="M606" s="878"/>
    </row>
    <row r="607" spans="3:13" s="877" customFormat="1" x14ac:dyDescent="0.25">
      <c r="C607" s="878"/>
      <c r="D607" s="878"/>
      <c r="E607" s="878"/>
      <c r="F607" s="878"/>
      <c r="G607" s="878"/>
      <c r="H607" s="878"/>
      <c r="I607" s="878"/>
      <c r="J607" s="878"/>
      <c r="K607" s="878"/>
      <c r="L607" s="878"/>
      <c r="M607" s="878"/>
    </row>
    <row r="608" spans="3:13" s="877" customFormat="1" x14ac:dyDescent="0.25">
      <c r="C608" s="878"/>
      <c r="D608" s="878"/>
      <c r="E608" s="878"/>
      <c r="F608" s="878"/>
      <c r="G608" s="878"/>
      <c r="H608" s="878"/>
      <c r="I608" s="878"/>
      <c r="J608" s="878"/>
      <c r="K608" s="878"/>
      <c r="L608" s="878"/>
      <c r="M608" s="878"/>
    </row>
    <row r="609" spans="3:13" s="877" customFormat="1" x14ac:dyDescent="0.25">
      <c r="C609" s="878"/>
      <c r="D609" s="878"/>
      <c r="E609" s="878"/>
      <c r="F609" s="878"/>
      <c r="G609" s="878"/>
      <c r="H609" s="878"/>
      <c r="I609" s="878"/>
      <c r="J609" s="878"/>
      <c r="K609" s="878"/>
      <c r="L609" s="878"/>
      <c r="M609" s="878"/>
    </row>
    <row r="610" spans="3:13" s="877" customFormat="1" x14ac:dyDescent="0.25">
      <c r="C610" s="878"/>
      <c r="D610" s="878"/>
      <c r="E610" s="878"/>
      <c r="F610" s="878"/>
      <c r="G610" s="878"/>
      <c r="H610" s="878"/>
      <c r="I610" s="878"/>
      <c r="J610" s="878"/>
      <c r="K610" s="878"/>
      <c r="L610" s="878"/>
      <c r="M610" s="878"/>
    </row>
    <row r="611" spans="3:13" s="877" customFormat="1" x14ac:dyDescent="0.25">
      <c r="C611" s="878"/>
      <c r="D611" s="878"/>
      <c r="E611" s="878"/>
      <c r="F611" s="878"/>
      <c r="G611" s="878"/>
      <c r="H611" s="878"/>
      <c r="I611" s="878"/>
      <c r="J611" s="878"/>
      <c r="K611" s="878"/>
      <c r="L611" s="878"/>
      <c r="M611" s="878"/>
    </row>
    <row r="612" spans="3:13" s="877" customFormat="1" x14ac:dyDescent="0.25">
      <c r="C612" s="878"/>
      <c r="D612" s="878"/>
      <c r="E612" s="878"/>
      <c r="F612" s="878"/>
      <c r="G612" s="878"/>
      <c r="H612" s="878"/>
      <c r="I612" s="878"/>
      <c r="J612" s="878"/>
      <c r="K612" s="878"/>
      <c r="L612" s="878"/>
      <c r="M612" s="878"/>
    </row>
    <row r="613" spans="3:13" s="877" customFormat="1" x14ac:dyDescent="0.25">
      <c r="C613" s="878"/>
      <c r="D613" s="878"/>
      <c r="E613" s="878"/>
      <c r="F613" s="878"/>
      <c r="G613" s="878"/>
      <c r="H613" s="878"/>
      <c r="I613" s="878"/>
      <c r="J613" s="878"/>
      <c r="K613" s="878"/>
      <c r="L613" s="878"/>
      <c r="M613" s="878"/>
    </row>
    <row r="614" spans="3:13" s="877" customFormat="1" x14ac:dyDescent="0.25">
      <c r="C614" s="878"/>
      <c r="D614" s="878"/>
      <c r="E614" s="878"/>
      <c r="F614" s="878"/>
      <c r="G614" s="878"/>
      <c r="H614" s="878"/>
      <c r="I614" s="878"/>
      <c r="J614" s="878"/>
      <c r="K614" s="878"/>
      <c r="L614" s="878"/>
      <c r="M614" s="878"/>
    </row>
    <row r="615" spans="3:13" s="877" customFormat="1" x14ac:dyDescent="0.25">
      <c r="C615" s="878"/>
      <c r="D615" s="878"/>
      <c r="E615" s="878"/>
      <c r="F615" s="878"/>
      <c r="G615" s="878"/>
      <c r="H615" s="878"/>
      <c r="I615" s="878"/>
      <c r="J615" s="878"/>
      <c r="K615" s="878"/>
      <c r="L615" s="878"/>
      <c r="M615" s="878"/>
    </row>
    <row r="616" spans="3:13" s="877" customFormat="1" x14ac:dyDescent="0.25">
      <c r="C616" s="878"/>
      <c r="D616" s="878"/>
      <c r="E616" s="878"/>
      <c r="F616" s="878"/>
      <c r="G616" s="878"/>
      <c r="H616" s="878"/>
      <c r="I616" s="878"/>
      <c r="J616" s="878"/>
      <c r="K616" s="878"/>
      <c r="L616" s="878"/>
      <c r="M616" s="878"/>
    </row>
    <row r="617" spans="3:13" s="877" customFormat="1" x14ac:dyDescent="0.25">
      <c r="C617" s="878"/>
      <c r="D617" s="878"/>
      <c r="E617" s="878"/>
      <c r="F617" s="878"/>
      <c r="G617" s="878"/>
      <c r="H617" s="878"/>
      <c r="I617" s="878"/>
      <c r="J617" s="878"/>
      <c r="K617" s="878"/>
      <c r="L617" s="878"/>
      <c r="M617" s="878"/>
    </row>
    <row r="618" spans="3:13" s="877" customFormat="1" x14ac:dyDescent="0.25">
      <c r="C618" s="878"/>
      <c r="D618" s="878"/>
      <c r="E618" s="878"/>
      <c r="F618" s="878"/>
      <c r="G618" s="878"/>
      <c r="H618" s="878"/>
      <c r="I618" s="878"/>
      <c r="J618" s="878"/>
      <c r="K618" s="878"/>
      <c r="L618" s="878"/>
      <c r="M618" s="878"/>
    </row>
    <row r="619" spans="3:13" s="877" customFormat="1" x14ac:dyDescent="0.25">
      <c r="C619" s="878"/>
      <c r="D619" s="878"/>
      <c r="E619" s="878"/>
      <c r="F619" s="878"/>
      <c r="G619" s="878"/>
      <c r="H619" s="878"/>
      <c r="I619" s="878"/>
      <c r="J619" s="878"/>
      <c r="K619" s="878"/>
      <c r="L619" s="878"/>
      <c r="M619" s="878"/>
    </row>
    <row r="620" spans="3:13" s="877" customFormat="1" x14ac:dyDescent="0.25">
      <c r="C620" s="878"/>
      <c r="D620" s="878"/>
      <c r="E620" s="878"/>
      <c r="F620" s="878"/>
      <c r="G620" s="878"/>
      <c r="H620" s="878"/>
      <c r="I620" s="878"/>
      <c r="J620" s="878"/>
      <c r="K620" s="878"/>
      <c r="L620" s="878"/>
      <c r="M620" s="878"/>
    </row>
    <row r="621" spans="3:13" s="877" customFormat="1" x14ac:dyDescent="0.25">
      <c r="C621" s="878"/>
      <c r="D621" s="878"/>
      <c r="E621" s="878"/>
      <c r="F621" s="878"/>
      <c r="G621" s="878"/>
      <c r="H621" s="878"/>
      <c r="I621" s="878"/>
      <c r="J621" s="878"/>
      <c r="K621" s="878"/>
      <c r="L621" s="878"/>
      <c r="M621" s="878"/>
    </row>
    <row r="622" spans="3:13" s="877" customFormat="1" x14ac:dyDescent="0.25">
      <c r="C622" s="878"/>
      <c r="D622" s="878"/>
      <c r="E622" s="878"/>
      <c r="F622" s="878"/>
      <c r="G622" s="878"/>
      <c r="H622" s="878"/>
      <c r="I622" s="878"/>
      <c r="J622" s="878"/>
      <c r="K622" s="878"/>
      <c r="L622" s="878"/>
      <c r="M622" s="878"/>
    </row>
    <row r="623" spans="3:13" s="877" customFormat="1" x14ac:dyDescent="0.25">
      <c r="C623" s="878"/>
      <c r="D623" s="878"/>
      <c r="E623" s="878"/>
      <c r="F623" s="878"/>
      <c r="G623" s="878"/>
      <c r="H623" s="878"/>
      <c r="I623" s="878"/>
      <c r="J623" s="878"/>
      <c r="K623" s="878"/>
      <c r="L623" s="878"/>
      <c r="M623" s="878"/>
    </row>
    <row r="624" spans="3:13" s="877" customFormat="1" x14ac:dyDescent="0.25">
      <c r="C624" s="878"/>
      <c r="D624" s="878"/>
      <c r="E624" s="878"/>
      <c r="F624" s="878"/>
      <c r="G624" s="878"/>
      <c r="H624" s="878"/>
      <c r="I624" s="878"/>
      <c r="J624" s="878"/>
      <c r="K624" s="878"/>
      <c r="L624" s="878"/>
      <c r="M624" s="878"/>
    </row>
    <row r="625" spans="3:13" s="877" customFormat="1" x14ac:dyDescent="0.25">
      <c r="C625" s="878"/>
      <c r="D625" s="878"/>
      <c r="E625" s="878"/>
      <c r="F625" s="878"/>
      <c r="G625" s="878"/>
      <c r="H625" s="878"/>
      <c r="I625" s="878"/>
      <c r="J625" s="878"/>
      <c r="K625" s="878"/>
      <c r="L625" s="878"/>
      <c r="M625" s="878"/>
    </row>
    <row r="626" spans="3:13" s="877" customFormat="1" x14ac:dyDescent="0.25">
      <c r="C626" s="878"/>
      <c r="D626" s="878"/>
      <c r="E626" s="878"/>
      <c r="F626" s="878"/>
      <c r="G626" s="878"/>
      <c r="H626" s="878"/>
      <c r="I626" s="878"/>
      <c r="J626" s="878"/>
      <c r="K626" s="878"/>
      <c r="L626" s="878"/>
      <c r="M626" s="878"/>
    </row>
    <row r="627" spans="3:13" s="877" customFormat="1" x14ac:dyDescent="0.25">
      <c r="C627" s="878"/>
      <c r="D627" s="878"/>
      <c r="E627" s="878"/>
      <c r="F627" s="878"/>
      <c r="G627" s="878"/>
      <c r="H627" s="878"/>
      <c r="I627" s="878"/>
      <c r="J627" s="878"/>
      <c r="K627" s="878"/>
      <c r="L627" s="878"/>
      <c r="M627" s="878"/>
    </row>
    <row r="628" spans="3:13" s="877" customFormat="1" x14ac:dyDescent="0.25">
      <c r="C628" s="878"/>
      <c r="D628" s="878"/>
      <c r="E628" s="878"/>
      <c r="F628" s="878"/>
      <c r="G628" s="878"/>
      <c r="H628" s="878"/>
      <c r="I628" s="878"/>
      <c r="J628" s="878"/>
      <c r="K628" s="878"/>
      <c r="L628" s="878"/>
      <c r="M628" s="878"/>
    </row>
    <row r="629" spans="3:13" s="877" customFormat="1" x14ac:dyDescent="0.25">
      <c r="C629" s="878"/>
      <c r="D629" s="878"/>
      <c r="E629" s="878"/>
      <c r="F629" s="878"/>
      <c r="G629" s="878"/>
      <c r="H629" s="878"/>
      <c r="I629" s="878"/>
      <c r="J629" s="878"/>
      <c r="K629" s="878"/>
      <c r="L629" s="878"/>
      <c r="M629" s="878"/>
    </row>
    <row r="630" spans="3:13" s="877" customFormat="1" x14ac:dyDescent="0.25">
      <c r="C630" s="878"/>
      <c r="D630" s="878"/>
      <c r="E630" s="878"/>
      <c r="F630" s="878"/>
      <c r="G630" s="878"/>
      <c r="H630" s="878"/>
      <c r="I630" s="878"/>
      <c r="J630" s="878"/>
      <c r="K630" s="878"/>
      <c r="L630" s="878"/>
      <c r="M630" s="878"/>
    </row>
    <row r="631" spans="3:13" s="877" customFormat="1" x14ac:dyDescent="0.25">
      <c r="C631" s="878"/>
      <c r="D631" s="878"/>
      <c r="E631" s="878"/>
      <c r="F631" s="878"/>
      <c r="G631" s="878"/>
      <c r="H631" s="878"/>
      <c r="I631" s="878"/>
      <c r="J631" s="878"/>
      <c r="K631" s="878"/>
      <c r="L631" s="878"/>
      <c r="M631" s="878"/>
    </row>
    <row r="632" spans="3:13" s="877" customFormat="1" x14ac:dyDescent="0.25">
      <c r="C632" s="878"/>
      <c r="D632" s="878"/>
      <c r="E632" s="878"/>
      <c r="F632" s="878"/>
      <c r="G632" s="878"/>
      <c r="H632" s="878"/>
      <c r="I632" s="878"/>
      <c r="J632" s="878"/>
      <c r="K632" s="878"/>
      <c r="L632" s="878"/>
      <c r="M632" s="878"/>
    </row>
    <row r="633" spans="3:13" s="877" customFormat="1" x14ac:dyDescent="0.25">
      <c r="C633" s="878"/>
      <c r="D633" s="878"/>
      <c r="E633" s="878"/>
      <c r="F633" s="878"/>
      <c r="G633" s="878"/>
      <c r="H633" s="878"/>
      <c r="I633" s="878"/>
      <c r="J633" s="878"/>
      <c r="K633" s="878"/>
      <c r="L633" s="878"/>
      <c r="M633" s="878"/>
    </row>
    <row r="634" spans="3:13" s="877" customFormat="1" x14ac:dyDescent="0.25">
      <c r="C634" s="878"/>
      <c r="D634" s="878"/>
      <c r="E634" s="878"/>
      <c r="F634" s="878"/>
      <c r="G634" s="878"/>
      <c r="H634" s="878"/>
      <c r="I634" s="878"/>
      <c r="J634" s="878"/>
      <c r="K634" s="878"/>
      <c r="L634" s="878"/>
      <c r="M634" s="878"/>
    </row>
    <row r="635" spans="3:13" s="877" customFormat="1" x14ac:dyDescent="0.25">
      <c r="C635" s="878"/>
      <c r="D635" s="878"/>
      <c r="E635" s="878"/>
      <c r="F635" s="878"/>
      <c r="G635" s="878"/>
      <c r="H635" s="878"/>
      <c r="I635" s="878"/>
      <c r="J635" s="878"/>
      <c r="K635" s="878"/>
      <c r="L635" s="878"/>
      <c r="M635" s="878"/>
    </row>
    <row r="636" spans="3:13" s="877" customFormat="1" x14ac:dyDescent="0.25">
      <c r="C636" s="878"/>
      <c r="D636" s="878"/>
      <c r="E636" s="878"/>
      <c r="F636" s="878"/>
      <c r="G636" s="878"/>
      <c r="H636" s="878"/>
      <c r="I636" s="878"/>
      <c r="J636" s="878"/>
      <c r="K636" s="878"/>
      <c r="L636" s="878"/>
      <c r="M636" s="878"/>
    </row>
    <row r="637" spans="3:13" s="877" customFormat="1" x14ac:dyDescent="0.25">
      <c r="C637" s="878"/>
      <c r="D637" s="878"/>
      <c r="E637" s="878"/>
      <c r="F637" s="878"/>
      <c r="G637" s="878"/>
      <c r="H637" s="878"/>
      <c r="I637" s="878"/>
      <c r="J637" s="878"/>
      <c r="K637" s="878"/>
      <c r="L637" s="878"/>
      <c r="M637" s="878"/>
    </row>
    <row r="638" spans="3:13" s="877" customFormat="1" x14ac:dyDescent="0.25">
      <c r="C638" s="878"/>
      <c r="D638" s="878"/>
      <c r="E638" s="878"/>
      <c r="F638" s="878"/>
      <c r="G638" s="878"/>
      <c r="H638" s="878"/>
      <c r="I638" s="878"/>
      <c r="J638" s="878"/>
      <c r="K638" s="878"/>
      <c r="L638" s="878"/>
      <c r="M638" s="878"/>
    </row>
    <row r="639" spans="3:13" s="877" customFormat="1" x14ac:dyDescent="0.25">
      <c r="C639" s="878"/>
      <c r="D639" s="878"/>
      <c r="E639" s="878"/>
      <c r="F639" s="878"/>
      <c r="G639" s="878"/>
      <c r="H639" s="878"/>
      <c r="I639" s="878"/>
      <c r="J639" s="878"/>
      <c r="K639" s="878"/>
      <c r="L639" s="878"/>
      <c r="M639" s="878"/>
    </row>
    <row r="640" spans="3:13" s="877" customFormat="1" x14ac:dyDescent="0.25">
      <c r="C640" s="878"/>
      <c r="D640" s="878"/>
      <c r="E640" s="878"/>
      <c r="F640" s="878"/>
      <c r="G640" s="878"/>
      <c r="H640" s="878"/>
      <c r="I640" s="878"/>
      <c r="J640" s="878"/>
      <c r="K640" s="878"/>
      <c r="L640" s="878"/>
      <c r="M640" s="878"/>
    </row>
    <row r="641" spans="3:13" s="877" customFormat="1" x14ac:dyDescent="0.25">
      <c r="C641" s="878"/>
      <c r="D641" s="878"/>
      <c r="E641" s="878"/>
      <c r="F641" s="878"/>
      <c r="G641" s="878"/>
      <c r="H641" s="878"/>
      <c r="I641" s="878"/>
      <c r="J641" s="878"/>
      <c r="K641" s="878"/>
      <c r="L641" s="878"/>
      <c r="M641" s="878"/>
    </row>
    <row r="642" spans="3:13" s="877" customFormat="1" x14ac:dyDescent="0.25">
      <c r="C642" s="878"/>
      <c r="D642" s="878"/>
      <c r="E642" s="878"/>
      <c r="F642" s="878"/>
      <c r="G642" s="878"/>
      <c r="H642" s="878"/>
      <c r="I642" s="878"/>
      <c r="J642" s="878"/>
      <c r="K642" s="878"/>
      <c r="L642" s="878"/>
      <c r="M642" s="878"/>
    </row>
    <row r="643" spans="3:13" s="877" customFormat="1" x14ac:dyDescent="0.25">
      <c r="C643" s="878"/>
      <c r="D643" s="878"/>
      <c r="E643" s="878"/>
      <c r="F643" s="878"/>
      <c r="G643" s="878"/>
      <c r="H643" s="878"/>
      <c r="I643" s="878"/>
      <c r="J643" s="878"/>
      <c r="K643" s="878"/>
      <c r="L643" s="878"/>
      <c r="M643" s="878"/>
    </row>
    <row r="644" spans="3:13" s="877" customFormat="1" x14ac:dyDescent="0.25">
      <c r="C644" s="878"/>
      <c r="D644" s="878"/>
      <c r="E644" s="878"/>
      <c r="F644" s="878"/>
      <c r="G644" s="878"/>
      <c r="H644" s="878"/>
      <c r="I644" s="878"/>
      <c r="J644" s="878"/>
      <c r="K644" s="878"/>
      <c r="L644" s="878"/>
      <c r="M644" s="878"/>
    </row>
    <row r="645" spans="3:13" s="877" customFormat="1" x14ac:dyDescent="0.25">
      <c r="C645" s="878"/>
      <c r="D645" s="878"/>
      <c r="E645" s="878"/>
      <c r="F645" s="878"/>
      <c r="G645" s="878"/>
      <c r="H645" s="878"/>
      <c r="I645" s="878"/>
      <c r="J645" s="878"/>
      <c r="K645" s="878"/>
      <c r="L645" s="878"/>
      <c r="M645" s="878"/>
    </row>
    <row r="646" spans="3:13" s="877" customFormat="1" x14ac:dyDescent="0.25">
      <c r="C646" s="878"/>
      <c r="D646" s="878"/>
      <c r="E646" s="878"/>
      <c r="F646" s="878"/>
      <c r="G646" s="878"/>
      <c r="H646" s="878"/>
      <c r="I646" s="878"/>
      <c r="J646" s="878"/>
      <c r="K646" s="878"/>
      <c r="L646" s="878"/>
      <c r="M646" s="878"/>
    </row>
    <row r="647" spans="3:13" s="877" customFormat="1" x14ac:dyDescent="0.25">
      <c r="C647" s="878"/>
      <c r="D647" s="878"/>
      <c r="E647" s="878"/>
      <c r="F647" s="878"/>
      <c r="G647" s="878"/>
      <c r="H647" s="878"/>
      <c r="I647" s="878"/>
      <c r="J647" s="878"/>
      <c r="K647" s="878"/>
      <c r="L647" s="878"/>
      <c r="M647" s="878"/>
    </row>
    <row r="648" spans="3:13" s="877" customFormat="1" x14ac:dyDescent="0.25">
      <c r="C648" s="878"/>
      <c r="D648" s="878"/>
      <c r="E648" s="878"/>
      <c r="F648" s="878"/>
      <c r="G648" s="878"/>
      <c r="H648" s="878"/>
      <c r="I648" s="878"/>
      <c r="J648" s="878"/>
      <c r="K648" s="878"/>
      <c r="L648" s="878"/>
      <c r="M648" s="878"/>
    </row>
    <row r="649" spans="3:13" s="877" customFormat="1" x14ac:dyDescent="0.25">
      <c r="C649" s="878"/>
      <c r="D649" s="878"/>
      <c r="E649" s="878"/>
      <c r="F649" s="878"/>
      <c r="G649" s="878"/>
      <c r="H649" s="878"/>
      <c r="I649" s="878"/>
      <c r="J649" s="878"/>
      <c r="K649" s="878"/>
      <c r="L649" s="878"/>
      <c r="M649" s="878"/>
    </row>
    <row r="650" spans="3:13" s="877" customFormat="1" x14ac:dyDescent="0.25">
      <c r="C650" s="878"/>
      <c r="D650" s="878"/>
      <c r="E650" s="878"/>
      <c r="F650" s="878"/>
      <c r="G650" s="878"/>
      <c r="H650" s="878"/>
      <c r="I650" s="878"/>
      <c r="J650" s="878"/>
      <c r="K650" s="878"/>
      <c r="L650" s="878"/>
      <c r="M650" s="878"/>
    </row>
    <row r="651" spans="3:13" s="877" customFormat="1" x14ac:dyDescent="0.25">
      <c r="C651" s="878"/>
      <c r="D651" s="878"/>
      <c r="E651" s="878"/>
      <c r="F651" s="878"/>
      <c r="G651" s="878"/>
      <c r="H651" s="878"/>
      <c r="I651" s="878"/>
      <c r="J651" s="878"/>
      <c r="K651" s="878"/>
      <c r="L651" s="878"/>
      <c r="M651" s="878"/>
    </row>
    <row r="652" spans="3:13" s="877" customFormat="1" x14ac:dyDescent="0.25">
      <c r="C652" s="878"/>
      <c r="D652" s="878"/>
      <c r="E652" s="878"/>
      <c r="F652" s="878"/>
      <c r="G652" s="878"/>
      <c r="H652" s="878"/>
      <c r="I652" s="878"/>
      <c r="J652" s="878"/>
      <c r="K652" s="878"/>
      <c r="L652" s="878"/>
      <c r="M652" s="878"/>
    </row>
    <row r="653" spans="3:13" s="877" customFormat="1" x14ac:dyDescent="0.25">
      <c r="C653" s="878"/>
      <c r="D653" s="878"/>
      <c r="E653" s="878"/>
      <c r="F653" s="878"/>
      <c r="G653" s="878"/>
      <c r="H653" s="878"/>
      <c r="I653" s="878"/>
      <c r="J653" s="878"/>
      <c r="K653" s="878"/>
      <c r="L653" s="878"/>
      <c r="M653" s="878"/>
    </row>
    <row r="654" spans="3:13" s="877" customFormat="1" x14ac:dyDescent="0.25">
      <c r="C654" s="878"/>
      <c r="D654" s="878"/>
      <c r="E654" s="878"/>
      <c r="F654" s="878"/>
      <c r="G654" s="878"/>
      <c r="H654" s="878"/>
      <c r="I654" s="878"/>
      <c r="J654" s="878"/>
      <c r="K654" s="878"/>
      <c r="L654" s="878"/>
      <c r="M654" s="878"/>
    </row>
    <row r="655" spans="3:13" s="877" customFormat="1" x14ac:dyDescent="0.25">
      <c r="C655" s="878"/>
      <c r="D655" s="878"/>
      <c r="E655" s="878"/>
      <c r="F655" s="878"/>
      <c r="G655" s="878"/>
      <c r="H655" s="878"/>
      <c r="I655" s="878"/>
      <c r="J655" s="878"/>
      <c r="K655" s="878"/>
      <c r="L655" s="878"/>
      <c r="M655" s="878"/>
    </row>
    <row r="656" spans="3:13" s="877" customFormat="1" x14ac:dyDescent="0.25">
      <c r="C656" s="878"/>
      <c r="D656" s="878"/>
      <c r="E656" s="878"/>
      <c r="F656" s="878"/>
      <c r="G656" s="878"/>
      <c r="H656" s="878"/>
      <c r="I656" s="878"/>
      <c r="J656" s="878"/>
      <c r="K656" s="878"/>
      <c r="L656" s="878"/>
      <c r="M656" s="878"/>
    </row>
    <row r="657" spans="3:13" s="877" customFormat="1" x14ac:dyDescent="0.25">
      <c r="C657" s="878"/>
      <c r="D657" s="878"/>
      <c r="E657" s="878"/>
      <c r="F657" s="878"/>
      <c r="G657" s="878"/>
      <c r="H657" s="878"/>
      <c r="I657" s="878"/>
      <c r="J657" s="878"/>
      <c r="K657" s="878"/>
      <c r="L657" s="878"/>
      <c r="M657" s="878"/>
    </row>
    <row r="658" spans="3:13" s="877" customFormat="1" x14ac:dyDescent="0.25">
      <c r="C658" s="878"/>
      <c r="D658" s="878"/>
      <c r="E658" s="878"/>
      <c r="F658" s="878"/>
      <c r="G658" s="878"/>
      <c r="H658" s="878"/>
      <c r="I658" s="878"/>
      <c r="J658" s="878"/>
      <c r="K658" s="878"/>
      <c r="L658" s="878"/>
      <c r="M658" s="878"/>
    </row>
    <row r="659" spans="3:13" s="877" customFormat="1" x14ac:dyDescent="0.25">
      <c r="C659" s="878"/>
      <c r="D659" s="878"/>
      <c r="E659" s="878"/>
      <c r="F659" s="878"/>
      <c r="G659" s="878"/>
      <c r="H659" s="878"/>
      <c r="I659" s="878"/>
      <c r="J659" s="878"/>
      <c r="K659" s="878"/>
      <c r="L659" s="878"/>
      <c r="M659" s="878"/>
    </row>
    <row r="660" spans="3:13" s="877" customFormat="1" x14ac:dyDescent="0.25">
      <c r="C660" s="878"/>
      <c r="D660" s="878"/>
      <c r="E660" s="878"/>
      <c r="F660" s="878"/>
      <c r="G660" s="878"/>
      <c r="H660" s="878"/>
      <c r="I660" s="878"/>
      <c r="J660" s="878"/>
      <c r="K660" s="878"/>
      <c r="L660" s="878"/>
      <c r="M660" s="878"/>
    </row>
    <row r="661" spans="3:13" s="877" customFormat="1" x14ac:dyDescent="0.25">
      <c r="C661" s="878"/>
      <c r="D661" s="878"/>
      <c r="E661" s="878"/>
      <c r="F661" s="878"/>
      <c r="G661" s="878"/>
      <c r="H661" s="878"/>
      <c r="I661" s="878"/>
      <c r="J661" s="878"/>
      <c r="K661" s="878"/>
      <c r="L661" s="878"/>
      <c r="M661" s="878"/>
    </row>
    <row r="662" spans="3:13" s="877" customFormat="1" x14ac:dyDescent="0.25">
      <c r="C662" s="878"/>
      <c r="D662" s="878"/>
      <c r="E662" s="878"/>
      <c r="F662" s="878"/>
      <c r="G662" s="878"/>
      <c r="H662" s="878"/>
      <c r="I662" s="878"/>
      <c r="J662" s="878"/>
      <c r="K662" s="878"/>
      <c r="L662" s="878"/>
      <c r="M662" s="878"/>
    </row>
    <row r="663" spans="3:13" s="877" customFormat="1" x14ac:dyDescent="0.25">
      <c r="C663" s="878"/>
      <c r="D663" s="878"/>
      <c r="E663" s="878"/>
      <c r="F663" s="878"/>
      <c r="G663" s="878"/>
      <c r="H663" s="878"/>
      <c r="I663" s="878"/>
      <c r="J663" s="878"/>
      <c r="K663" s="878"/>
      <c r="L663" s="878"/>
      <c r="M663" s="878"/>
    </row>
    <row r="664" spans="3:13" s="877" customFormat="1" x14ac:dyDescent="0.25">
      <c r="C664" s="878"/>
      <c r="D664" s="878"/>
      <c r="E664" s="878"/>
      <c r="F664" s="878"/>
      <c r="G664" s="878"/>
      <c r="H664" s="878"/>
      <c r="I664" s="878"/>
      <c r="J664" s="878"/>
      <c r="K664" s="878"/>
      <c r="L664" s="878"/>
      <c r="M664" s="878"/>
    </row>
    <row r="665" spans="3:13" s="877" customFormat="1" x14ac:dyDescent="0.25">
      <c r="C665" s="878"/>
      <c r="D665" s="878"/>
      <c r="E665" s="878"/>
      <c r="F665" s="878"/>
      <c r="G665" s="878"/>
      <c r="H665" s="878"/>
      <c r="I665" s="878"/>
      <c r="J665" s="878"/>
      <c r="K665" s="878"/>
      <c r="L665" s="878"/>
      <c r="M665" s="878"/>
    </row>
    <row r="666" spans="3:13" s="877" customFormat="1" x14ac:dyDescent="0.25">
      <c r="C666" s="878"/>
      <c r="D666" s="878"/>
      <c r="E666" s="878"/>
      <c r="F666" s="878"/>
      <c r="G666" s="878"/>
      <c r="H666" s="878"/>
      <c r="I666" s="878"/>
      <c r="J666" s="878"/>
      <c r="K666" s="878"/>
      <c r="L666" s="878"/>
      <c r="M666" s="878"/>
    </row>
    <row r="667" spans="3:13" s="877" customFormat="1" x14ac:dyDescent="0.25">
      <c r="C667" s="878"/>
      <c r="D667" s="878"/>
      <c r="E667" s="878"/>
      <c r="F667" s="878"/>
      <c r="G667" s="878"/>
      <c r="H667" s="878"/>
      <c r="I667" s="878"/>
      <c r="J667" s="878"/>
      <c r="K667" s="878"/>
      <c r="L667" s="878"/>
      <c r="M667" s="878"/>
    </row>
    <row r="668" spans="3:13" s="877" customFormat="1" x14ac:dyDescent="0.25">
      <c r="C668" s="878"/>
      <c r="D668" s="878"/>
      <c r="E668" s="878"/>
      <c r="F668" s="878"/>
      <c r="G668" s="878"/>
      <c r="H668" s="878"/>
      <c r="I668" s="878"/>
      <c r="J668" s="878"/>
      <c r="K668" s="878"/>
      <c r="L668" s="878"/>
      <c r="M668" s="878"/>
    </row>
    <row r="669" spans="3:13" s="877" customFormat="1" x14ac:dyDescent="0.25">
      <c r="C669" s="878"/>
      <c r="D669" s="878"/>
      <c r="E669" s="878"/>
      <c r="F669" s="878"/>
      <c r="G669" s="878"/>
      <c r="H669" s="878"/>
      <c r="I669" s="878"/>
      <c r="J669" s="878"/>
      <c r="K669" s="878"/>
      <c r="L669" s="878"/>
      <c r="M669" s="878"/>
    </row>
    <row r="670" spans="3:13" s="877" customFormat="1" x14ac:dyDescent="0.25">
      <c r="C670" s="878"/>
      <c r="D670" s="878"/>
      <c r="E670" s="878"/>
      <c r="F670" s="878"/>
      <c r="G670" s="878"/>
      <c r="H670" s="878"/>
      <c r="I670" s="878"/>
      <c r="J670" s="878"/>
      <c r="K670" s="878"/>
      <c r="L670" s="878"/>
      <c r="M670" s="878"/>
    </row>
    <row r="671" spans="3:13" s="877" customFormat="1" x14ac:dyDescent="0.25">
      <c r="C671" s="878"/>
      <c r="D671" s="878"/>
      <c r="E671" s="878"/>
      <c r="F671" s="878"/>
      <c r="G671" s="878"/>
      <c r="H671" s="878"/>
      <c r="I671" s="878"/>
      <c r="J671" s="878"/>
      <c r="K671" s="878"/>
      <c r="L671" s="878"/>
      <c r="M671" s="878"/>
    </row>
    <row r="672" spans="3:13" s="877" customFormat="1" x14ac:dyDescent="0.25">
      <c r="C672" s="878"/>
      <c r="D672" s="878"/>
      <c r="E672" s="878"/>
      <c r="F672" s="878"/>
      <c r="G672" s="878"/>
      <c r="H672" s="878"/>
      <c r="I672" s="878"/>
      <c r="J672" s="878"/>
      <c r="K672" s="878"/>
      <c r="L672" s="878"/>
      <c r="M672" s="878"/>
    </row>
    <row r="673" spans="3:13" s="877" customFormat="1" x14ac:dyDescent="0.25">
      <c r="C673" s="878"/>
      <c r="D673" s="878"/>
      <c r="E673" s="878"/>
      <c r="F673" s="878"/>
      <c r="G673" s="878"/>
      <c r="H673" s="878"/>
      <c r="I673" s="878"/>
      <c r="J673" s="878"/>
      <c r="K673" s="878"/>
      <c r="L673" s="878"/>
      <c r="M673" s="878"/>
    </row>
    <row r="674" spans="3:13" s="877" customFormat="1" x14ac:dyDescent="0.25">
      <c r="C674" s="878"/>
      <c r="D674" s="878"/>
      <c r="E674" s="878"/>
      <c r="F674" s="878"/>
      <c r="G674" s="878"/>
      <c r="H674" s="878"/>
      <c r="I674" s="878"/>
      <c r="J674" s="878"/>
      <c r="K674" s="878"/>
      <c r="L674" s="878"/>
      <c r="M674" s="878"/>
    </row>
    <row r="675" spans="3:13" s="877" customFormat="1" x14ac:dyDescent="0.25">
      <c r="C675" s="878"/>
      <c r="D675" s="878"/>
      <c r="E675" s="878"/>
      <c r="F675" s="878"/>
      <c r="G675" s="878"/>
      <c r="H675" s="878"/>
      <c r="I675" s="878"/>
      <c r="J675" s="878"/>
      <c r="K675" s="878"/>
      <c r="L675" s="878"/>
      <c r="M675" s="878"/>
    </row>
    <row r="676" spans="3:13" s="877" customFormat="1" x14ac:dyDescent="0.25">
      <c r="C676" s="878"/>
      <c r="D676" s="878"/>
      <c r="E676" s="878"/>
      <c r="F676" s="878"/>
      <c r="G676" s="878"/>
      <c r="H676" s="878"/>
      <c r="I676" s="878"/>
      <c r="J676" s="878"/>
      <c r="K676" s="878"/>
      <c r="L676" s="878"/>
      <c r="M676" s="878"/>
    </row>
    <row r="677" spans="3:13" s="877" customFormat="1" x14ac:dyDescent="0.25">
      <c r="C677" s="878"/>
      <c r="D677" s="878"/>
      <c r="E677" s="878"/>
      <c r="F677" s="878"/>
      <c r="G677" s="878"/>
      <c r="H677" s="878"/>
      <c r="I677" s="878"/>
      <c r="J677" s="878"/>
      <c r="K677" s="878"/>
      <c r="L677" s="878"/>
      <c r="M677" s="878"/>
    </row>
    <row r="678" spans="3:13" s="877" customFormat="1" x14ac:dyDescent="0.25">
      <c r="C678" s="878"/>
      <c r="D678" s="878"/>
      <c r="E678" s="878"/>
      <c r="F678" s="878"/>
      <c r="G678" s="878"/>
      <c r="H678" s="878"/>
      <c r="I678" s="878"/>
      <c r="J678" s="878"/>
      <c r="K678" s="878"/>
      <c r="L678" s="878"/>
      <c r="M678" s="878"/>
    </row>
    <row r="679" spans="3:13" s="877" customFormat="1" x14ac:dyDescent="0.25">
      <c r="C679" s="878"/>
      <c r="D679" s="878"/>
      <c r="E679" s="878"/>
      <c r="F679" s="878"/>
      <c r="G679" s="878"/>
      <c r="H679" s="878"/>
      <c r="I679" s="878"/>
      <c r="J679" s="878"/>
      <c r="K679" s="878"/>
      <c r="L679" s="878"/>
      <c r="M679" s="878"/>
    </row>
    <row r="680" spans="3:13" s="877" customFormat="1" x14ac:dyDescent="0.25">
      <c r="C680" s="878"/>
      <c r="D680" s="878"/>
      <c r="E680" s="878"/>
      <c r="F680" s="878"/>
      <c r="G680" s="878"/>
      <c r="H680" s="878"/>
      <c r="I680" s="878"/>
      <c r="J680" s="878"/>
      <c r="K680" s="878"/>
      <c r="L680" s="878"/>
      <c r="M680" s="878"/>
    </row>
    <row r="681" spans="3:13" s="877" customFormat="1" x14ac:dyDescent="0.25">
      <c r="C681" s="878"/>
      <c r="D681" s="878"/>
      <c r="E681" s="878"/>
      <c r="F681" s="878"/>
      <c r="G681" s="878"/>
      <c r="H681" s="878"/>
      <c r="I681" s="878"/>
      <c r="J681" s="878"/>
      <c r="K681" s="878"/>
      <c r="L681" s="878"/>
      <c r="M681" s="878"/>
    </row>
    <row r="682" spans="3:13" s="877" customFormat="1" x14ac:dyDescent="0.25">
      <c r="C682" s="878"/>
      <c r="D682" s="878"/>
      <c r="E682" s="878"/>
      <c r="F682" s="878"/>
      <c r="G682" s="878"/>
      <c r="H682" s="878"/>
      <c r="I682" s="878"/>
      <c r="J682" s="878"/>
      <c r="K682" s="878"/>
      <c r="L682" s="878"/>
      <c r="M682" s="878"/>
    </row>
    <row r="683" spans="3:13" s="877" customFormat="1" x14ac:dyDescent="0.25">
      <c r="C683" s="878"/>
      <c r="D683" s="878"/>
      <c r="E683" s="878"/>
      <c r="F683" s="878"/>
      <c r="G683" s="878"/>
      <c r="H683" s="878"/>
      <c r="I683" s="878"/>
      <c r="J683" s="878"/>
      <c r="K683" s="878"/>
      <c r="L683" s="878"/>
      <c r="M683" s="878"/>
    </row>
    <row r="684" spans="3:13" s="877" customFormat="1" x14ac:dyDescent="0.25">
      <c r="C684" s="878"/>
      <c r="D684" s="878"/>
      <c r="E684" s="878"/>
      <c r="F684" s="878"/>
      <c r="G684" s="878"/>
      <c r="H684" s="878"/>
      <c r="I684" s="878"/>
      <c r="J684" s="878"/>
      <c r="K684" s="878"/>
      <c r="L684" s="878"/>
      <c r="M684" s="878"/>
    </row>
    <row r="685" spans="3:13" s="877" customFormat="1" x14ac:dyDescent="0.25">
      <c r="C685" s="878"/>
      <c r="D685" s="878"/>
      <c r="E685" s="878"/>
      <c r="F685" s="878"/>
      <c r="G685" s="878"/>
      <c r="H685" s="878"/>
      <c r="I685" s="878"/>
      <c r="J685" s="878"/>
      <c r="K685" s="878"/>
      <c r="L685" s="878"/>
      <c r="M685" s="878"/>
    </row>
    <row r="686" spans="3:13" s="877" customFormat="1" x14ac:dyDescent="0.25">
      <c r="C686" s="878"/>
      <c r="D686" s="878"/>
      <c r="E686" s="878"/>
      <c r="F686" s="878"/>
      <c r="G686" s="878"/>
      <c r="H686" s="878"/>
      <c r="I686" s="878"/>
      <c r="J686" s="878"/>
      <c r="K686" s="878"/>
      <c r="L686" s="878"/>
      <c r="M686" s="878"/>
    </row>
    <row r="687" spans="3:13" s="877" customFormat="1" x14ac:dyDescent="0.25">
      <c r="C687" s="878"/>
      <c r="D687" s="878"/>
      <c r="E687" s="878"/>
      <c r="F687" s="878"/>
      <c r="G687" s="878"/>
      <c r="H687" s="878"/>
      <c r="I687" s="878"/>
      <c r="J687" s="878"/>
      <c r="K687" s="878"/>
      <c r="L687" s="878"/>
      <c r="M687" s="878"/>
    </row>
    <row r="688" spans="3:13" s="877" customFormat="1" x14ac:dyDescent="0.25">
      <c r="C688" s="878"/>
      <c r="D688" s="878"/>
      <c r="E688" s="878"/>
      <c r="F688" s="878"/>
      <c r="G688" s="878"/>
      <c r="H688" s="878"/>
      <c r="I688" s="878"/>
      <c r="J688" s="878"/>
      <c r="K688" s="878"/>
      <c r="L688" s="878"/>
      <c r="M688" s="878"/>
    </row>
    <row r="689" spans="3:13" s="877" customFormat="1" x14ac:dyDescent="0.25">
      <c r="C689" s="878"/>
      <c r="D689" s="878"/>
      <c r="E689" s="878"/>
      <c r="F689" s="878"/>
      <c r="G689" s="878"/>
      <c r="H689" s="878"/>
      <c r="I689" s="878"/>
      <c r="J689" s="878"/>
      <c r="K689" s="878"/>
      <c r="L689" s="878"/>
      <c r="M689" s="878"/>
    </row>
    <row r="690" spans="3:13" s="877" customFormat="1" x14ac:dyDescent="0.25">
      <c r="C690" s="878"/>
      <c r="D690" s="878"/>
      <c r="E690" s="878"/>
      <c r="F690" s="878"/>
      <c r="G690" s="878"/>
      <c r="H690" s="878"/>
      <c r="I690" s="878"/>
      <c r="J690" s="878"/>
      <c r="K690" s="878"/>
      <c r="L690" s="878"/>
      <c r="M690" s="878"/>
    </row>
    <row r="691" spans="3:13" s="877" customFormat="1" x14ac:dyDescent="0.25">
      <c r="C691" s="878"/>
      <c r="D691" s="878"/>
      <c r="E691" s="878"/>
      <c r="F691" s="878"/>
      <c r="G691" s="878"/>
      <c r="H691" s="878"/>
      <c r="I691" s="878"/>
      <c r="J691" s="878"/>
      <c r="K691" s="878"/>
      <c r="L691" s="878"/>
      <c r="M691" s="878"/>
    </row>
    <row r="692" spans="3:13" s="877" customFormat="1" x14ac:dyDescent="0.25">
      <c r="C692" s="878"/>
      <c r="D692" s="878"/>
      <c r="E692" s="878"/>
      <c r="F692" s="878"/>
      <c r="G692" s="878"/>
      <c r="H692" s="878"/>
      <c r="I692" s="878"/>
      <c r="J692" s="878"/>
      <c r="K692" s="878"/>
      <c r="L692" s="878"/>
      <c r="M692" s="878"/>
    </row>
    <row r="693" spans="3:13" s="877" customFormat="1" x14ac:dyDescent="0.25">
      <c r="C693" s="878"/>
      <c r="D693" s="878"/>
      <c r="E693" s="878"/>
      <c r="F693" s="878"/>
      <c r="G693" s="878"/>
      <c r="H693" s="878"/>
      <c r="I693" s="878"/>
      <c r="J693" s="878"/>
      <c r="K693" s="878"/>
      <c r="L693" s="878"/>
      <c r="M693" s="878"/>
    </row>
    <row r="694" spans="3:13" s="877" customFormat="1" x14ac:dyDescent="0.25">
      <c r="C694" s="878"/>
      <c r="D694" s="878"/>
      <c r="E694" s="878"/>
      <c r="F694" s="878"/>
      <c r="G694" s="878"/>
      <c r="H694" s="878"/>
      <c r="I694" s="878"/>
      <c r="J694" s="878"/>
      <c r="K694" s="878"/>
      <c r="L694" s="878"/>
      <c r="M694" s="878"/>
    </row>
    <row r="695" spans="3:13" s="877" customFormat="1" x14ac:dyDescent="0.25">
      <c r="C695" s="878"/>
      <c r="D695" s="878"/>
      <c r="E695" s="878"/>
      <c r="F695" s="878"/>
      <c r="G695" s="878"/>
      <c r="H695" s="878"/>
      <c r="I695" s="878"/>
      <c r="J695" s="878"/>
      <c r="K695" s="878"/>
      <c r="L695" s="878"/>
      <c r="M695" s="878"/>
    </row>
    <row r="696" spans="3:13" s="877" customFormat="1" x14ac:dyDescent="0.25">
      <c r="C696" s="878"/>
      <c r="D696" s="878"/>
      <c r="E696" s="878"/>
      <c r="F696" s="878"/>
      <c r="G696" s="878"/>
      <c r="H696" s="878"/>
      <c r="I696" s="878"/>
      <c r="J696" s="878"/>
      <c r="K696" s="878"/>
      <c r="L696" s="878"/>
      <c r="M696" s="878"/>
    </row>
    <row r="697" spans="3:13" s="877" customFormat="1" x14ac:dyDescent="0.25">
      <c r="C697" s="878"/>
      <c r="D697" s="878"/>
      <c r="E697" s="878"/>
      <c r="F697" s="878"/>
      <c r="G697" s="878"/>
      <c r="H697" s="878"/>
      <c r="I697" s="878"/>
      <c r="J697" s="878"/>
      <c r="K697" s="878"/>
      <c r="L697" s="878"/>
      <c r="M697" s="878"/>
    </row>
    <row r="698" spans="3:13" s="877" customFormat="1" x14ac:dyDescent="0.25">
      <c r="C698" s="878"/>
      <c r="D698" s="878"/>
      <c r="E698" s="878"/>
      <c r="F698" s="878"/>
      <c r="G698" s="878"/>
      <c r="H698" s="878"/>
      <c r="I698" s="878"/>
      <c r="J698" s="878"/>
      <c r="K698" s="878"/>
      <c r="L698" s="878"/>
      <c r="M698" s="878"/>
    </row>
    <row r="699" spans="3:13" s="877" customFormat="1" x14ac:dyDescent="0.25">
      <c r="C699" s="878"/>
      <c r="D699" s="878"/>
      <c r="E699" s="878"/>
      <c r="F699" s="878"/>
      <c r="G699" s="878"/>
      <c r="H699" s="878"/>
      <c r="I699" s="878"/>
      <c r="J699" s="878"/>
      <c r="K699" s="878"/>
      <c r="L699" s="878"/>
      <c r="M699" s="878"/>
    </row>
    <row r="700" spans="3:13" s="877" customFormat="1" x14ac:dyDescent="0.25">
      <c r="C700" s="878"/>
      <c r="D700" s="878"/>
      <c r="E700" s="878"/>
      <c r="F700" s="878"/>
      <c r="G700" s="878"/>
      <c r="H700" s="878"/>
      <c r="I700" s="878"/>
      <c r="J700" s="878"/>
      <c r="K700" s="878"/>
      <c r="L700" s="878"/>
      <c r="M700" s="878"/>
    </row>
    <row r="701" spans="3:13" s="877" customFormat="1" x14ac:dyDescent="0.25">
      <c r="C701" s="878"/>
      <c r="D701" s="878"/>
      <c r="E701" s="878"/>
      <c r="F701" s="878"/>
      <c r="G701" s="878"/>
      <c r="H701" s="878"/>
      <c r="I701" s="878"/>
      <c r="J701" s="878"/>
      <c r="K701" s="878"/>
      <c r="L701" s="878"/>
      <c r="M701" s="878"/>
    </row>
    <row r="702" spans="3:13" s="877" customFormat="1" x14ac:dyDescent="0.25">
      <c r="C702" s="878"/>
      <c r="D702" s="878"/>
      <c r="E702" s="878"/>
      <c r="F702" s="878"/>
      <c r="G702" s="878"/>
      <c r="H702" s="878"/>
      <c r="I702" s="878"/>
      <c r="J702" s="878"/>
      <c r="K702" s="878"/>
      <c r="L702" s="878"/>
      <c r="M702" s="878"/>
    </row>
    <row r="703" spans="3:13" s="877" customFormat="1" x14ac:dyDescent="0.25">
      <c r="C703" s="878"/>
      <c r="D703" s="878"/>
      <c r="E703" s="878"/>
      <c r="F703" s="878"/>
      <c r="G703" s="878"/>
      <c r="H703" s="878"/>
      <c r="I703" s="878"/>
      <c r="J703" s="878"/>
      <c r="K703" s="878"/>
      <c r="L703" s="878"/>
      <c r="M703" s="878"/>
    </row>
    <row r="704" spans="3:13" s="877" customFormat="1" x14ac:dyDescent="0.25">
      <c r="C704" s="878"/>
      <c r="D704" s="878"/>
      <c r="E704" s="878"/>
      <c r="F704" s="878"/>
      <c r="G704" s="878"/>
      <c r="H704" s="878"/>
      <c r="I704" s="878"/>
      <c r="J704" s="878"/>
      <c r="K704" s="878"/>
      <c r="L704" s="878"/>
      <c r="M704" s="878"/>
    </row>
    <row r="705" spans="3:13" s="877" customFormat="1" x14ac:dyDescent="0.25">
      <c r="C705" s="878"/>
      <c r="D705" s="878"/>
      <c r="E705" s="878"/>
      <c r="F705" s="878"/>
      <c r="G705" s="878"/>
      <c r="H705" s="878"/>
      <c r="I705" s="878"/>
      <c r="J705" s="878"/>
      <c r="K705" s="878"/>
      <c r="L705" s="878"/>
      <c r="M705" s="878"/>
    </row>
    <row r="706" spans="3:13" s="877" customFormat="1" x14ac:dyDescent="0.25">
      <c r="C706" s="878"/>
      <c r="D706" s="878"/>
      <c r="E706" s="878"/>
      <c r="F706" s="878"/>
      <c r="G706" s="878"/>
      <c r="H706" s="878"/>
      <c r="I706" s="878"/>
      <c r="J706" s="878"/>
      <c r="K706" s="878"/>
      <c r="L706" s="878"/>
      <c r="M706" s="878"/>
    </row>
    <row r="707" spans="3:13" s="877" customFormat="1" x14ac:dyDescent="0.25">
      <c r="C707" s="878"/>
      <c r="D707" s="878"/>
      <c r="E707" s="878"/>
      <c r="F707" s="878"/>
      <c r="G707" s="878"/>
      <c r="H707" s="878"/>
      <c r="I707" s="878"/>
      <c r="J707" s="878"/>
      <c r="K707" s="878"/>
      <c r="L707" s="878"/>
      <c r="M707" s="878"/>
    </row>
    <row r="708" spans="3:13" s="877" customFormat="1" x14ac:dyDescent="0.25">
      <c r="C708" s="878"/>
      <c r="D708" s="878"/>
      <c r="E708" s="878"/>
      <c r="F708" s="878"/>
      <c r="G708" s="878"/>
      <c r="H708" s="878"/>
      <c r="I708" s="878"/>
      <c r="J708" s="878"/>
      <c r="K708" s="878"/>
      <c r="L708" s="878"/>
      <c r="M708" s="878"/>
    </row>
    <row r="709" spans="3:13" s="877" customFormat="1" x14ac:dyDescent="0.25">
      <c r="C709" s="878"/>
      <c r="D709" s="878"/>
      <c r="E709" s="878"/>
      <c r="F709" s="878"/>
      <c r="G709" s="878"/>
      <c r="H709" s="878"/>
      <c r="I709" s="878"/>
      <c r="J709" s="878"/>
      <c r="K709" s="878"/>
      <c r="L709" s="878"/>
      <c r="M709" s="878"/>
    </row>
    <row r="710" spans="3:13" s="877" customFormat="1" x14ac:dyDescent="0.25">
      <c r="C710" s="878"/>
      <c r="D710" s="878"/>
      <c r="E710" s="878"/>
      <c r="F710" s="878"/>
      <c r="G710" s="878"/>
      <c r="H710" s="878"/>
      <c r="I710" s="878"/>
      <c r="J710" s="878"/>
      <c r="K710" s="878"/>
      <c r="L710" s="878"/>
      <c r="M710" s="878"/>
    </row>
    <row r="711" spans="3:13" s="877" customFormat="1" x14ac:dyDescent="0.25">
      <c r="C711" s="878"/>
      <c r="D711" s="878"/>
      <c r="E711" s="878"/>
      <c r="F711" s="878"/>
      <c r="G711" s="878"/>
      <c r="H711" s="878"/>
      <c r="I711" s="878"/>
      <c r="J711" s="878"/>
      <c r="K711" s="878"/>
      <c r="L711" s="878"/>
      <c r="M711" s="878"/>
    </row>
    <row r="712" spans="3:13" s="877" customFormat="1" x14ac:dyDescent="0.25">
      <c r="C712" s="878"/>
      <c r="D712" s="878"/>
      <c r="E712" s="878"/>
      <c r="F712" s="878"/>
      <c r="G712" s="878"/>
      <c r="H712" s="878"/>
      <c r="I712" s="878"/>
      <c r="J712" s="878"/>
      <c r="K712" s="878"/>
      <c r="L712" s="878"/>
      <c r="M712" s="878"/>
    </row>
    <row r="713" spans="3:13" s="877" customFormat="1" x14ac:dyDescent="0.25">
      <c r="C713" s="878"/>
      <c r="D713" s="878"/>
      <c r="E713" s="878"/>
      <c r="F713" s="878"/>
      <c r="G713" s="878"/>
      <c r="H713" s="878"/>
      <c r="I713" s="878"/>
      <c r="J713" s="878"/>
      <c r="K713" s="878"/>
      <c r="L713" s="878"/>
      <c r="M713" s="878"/>
    </row>
    <row r="714" spans="3:13" s="877" customFormat="1" x14ac:dyDescent="0.25">
      <c r="C714" s="878"/>
      <c r="D714" s="878"/>
      <c r="E714" s="878"/>
      <c r="F714" s="878"/>
      <c r="G714" s="878"/>
      <c r="H714" s="878"/>
      <c r="I714" s="878"/>
      <c r="J714" s="878"/>
      <c r="K714" s="878"/>
      <c r="L714" s="878"/>
      <c r="M714" s="878"/>
    </row>
    <row r="715" spans="3:13" s="877" customFormat="1" x14ac:dyDescent="0.25">
      <c r="C715" s="878"/>
      <c r="D715" s="878"/>
      <c r="E715" s="878"/>
      <c r="F715" s="878"/>
      <c r="G715" s="878"/>
      <c r="H715" s="878"/>
      <c r="I715" s="878"/>
      <c r="J715" s="878"/>
      <c r="K715" s="878"/>
      <c r="L715" s="878"/>
      <c r="M715" s="878"/>
    </row>
    <row r="716" spans="3:13" s="877" customFormat="1" x14ac:dyDescent="0.25">
      <c r="C716" s="878"/>
      <c r="D716" s="878"/>
      <c r="E716" s="878"/>
      <c r="F716" s="878"/>
      <c r="G716" s="878"/>
      <c r="H716" s="878"/>
      <c r="I716" s="878"/>
      <c r="J716" s="878"/>
      <c r="K716" s="878"/>
      <c r="L716" s="878"/>
      <c r="M716" s="878"/>
    </row>
    <row r="717" spans="3:13" s="877" customFormat="1" x14ac:dyDescent="0.25">
      <c r="C717" s="878"/>
      <c r="D717" s="878"/>
      <c r="E717" s="878"/>
      <c r="F717" s="878"/>
      <c r="G717" s="878"/>
      <c r="H717" s="878"/>
      <c r="I717" s="878"/>
      <c r="J717" s="878"/>
      <c r="K717" s="878"/>
      <c r="L717" s="878"/>
      <c r="M717" s="878"/>
    </row>
    <row r="718" spans="3:13" s="877" customFormat="1" x14ac:dyDescent="0.25">
      <c r="C718" s="878"/>
      <c r="D718" s="878"/>
      <c r="E718" s="878"/>
      <c r="F718" s="878"/>
      <c r="G718" s="878"/>
      <c r="H718" s="878"/>
      <c r="I718" s="878"/>
      <c r="J718" s="878"/>
      <c r="K718" s="878"/>
      <c r="L718" s="878"/>
      <c r="M718" s="878"/>
    </row>
    <row r="719" spans="3:13" s="877" customFormat="1" x14ac:dyDescent="0.25">
      <c r="C719" s="878"/>
      <c r="D719" s="878"/>
      <c r="E719" s="878"/>
      <c r="F719" s="878"/>
      <c r="G719" s="878"/>
      <c r="H719" s="878"/>
      <c r="I719" s="878"/>
      <c r="J719" s="878"/>
      <c r="K719" s="878"/>
      <c r="L719" s="878"/>
      <c r="M719" s="878"/>
    </row>
    <row r="720" spans="3:13" s="877" customFormat="1" x14ac:dyDescent="0.25">
      <c r="C720" s="878"/>
      <c r="D720" s="878"/>
      <c r="E720" s="878"/>
      <c r="F720" s="878"/>
      <c r="G720" s="878"/>
      <c r="H720" s="878"/>
      <c r="I720" s="878"/>
      <c r="J720" s="878"/>
      <c r="K720" s="878"/>
      <c r="L720" s="878"/>
      <c r="M720" s="878"/>
    </row>
    <row r="721" spans="3:13" s="877" customFormat="1" x14ac:dyDescent="0.25">
      <c r="C721" s="878"/>
      <c r="D721" s="878"/>
      <c r="E721" s="878"/>
      <c r="F721" s="878"/>
      <c r="G721" s="878"/>
      <c r="H721" s="878"/>
      <c r="I721" s="878"/>
      <c r="J721" s="878"/>
      <c r="K721" s="878"/>
      <c r="L721" s="878"/>
      <c r="M721" s="878"/>
    </row>
    <row r="722" spans="3:13" s="877" customFormat="1" x14ac:dyDescent="0.25">
      <c r="C722" s="878"/>
      <c r="D722" s="878"/>
      <c r="E722" s="878"/>
      <c r="F722" s="878"/>
      <c r="G722" s="878"/>
      <c r="H722" s="878"/>
      <c r="I722" s="878"/>
      <c r="J722" s="878"/>
      <c r="K722" s="878"/>
      <c r="L722" s="878"/>
      <c r="M722" s="878"/>
    </row>
    <row r="723" spans="3:13" s="877" customFormat="1" x14ac:dyDescent="0.25">
      <c r="C723" s="878"/>
      <c r="D723" s="878"/>
      <c r="E723" s="878"/>
      <c r="F723" s="878"/>
      <c r="G723" s="878"/>
      <c r="H723" s="878"/>
      <c r="I723" s="878"/>
      <c r="J723" s="878"/>
      <c r="K723" s="878"/>
      <c r="L723" s="878"/>
      <c r="M723" s="878"/>
    </row>
    <row r="724" spans="3:13" s="877" customFormat="1" x14ac:dyDescent="0.25">
      <c r="C724" s="878"/>
      <c r="D724" s="878"/>
      <c r="E724" s="878"/>
      <c r="F724" s="878"/>
      <c r="G724" s="878"/>
      <c r="H724" s="878"/>
      <c r="I724" s="878"/>
      <c r="J724" s="878"/>
      <c r="K724" s="878"/>
      <c r="L724" s="878"/>
      <c r="M724" s="878"/>
    </row>
    <row r="725" spans="3:13" s="877" customFormat="1" x14ac:dyDescent="0.25">
      <c r="C725" s="878"/>
      <c r="D725" s="878"/>
      <c r="E725" s="878"/>
      <c r="F725" s="878"/>
      <c r="G725" s="878"/>
      <c r="H725" s="878"/>
      <c r="I725" s="878"/>
      <c r="J725" s="878"/>
      <c r="K725" s="878"/>
      <c r="L725" s="878"/>
      <c r="M725" s="878"/>
    </row>
    <row r="726" spans="3:13" s="877" customFormat="1" x14ac:dyDescent="0.25">
      <c r="C726" s="878"/>
      <c r="D726" s="878"/>
      <c r="E726" s="878"/>
      <c r="F726" s="878"/>
      <c r="G726" s="878"/>
      <c r="H726" s="878"/>
      <c r="I726" s="878"/>
      <c r="J726" s="878"/>
      <c r="K726" s="878"/>
      <c r="L726" s="878"/>
      <c r="M726" s="878"/>
    </row>
    <row r="727" spans="3:13" s="877" customFormat="1" x14ac:dyDescent="0.25">
      <c r="C727" s="878"/>
      <c r="D727" s="878"/>
      <c r="E727" s="878"/>
      <c r="F727" s="878"/>
      <c r="G727" s="878"/>
      <c r="H727" s="878"/>
      <c r="I727" s="878"/>
      <c r="J727" s="878"/>
      <c r="K727" s="878"/>
      <c r="L727" s="878"/>
      <c r="M727" s="878"/>
    </row>
    <row r="728" spans="3:13" s="877" customFormat="1" x14ac:dyDescent="0.25">
      <c r="C728" s="878"/>
      <c r="D728" s="878"/>
      <c r="E728" s="878"/>
      <c r="F728" s="878"/>
      <c r="G728" s="878"/>
      <c r="H728" s="878"/>
      <c r="I728" s="878"/>
      <c r="J728" s="878"/>
      <c r="K728" s="878"/>
      <c r="L728" s="878"/>
      <c r="M728" s="878"/>
    </row>
    <row r="729" spans="3:13" s="877" customFormat="1" x14ac:dyDescent="0.25">
      <c r="C729" s="878"/>
      <c r="D729" s="878"/>
      <c r="E729" s="878"/>
      <c r="F729" s="878"/>
      <c r="G729" s="878"/>
      <c r="H729" s="878"/>
      <c r="I729" s="878"/>
      <c r="J729" s="878"/>
      <c r="K729" s="878"/>
      <c r="L729" s="878"/>
      <c r="M729" s="878"/>
    </row>
    <row r="730" spans="3:13" s="877" customFormat="1" x14ac:dyDescent="0.25">
      <c r="C730" s="878"/>
      <c r="D730" s="878"/>
      <c r="E730" s="878"/>
      <c r="F730" s="878"/>
      <c r="G730" s="878"/>
      <c r="H730" s="878"/>
      <c r="I730" s="878"/>
      <c r="J730" s="878"/>
      <c r="K730" s="878"/>
      <c r="L730" s="878"/>
      <c r="M730" s="878"/>
    </row>
    <row r="731" spans="3:13" s="877" customFormat="1" x14ac:dyDescent="0.25">
      <c r="C731" s="878"/>
      <c r="D731" s="878"/>
      <c r="E731" s="878"/>
      <c r="F731" s="878"/>
      <c r="G731" s="878"/>
      <c r="H731" s="878"/>
      <c r="I731" s="878"/>
      <c r="J731" s="878"/>
      <c r="K731" s="878"/>
      <c r="L731" s="878"/>
      <c r="M731" s="878"/>
    </row>
    <row r="732" spans="3:13" s="877" customFormat="1" x14ac:dyDescent="0.25">
      <c r="C732" s="878"/>
      <c r="D732" s="878"/>
      <c r="E732" s="878"/>
      <c r="F732" s="878"/>
      <c r="G732" s="878"/>
      <c r="H732" s="878"/>
      <c r="I732" s="878"/>
      <c r="J732" s="878"/>
      <c r="K732" s="878"/>
      <c r="L732" s="878"/>
      <c r="M732" s="878"/>
    </row>
    <row r="733" spans="3:13" s="877" customFormat="1" x14ac:dyDescent="0.25">
      <c r="C733" s="878"/>
      <c r="D733" s="878"/>
      <c r="E733" s="878"/>
      <c r="F733" s="878"/>
      <c r="G733" s="878"/>
      <c r="H733" s="878"/>
      <c r="I733" s="878"/>
      <c r="J733" s="878"/>
      <c r="K733" s="878"/>
      <c r="L733" s="878"/>
      <c r="M733" s="878"/>
    </row>
    <row r="734" spans="3:13" s="877" customFormat="1" x14ac:dyDescent="0.25">
      <c r="C734" s="878"/>
      <c r="D734" s="878"/>
      <c r="E734" s="878"/>
      <c r="F734" s="878"/>
      <c r="G734" s="878"/>
      <c r="H734" s="878"/>
      <c r="I734" s="878"/>
      <c r="J734" s="878"/>
      <c r="K734" s="878"/>
      <c r="L734" s="878"/>
      <c r="M734" s="878"/>
    </row>
    <row r="735" spans="3:13" s="877" customFormat="1" x14ac:dyDescent="0.25">
      <c r="C735" s="878"/>
      <c r="D735" s="878"/>
      <c r="E735" s="878"/>
      <c r="F735" s="878"/>
      <c r="G735" s="878"/>
      <c r="H735" s="878"/>
      <c r="I735" s="878"/>
      <c r="J735" s="878"/>
      <c r="K735" s="878"/>
      <c r="L735" s="878"/>
      <c r="M735" s="878"/>
    </row>
    <row r="736" spans="3:13" s="877" customFormat="1" x14ac:dyDescent="0.25">
      <c r="C736" s="878"/>
      <c r="D736" s="878"/>
      <c r="E736" s="878"/>
      <c r="F736" s="878"/>
      <c r="G736" s="878"/>
      <c r="H736" s="878"/>
      <c r="I736" s="878"/>
      <c r="J736" s="878"/>
      <c r="K736" s="878"/>
      <c r="L736" s="878"/>
      <c r="M736" s="878"/>
    </row>
    <row r="737" spans="3:13" s="877" customFormat="1" x14ac:dyDescent="0.25">
      <c r="C737" s="878"/>
      <c r="D737" s="878"/>
      <c r="E737" s="878"/>
      <c r="F737" s="878"/>
      <c r="G737" s="878"/>
      <c r="H737" s="878"/>
      <c r="I737" s="878"/>
      <c r="J737" s="878"/>
      <c r="K737" s="878"/>
      <c r="L737" s="878"/>
      <c r="M737" s="878"/>
    </row>
    <row r="738" spans="3:13" s="877" customFormat="1" x14ac:dyDescent="0.25">
      <c r="C738" s="878"/>
      <c r="D738" s="878"/>
      <c r="E738" s="878"/>
      <c r="F738" s="878"/>
      <c r="G738" s="878"/>
      <c r="H738" s="878"/>
      <c r="I738" s="878"/>
      <c r="J738" s="878"/>
      <c r="K738" s="878"/>
      <c r="L738" s="878"/>
      <c r="M738" s="878"/>
    </row>
    <row r="739" spans="3:13" s="877" customFormat="1" x14ac:dyDescent="0.25">
      <c r="C739" s="878"/>
      <c r="D739" s="878"/>
      <c r="E739" s="878"/>
      <c r="F739" s="878"/>
      <c r="G739" s="878"/>
      <c r="H739" s="878"/>
      <c r="I739" s="878"/>
      <c r="J739" s="878"/>
      <c r="K739" s="878"/>
      <c r="L739" s="878"/>
      <c r="M739" s="878"/>
    </row>
    <row r="740" spans="3:13" s="877" customFormat="1" x14ac:dyDescent="0.25">
      <c r="C740" s="878"/>
      <c r="D740" s="878"/>
      <c r="E740" s="878"/>
      <c r="F740" s="878"/>
      <c r="G740" s="878"/>
      <c r="H740" s="878"/>
      <c r="I740" s="878"/>
      <c r="J740" s="878"/>
      <c r="K740" s="878"/>
      <c r="L740" s="878"/>
      <c r="M740" s="878"/>
    </row>
    <row r="741" spans="3:13" s="877" customFormat="1" x14ac:dyDescent="0.25">
      <c r="C741" s="878"/>
      <c r="D741" s="878"/>
      <c r="E741" s="878"/>
      <c r="F741" s="878"/>
      <c r="G741" s="878"/>
      <c r="H741" s="878"/>
      <c r="I741" s="878"/>
      <c r="J741" s="878"/>
      <c r="K741" s="878"/>
      <c r="L741" s="878"/>
      <c r="M741" s="878"/>
    </row>
    <row r="742" spans="3:13" s="877" customFormat="1" x14ac:dyDescent="0.25">
      <c r="C742" s="878"/>
      <c r="D742" s="878"/>
      <c r="E742" s="878"/>
      <c r="F742" s="878"/>
      <c r="G742" s="878"/>
      <c r="H742" s="878"/>
      <c r="I742" s="878"/>
      <c r="J742" s="878"/>
      <c r="K742" s="878"/>
      <c r="L742" s="878"/>
      <c r="M742" s="878"/>
    </row>
    <row r="743" spans="3:13" s="877" customFormat="1" x14ac:dyDescent="0.25">
      <c r="C743" s="878"/>
      <c r="D743" s="878"/>
      <c r="E743" s="878"/>
      <c r="F743" s="878"/>
      <c r="G743" s="878"/>
      <c r="H743" s="878"/>
      <c r="I743" s="878"/>
      <c r="J743" s="878"/>
      <c r="K743" s="878"/>
      <c r="L743" s="878"/>
      <c r="M743" s="878"/>
    </row>
    <row r="744" spans="3:13" s="877" customFormat="1" x14ac:dyDescent="0.25">
      <c r="C744" s="878"/>
      <c r="D744" s="878"/>
      <c r="E744" s="878"/>
      <c r="F744" s="878"/>
      <c r="G744" s="878"/>
      <c r="H744" s="878"/>
      <c r="I744" s="878"/>
      <c r="J744" s="878"/>
      <c r="K744" s="878"/>
      <c r="L744" s="878"/>
      <c r="M744" s="878"/>
    </row>
    <row r="745" spans="3:13" s="877" customFormat="1" x14ac:dyDescent="0.25">
      <c r="C745" s="878"/>
      <c r="D745" s="878"/>
      <c r="E745" s="878"/>
      <c r="F745" s="878"/>
      <c r="G745" s="878"/>
      <c r="H745" s="878"/>
      <c r="I745" s="878"/>
      <c r="J745" s="878"/>
      <c r="K745" s="878"/>
      <c r="L745" s="878"/>
      <c r="M745" s="878"/>
    </row>
    <row r="746" spans="3:13" s="877" customFormat="1" x14ac:dyDescent="0.25">
      <c r="C746" s="878"/>
      <c r="D746" s="878"/>
      <c r="E746" s="878"/>
      <c r="F746" s="878"/>
      <c r="G746" s="878"/>
      <c r="H746" s="878"/>
      <c r="I746" s="878"/>
      <c r="J746" s="878"/>
      <c r="K746" s="878"/>
      <c r="L746" s="878"/>
      <c r="M746" s="878"/>
    </row>
    <row r="747" spans="3:13" s="877" customFormat="1" x14ac:dyDescent="0.25">
      <c r="C747" s="878"/>
      <c r="D747" s="878"/>
      <c r="E747" s="878"/>
      <c r="F747" s="878"/>
      <c r="G747" s="878"/>
      <c r="H747" s="878"/>
      <c r="I747" s="878"/>
      <c r="J747" s="878"/>
      <c r="K747" s="878"/>
      <c r="L747" s="878"/>
      <c r="M747" s="878"/>
    </row>
    <row r="748" spans="3:13" s="877" customFormat="1" x14ac:dyDescent="0.25">
      <c r="C748" s="878"/>
      <c r="D748" s="878"/>
      <c r="E748" s="878"/>
      <c r="F748" s="878"/>
      <c r="G748" s="878"/>
      <c r="H748" s="878"/>
      <c r="I748" s="878"/>
      <c r="J748" s="878"/>
      <c r="K748" s="878"/>
      <c r="L748" s="878"/>
      <c r="M748" s="878"/>
    </row>
    <row r="749" spans="3:13" s="877" customFormat="1" x14ac:dyDescent="0.25">
      <c r="C749" s="878"/>
      <c r="D749" s="878"/>
      <c r="E749" s="878"/>
      <c r="F749" s="878"/>
      <c r="G749" s="878"/>
      <c r="H749" s="878"/>
      <c r="I749" s="878"/>
      <c r="J749" s="878"/>
      <c r="K749" s="878"/>
      <c r="L749" s="878"/>
      <c r="M749" s="878"/>
    </row>
    <row r="750" spans="3:13" s="877" customFormat="1" x14ac:dyDescent="0.25">
      <c r="C750" s="878"/>
      <c r="D750" s="878"/>
      <c r="E750" s="878"/>
      <c r="F750" s="878"/>
      <c r="G750" s="878"/>
      <c r="H750" s="878"/>
      <c r="I750" s="878"/>
      <c r="J750" s="878"/>
      <c r="K750" s="878"/>
      <c r="L750" s="878"/>
      <c r="M750" s="878"/>
    </row>
    <row r="751" spans="3:13" s="877" customFormat="1" x14ac:dyDescent="0.25">
      <c r="C751" s="878"/>
      <c r="D751" s="878"/>
      <c r="E751" s="878"/>
      <c r="F751" s="878"/>
      <c r="G751" s="878"/>
      <c r="H751" s="878"/>
      <c r="I751" s="878"/>
      <c r="J751" s="878"/>
      <c r="K751" s="878"/>
      <c r="L751" s="878"/>
      <c r="M751" s="878"/>
    </row>
    <row r="752" spans="3:13" s="877" customFormat="1" x14ac:dyDescent="0.25">
      <c r="C752" s="878"/>
      <c r="D752" s="878"/>
      <c r="E752" s="878"/>
      <c r="F752" s="878"/>
      <c r="G752" s="878"/>
      <c r="H752" s="878"/>
      <c r="I752" s="878"/>
      <c r="J752" s="878"/>
      <c r="K752" s="878"/>
      <c r="L752" s="878"/>
      <c r="M752" s="878"/>
    </row>
    <row r="753" spans="3:13" s="877" customFormat="1" x14ac:dyDescent="0.25">
      <c r="C753" s="878"/>
      <c r="D753" s="878"/>
      <c r="E753" s="878"/>
      <c r="F753" s="878"/>
      <c r="G753" s="878"/>
      <c r="H753" s="878"/>
      <c r="I753" s="878"/>
      <c r="J753" s="878"/>
      <c r="K753" s="878"/>
      <c r="L753" s="878"/>
      <c r="M753" s="878"/>
    </row>
    <row r="754" spans="3:13" s="877" customFormat="1" x14ac:dyDescent="0.25">
      <c r="C754" s="878"/>
      <c r="D754" s="878"/>
      <c r="E754" s="878"/>
      <c r="F754" s="878"/>
      <c r="G754" s="878"/>
      <c r="H754" s="878"/>
      <c r="I754" s="878"/>
      <c r="J754" s="878"/>
      <c r="K754" s="878"/>
      <c r="L754" s="878"/>
      <c r="M754" s="878"/>
    </row>
    <row r="755" spans="3:13" s="877" customFormat="1" x14ac:dyDescent="0.25">
      <c r="C755" s="878"/>
      <c r="D755" s="878"/>
      <c r="E755" s="878"/>
      <c r="F755" s="878"/>
      <c r="G755" s="878"/>
      <c r="H755" s="878"/>
      <c r="I755" s="878"/>
      <c r="J755" s="878"/>
      <c r="K755" s="878"/>
      <c r="L755" s="878"/>
      <c r="M755" s="878"/>
    </row>
    <row r="756" spans="3:13" s="877" customFormat="1" x14ac:dyDescent="0.25">
      <c r="C756" s="878"/>
      <c r="D756" s="878"/>
      <c r="E756" s="878"/>
      <c r="F756" s="878"/>
      <c r="G756" s="878"/>
      <c r="H756" s="878"/>
      <c r="I756" s="878"/>
      <c r="J756" s="878"/>
      <c r="K756" s="878"/>
      <c r="L756" s="878"/>
      <c r="M756" s="878"/>
    </row>
    <row r="757" spans="3:13" s="877" customFormat="1" x14ac:dyDescent="0.25">
      <c r="C757" s="878"/>
      <c r="D757" s="878"/>
      <c r="E757" s="878"/>
      <c r="F757" s="878"/>
      <c r="G757" s="878"/>
      <c r="H757" s="878"/>
      <c r="I757" s="878"/>
      <c r="J757" s="878"/>
      <c r="K757" s="878"/>
      <c r="L757" s="878"/>
      <c r="M757" s="878"/>
    </row>
    <row r="758" spans="3:13" s="877" customFormat="1" x14ac:dyDescent="0.25">
      <c r="C758" s="878"/>
      <c r="D758" s="878"/>
      <c r="E758" s="878"/>
      <c r="F758" s="878"/>
      <c r="G758" s="878"/>
      <c r="H758" s="878"/>
      <c r="I758" s="878"/>
      <c r="J758" s="878"/>
      <c r="K758" s="878"/>
      <c r="L758" s="878"/>
      <c r="M758" s="878"/>
    </row>
    <row r="759" spans="3:13" s="877" customFormat="1" x14ac:dyDescent="0.25">
      <c r="C759" s="878"/>
      <c r="D759" s="878"/>
      <c r="E759" s="878"/>
      <c r="F759" s="878"/>
      <c r="G759" s="878"/>
      <c r="H759" s="878"/>
      <c r="I759" s="878"/>
      <c r="J759" s="878"/>
      <c r="K759" s="878"/>
      <c r="L759" s="878"/>
      <c r="M759" s="878"/>
    </row>
    <row r="1633" spans="10:10" x14ac:dyDescent="0.25">
      <c r="J1633" s="876"/>
    </row>
  </sheetData>
  <mergeCells count="3">
    <mergeCell ref="B2:B3"/>
    <mergeCell ref="F1:M1"/>
    <mergeCell ref="A2:A3"/>
  </mergeCells>
  <phoneticPr fontId="3" type="noConversion"/>
  <pageMargins left="0.43" right="0.52" top="0.31" bottom="0.25" header="0.28999999999999998" footer="0.25"/>
  <pageSetup paperSize="12" scale="55" pageOrder="overThenDown" orientation="landscape" r:id="rId1"/>
  <headerFooter alignWithMargins="0">
    <oddFooter>&amp;R&amp;D&amp;T</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activeCell="J12" sqref="J12"/>
    </sheetView>
  </sheetViews>
  <sheetFormatPr defaultRowHeight="15.75" x14ac:dyDescent="0.25"/>
  <cols>
    <col min="2" max="2" width="16" customWidth="1"/>
  </cols>
  <sheetData>
    <row r="1" spans="1:13" ht="21.75" thickBot="1" x14ac:dyDescent="0.3">
      <c r="A1" s="1023" t="s">
        <v>74</v>
      </c>
      <c r="B1" s="1023"/>
      <c r="C1" s="1023"/>
      <c r="D1" s="1023"/>
      <c r="E1" s="1023"/>
      <c r="F1" s="1023"/>
      <c r="G1" s="1023"/>
      <c r="H1" s="1023"/>
      <c r="I1" s="1023"/>
      <c r="J1" s="1023"/>
      <c r="K1" s="1023"/>
      <c r="L1" s="1023"/>
      <c r="M1" s="1023"/>
    </row>
    <row r="2" spans="1:13" ht="15.75" customHeight="1" x14ac:dyDescent="0.25">
      <c r="A2" s="1024" t="s">
        <v>75</v>
      </c>
      <c r="B2" s="1027" t="s">
        <v>76</v>
      </c>
      <c r="C2" s="1030" t="s">
        <v>77</v>
      </c>
      <c r="D2" s="1032" t="s">
        <v>78</v>
      </c>
      <c r="E2" s="1032" t="s">
        <v>79</v>
      </c>
      <c r="F2" s="1035" t="s">
        <v>80</v>
      </c>
      <c r="G2" s="1036"/>
      <c r="H2" s="1030" t="s">
        <v>81</v>
      </c>
      <c r="I2" s="1040" t="s">
        <v>82</v>
      </c>
      <c r="J2" s="1030" t="s">
        <v>83</v>
      </c>
      <c r="K2" s="1043" t="s">
        <v>84</v>
      </c>
      <c r="L2" s="1044"/>
      <c r="M2" s="1047" t="s">
        <v>85</v>
      </c>
    </row>
    <row r="3" spans="1:13" ht="15.75" customHeight="1" x14ac:dyDescent="0.25">
      <c r="A3" s="1025"/>
      <c r="B3" s="1028"/>
      <c r="C3" s="1031"/>
      <c r="D3" s="1033"/>
      <c r="E3" s="1034"/>
      <c r="F3" s="1037"/>
      <c r="G3" s="1038"/>
      <c r="H3" s="1039"/>
      <c r="I3" s="1041"/>
      <c r="J3" s="1039"/>
      <c r="K3" s="1045"/>
      <c r="L3" s="1046"/>
      <c r="M3" s="1048"/>
    </row>
    <row r="4" spans="1:13" ht="62.25" x14ac:dyDescent="0.25">
      <c r="A4" s="1025"/>
      <c r="B4" s="1028"/>
      <c r="C4" s="1031"/>
      <c r="D4" s="1033"/>
      <c r="E4" s="1034"/>
      <c r="F4" s="42" t="s">
        <v>86</v>
      </c>
      <c r="G4" s="42" t="s">
        <v>87</v>
      </c>
      <c r="H4" s="1039"/>
      <c r="I4" s="1041"/>
      <c r="J4" s="1042"/>
      <c r="K4" s="43" t="s">
        <v>88</v>
      </c>
      <c r="L4" s="44" t="s">
        <v>89</v>
      </c>
      <c r="M4" s="1048"/>
    </row>
    <row r="5" spans="1:13" ht="16.5" customHeight="1" thickBot="1" x14ac:dyDescent="0.3">
      <c r="A5" s="1026"/>
      <c r="B5" s="1029"/>
      <c r="C5" s="45" t="s">
        <v>90</v>
      </c>
      <c r="D5" s="45" t="s">
        <v>91</v>
      </c>
      <c r="E5" s="46" t="s">
        <v>92</v>
      </c>
      <c r="F5" s="45" t="s">
        <v>93</v>
      </c>
      <c r="G5" s="46" t="s">
        <v>94</v>
      </c>
      <c r="H5" s="47"/>
      <c r="I5" s="48" t="s">
        <v>95</v>
      </c>
      <c r="J5" s="47"/>
      <c r="K5" s="49" t="s">
        <v>96</v>
      </c>
      <c r="L5" s="50" t="s">
        <v>97</v>
      </c>
      <c r="M5" s="51" t="s">
        <v>98</v>
      </c>
    </row>
    <row r="6" spans="1:13" ht="19.5" thickBot="1" x14ac:dyDescent="0.3">
      <c r="A6" s="1049" t="s">
        <v>99</v>
      </c>
      <c r="B6" s="1050"/>
      <c r="C6" s="52">
        <f>SUM(C7:C31)</f>
        <v>351</v>
      </c>
      <c r="D6" s="53"/>
      <c r="E6" s="53"/>
      <c r="F6" s="54"/>
      <c r="G6" s="55">
        <f>SUM(G7:G31)</f>
        <v>3754800</v>
      </c>
      <c r="H6" s="56">
        <f t="shared" ref="H6:M6" si="0">SUM(H7:H31)</f>
        <v>306</v>
      </c>
      <c r="I6" s="57">
        <f t="shared" si="0"/>
        <v>265</v>
      </c>
      <c r="J6" s="56">
        <f t="shared" si="0"/>
        <v>-18</v>
      </c>
      <c r="K6" s="58">
        <f t="shared" si="0"/>
        <v>905</v>
      </c>
      <c r="L6" s="59">
        <f>SUM(L7:L31)</f>
        <v>13112000</v>
      </c>
      <c r="M6" s="60">
        <f t="shared" si="0"/>
        <v>16866800</v>
      </c>
    </row>
    <row r="7" spans="1:13" ht="18.75" x14ac:dyDescent="0.25">
      <c r="A7" s="61">
        <v>1</v>
      </c>
      <c r="B7" s="62" t="s">
        <v>100</v>
      </c>
      <c r="C7" s="63">
        <v>6</v>
      </c>
      <c r="D7" s="64">
        <v>40</v>
      </c>
      <c r="E7" s="64">
        <v>400</v>
      </c>
      <c r="F7" s="64">
        <v>30</v>
      </c>
      <c r="G7" s="65">
        <f t="shared" ref="G7:G31" si="1">C7*F7*E7</f>
        <v>72000</v>
      </c>
      <c r="H7" s="66">
        <v>6</v>
      </c>
      <c r="I7" s="67"/>
      <c r="J7" s="64"/>
      <c r="K7" s="68">
        <v>50</v>
      </c>
      <c r="L7" s="69">
        <f t="shared" ref="L7:L31" si="2">K7*D7*E7</f>
        <v>800000</v>
      </c>
      <c r="M7" s="70">
        <f t="shared" ref="M7:M31" si="3">G7+L7</f>
        <v>872000</v>
      </c>
    </row>
    <row r="8" spans="1:13" ht="18.75" x14ac:dyDescent="0.25">
      <c r="A8" s="71">
        <v>2</v>
      </c>
      <c r="B8" s="72" t="s">
        <v>101</v>
      </c>
      <c r="C8" s="73">
        <v>18</v>
      </c>
      <c r="D8" s="74">
        <v>40</v>
      </c>
      <c r="E8" s="75">
        <v>360</v>
      </c>
      <c r="F8" s="74">
        <v>30</v>
      </c>
      <c r="G8" s="76">
        <f t="shared" si="1"/>
        <v>194400</v>
      </c>
      <c r="H8" s="77">
        <v>15</v>
      </c>
      <c r="I8" s="78">
        <v>13</v>
      </c>
      <c r="J8" s="77">
        <v>-1</v>
      </c>
      <c r="K8" s="79">
        <v>30</v>
      </c>
      <c r="L8" s="80">
        <f t="shared" si="2"/>
        <v>432000</v>
      </c>
      <c r="M8" s="81">
        <f t="shared" si="3"/>
        <v>626400</v>
      </c>
    </row>
    <row r="9" spans="1:13" ht="18.75" x14ac:dyDescent="0.25">
      <c r="A9" s="82">
        <v>3</v>
      </c>
      <c r="B9" s="83" t="s">
        <v>102</v>
      </c>
      <c r="C9" s="773">
        <f>46+1</f>
        <v>47</v>
      </c>
      <c r="D9" s="85">
        <v>40</v>
      </c>
      <c r="E9" s="86">
        <v>360</v>
      </c>
      <c r="F9" s="85">
        <v>30</v>
      </c>
      <c r="G9" s="774">
        <f t="shared" si="1"/>
        <v>507600</v>
      </c>
      <c r="H9" s="88">
        <v>39</v>
      </c>
      <c r="I9" s="89">
        <v>38</v>
      </c>
      <c r="J9" s="88">
        <v>-1</v>
      </c>
      <c r="K9" s="90">
        <v>0</v>
      </c>
      <c r="L9" s="91">
        <f t="shared" si="2"/>
        <v>0</v>
      </c>
      <c r="M9" s="775">
        <f t="shared" si="3"/>
        <v>507600</v>
      </c>
    </row>
    <row r="10" spans="1:13" ht="18.75" x14ac:dyDescent="0.25">
      <c r="A10" s="82">
        <v>4</v>
      </c>
      <c r="B10" s="83" t="s">
        <v>103</v>
      </c>
      <c r="C10" s="84">
        <v>59</v>
      </c>
      <c r="D10" s="85">
        <v>40</v>
      </c>
      <c r="E10" s="86">
        <v>360</v>
      </c>
      <c r="F10" s="85">
        <v>30</v>
      </c>
      <c r="G10" s="87">
        <f t="shared" si="1"/>
        <v>637200</v>
      </c>
      <c r="H10" s="88">
        <v>49</v>
      </c>
      <c r="I10" s="89">
        <v>48</v>
      </c>
      <c r="J10" s="88">
        <v>-1</v>
      </c>
      <c r="K10" s="90">
        <v>0</v>
      </c>
      <c r="L10" s="91">
        <f t="shared" si="2"/>
        <v>0</v>
      </c>
      <c r="M10" s="92">
        <f t="shared" si="3"/>
        <v>637200</v>
      </c>
    </row>
    <row r="11" spans="1:13" ht="18.75" x14ac:dyDescent="0.25">
      <c r="A11" s="93">
        <v>5</v>
      </c>
      <c r="B11" s="94" t="s">
        <v>104</v>
      </c>
      <c r="C11" s="773">
        <f>24+1</f>
        <v>25</v>
      </c>
      <c r="D11" s="96">
        <v>40</v>
      </c>
      <c r="E11" s="97">
        <v>360</v>
      </c>
      <c r="F11" s="96">
        <v>30</v>
      </c>
      <c r="G11" s="774">
        <f>C11*F11*E11</f>
        <v>270000</v>
      </c>
      <c r="H11" s="99">
        <v>23</v>
      </c>
      <c r="I11" s="100">
        <f>19+1</f>
        <v>20</v>
      </c>
      <c r="J11" s="99">
        <v>-2</v>
      </c>
      <c r="K11" s="101">
        <v>25</v>
      </c>
      <c r="L11" s="102">
        <f t="shared" si="2"/>
        <v>360000</v>
      </c>
      <c r="M11" s="775">
        <f t="shared" si="3"/>
        <v>630000</v>
      </c>
    </row>
    <row r="12" spans="1:13" ht="18.75" x14ac:dyDescent="0.25">
      <c r="A12" s="71">
        <v>6</v>
      </c>
      <c r="B12" s="72" t="s">
        <v>105</v>
      </c>
      <c r="C12" s="104">
        <v>12</v>
      </c>
      <c r="D12" s="74">
        <v>40</v>
      </c>
      <c r="E12" s="75">
        <v>360</v>
      </c>
      <c r="F12" s="74">
        <v>30</v>
      </c>
      <c r="G12" s="76">
        <f t="shared" si="1"/>
        <v>129600</v>
      </c>
      <c r="H12" s="77">
        <v>10</v>
      </c>
      <c r="I12" s="78">
        <v>9</v>
      </c>
      <c r="J12" s="77">
        <v>0</v>
      </c>
      <c r="K12" s="79">
        <v>30</v>
      </c>
      <c r="L12" s="80">
        <f t="shared" si="2"/>
        <v>432000</v>
      </c>
      <c r="M12" s="81">
        <f t="shared" si="3"/>
        <v>561600</v>
      </c>
    </row>
    <row r="13" spans="1:13" ht="18.75" x14ac:dyDescent="0.25">
      <c r="A13" s="71">
        <v>7</v>
      </c>
      <c r="B13" s="72" t="s">
        <v>106</v>
      </c>
      <c r="C13" s="104">
        <v>12</v>
      </c>
      <c r="D13" s="74">
        <v>40</v>
      </c>
      <c r="E13" s="75">
        <v>360</v>
      </c>
      <c r="F13" s="74">
        <v>30</v>
      </c>
      <c r="G13" s="76">
        <f t="shared" si="1"/>
        <v>129600</v>
      </c>
      <c r="H13" s="77">
        <v>12</v>
      </c>
      <c r="I13" s="78">
        <v>10</v>
      </c>
      <c r="J13" s="77">
        <v>-2</v>
      </c>
      <c r="K13" s="79">
        <v>30</v>
      </c>
      <c r="L13" s="80">
        <f t="shared" si="2"/>
        <v>432000</v>
      </c>
      <c r="M13" s="81">
        <f t="shared" si="3"/>
        <v>561600</v>
      </c>
    </row>
    <row r="14" spans="1:13" ht="18.75" x14ac:dyDescent="0.25">
      <c r="A14" s="93">
        <v>8</v>
      </c>
      <c r="B14" s="94" t="s">
        <v>107</v>
      </c>
      <c r="C14" s="95">
        <v>32</v>
      </c>
      <c r="D14" s="96">
        <v>40</v>
      </c>
      <c r="E14" s="97">
        <v>360</v>
      </c>
      <c r="F14" s="96">
        <v>30</v>
      </c>
      <c r="G14" s="98">
        <f t="shared" si="1"/>
        <v>345600</v>
      </c>
      <c r="H14" s="99">
        <v>26</v>
      </c>
      <c r="I14" s="100">
        <v>23</v>
      </c>
      <c r="J14" s="99">
        <v>-2</v>
      </c>
      <c r="K14" s="101">
        <v>25</v>
      </c>
      <c r="L14" s="102">
        <f t="shared" si="2"/>
        <v>360000</v>
      </c>
      <c r="M14" s="103">
        <f t="shared" si="3"/>
        <v>705600</v>
      </c>
    </row>
    <row r="15" spans="1:13" ht="18.75" x14ac:dyDescent="0.25">
      <c r="A15" s="71">
        <v>9</v>
      </c>
      <c r="B15" s="72" t="s">
        <v>108</v>
      </c>
      <c r="C15" s="104">
        <v>16</v>
      </c>
      <c r="D15" s="74">
        <v>40</v>
      </c>
      <c r="E15" s="75">
        <v>360</v>
      </c>
      <c r="F15" s="74">
        <v>30</v>
      </c>
      <c r="G15" s="76">
        <f t="shared" si="1"/>
        <v>172800</v>
      </c>
      <c r="H15" s="77">
        <v>9</v>
      </c>
      <c r="I15" s="78">
        <v>9</v>
      </c>
      <c r="J15" s="77">
        <v>0</v>
      </c>
      <c r="K15" s="79">
        <v>30</v>
      </c>
      <c r="L15" s="80">
        <f t="shared" si="2"/>
        <v>432000</v>
      </c>
      <c r="M15" s="81">
        <f t="shared" si="3"/>
        <v>604800</v>
      </c>
    </row>
    <row r="16" spans="1:13" ht="18.75" x14ac:dyDescent="0.25">
      <c r="A16" s="71">
        <v>10</v>
      </c>
      <c r="B16" s="72" t="s">
        <v>109</v>
      </c>
      <c r="C16" s="104">
        <v>11</v>
      </c>
      <c r="D16" s="74">
        <v>40</v>
      </c>
      <c r="E16" s="75">
        <v>360</v>
      </c>
      <c r="F16" s="74">
        <v>30</v>
      </c>
      <c r="G16" s="76">
        <f t="shared" si="1"/>
        <v>118800</v>
      </c>
      <c r="H16" s="77">
        <v>13</v>
      </c>
      <c r="I16" s="78">
        <v>10</v>
      </c>
      <c r="J16" s="77">
        <v>-2</v>
      </c>
      <c r="K16" s="79">
        <v>30</v>
      </c>
      <c r="L16" s="80">
        <f t="shared" si="2"/>
        <v>432000</v>
      </c>
      <c r="M16" s="81">
        <f t="shared" si="3"/>
        <v>550800</v>
      </c>
    </row>
    <row r="17" spans="1:13" ht="18.75" x14ac:dyDescent="0.25">
      <c r="A17" s="105">
        <v>11</v>
      </c>
      <c r="B17" s="106" t="s">
        <v>110</v>
      </c>
      <c r="C17" s="107">
        <v>5</v>
      </c>
      <c r="D17" s="64">
        <v>40</v>
      </c>
      <c r="E17" s="108">
        <v>360</v>
      </c>
      <c r="F17" s="64">
        <v>30</v>
      </c>
      <c r="G17" s="65">
        <f t="shared" si="1"/>
        <v>54000</v>
      </c>
      <c r="H17" s="109">
        <v>6</v>
      </c>
      <c r="I17" s="110">
        <v>4</v>
      </c>
      <c r="J17" s="109">
        <v>0</v>
      </c>
      <c r="K17" s="111">
        <v>50</v>
      </c>
      <c r="L17" s="69">
        <f t="shared" si="2"/>
        <v>720000</v>
      </c>
      <c r="M17" s="70">
        <f t="shared" si="3"/>
        <v>774000</v>
      </c>
    </row>
    <row r="18" spans="1:13" ht="18.75" x14ac:dyDescent="0.25">
      <c r="A18" s="61">
        <v>12</v>
      </c>
      <c r="B18" s="62" t="s">
        <v>111</v>
      </c>
      <c r="C18" s="63">
        <v>7</v>
      </c>
      <c r="D18" s="64">
        <v>40</v>
      </c>
      <c r="E18" s="64">
        <v>360</v>
      </c>
      <c r="F18" s="64">
        <v>30</v>
      </c>
      <c r="G18" s="65">
        <f t="shared" si="1"/>
        <v>75600</v>
      </c>
      <c r="H18" s="109">
        <v>9</v>
      </c>
      <c r="I18" s="67">
        <v>7</v>
      </c>
      <c r="J18" s="109">
        <v>-1</v>
      </c>
      <c r="K18" s="68">
        <v>50</v>
      </c>
      <c r="L18" s="69">
        <f t="shared" si="2"/>
        <v>720000</v>
      </c>
      <c r="M18" s="70">
        <f t="shared" si="3"/>
        <v>795600</v>
      </c>
    </row>
    <row r="19" spans="1:13" ht="18.75" x14ac:dyDescent="0.25">
      <c r="A19" s="71">
        <v>13</v>
      </c>
      <c r="B19" s="72" t="s">
        <v>112</v>
      </c>
      <c r="C19" s="104">
        <v>12</v>
      </c>
      <c r="D19" s="74">
        <v>40</v>
      </c>
      <c r="E19" s="75">
        <v>360</v>
      </c>
      <c r="F19" s="74">
        <v>30</v>
      </c>
      <c r="G19" s="76">
        <f t="shared" si="1"/>
        <v>129600</v>
      </c>
      <c r="H19" s="77">
        <v>12</v>
      </c>
      <c r="I19" s="78">
        <v>10</v>
      </c>
      <c r="J19" s="77">
        <v>-1</v>
      </c>
      <c r="K19" s="79">
        <v>30</v>
      </c>
      <c r="L19" s="80">
        <f t="shared" si="2"/>
        <v>432000</v>
      </c>
      <c r="M19" s="112">
        <f t="shared" si="3"/>
        <v>561600</v>
      </c>
    </row>
    <row r="20" spans="1:13" ht="18.75" x14ac:dyDescent="0.25">
      <c r="A20" s="105">
        <v>14</v>
      </c>
      <c r="B20" s="106" t="s">
        <v>113</v>
      </c>
      <c r="C20" s="107">
        <v>3</v>
      </c>
      <c r="D20" s="64">
        <v>40</v>
      </c>
      <c r="E20" s="108">
        <v>360</v>
      </c>
      <c r="F20" s="64">
        <v>30</v>
      </c>
      <c r="G20" s="65">
        <f t="shared" si="1"/>
        <v>32400</v>
      </c>
      <c r="H20" s="109">
        <v>4</v>
      </c>
      <c r="I20" s="110">
        <v>3</v>
      </c>
      <c r="J20" s="109">
        <v>-1</v>
      </c>
      <c r="K20" s="111">
        <v>50</v>
      </c>
      <c r="L20" s="69">
        <f t="shared" si="2"/>
        <v>720000</v>
      </c>
      <c r="M20" s="70">
        <f t="shared" si="3"/>
        <v>752400</v>
      </c>
    </row>
    <row r="21" spans="1:13" ht="18.75" x14ac:dyDescent="0.25">
      <c r="A21" s="105">
        <v>15</v>
      </c>
      <c r="B21" s="106" t="s">
        <v>114</v>
      </c>
      <c r="C21" s="107">
        <v>11</v>
      </c>
      <c r="D21" s="64">
        <v>40</v>
      </c>
      <c r="E21" s="108">
        <v>360</v>
      </c>
      <c r="F21" s="64">
        <v>30</v>
      </c>
      <c r="G21" s="65">
        <f t="shared" si="1"/>
        <v>118800</v>
      </c>
      <c r="H21" s="109">
        <v>8</v>
      </c>
      <c r="I21" s="110">
        <v>7</v>
      </c>
      <c r="J21" s="109">
        <v>-1</v>
      </c>
      <c r="K21" s="111">
        <v>50</v>
      </c>
      <c r="L21" s="69">
        <f t="shared" si="2"/>
        <v>720000</v>
      </c>
      <c r="M21" s="70">
        <f t="shared" si="3"/>
        <v>838800</v>
      </c>
    </row>
    <row r="22" spans="1:13" ht="18.75" x14ac:dyDescent="0.25">
      <c r="A22" s="105">
        <v>16</v>
      </c>
      <c r="B22" s="106" t="s">
        <v>115</v>
      </c>
      <c r="C22" s="107">
        <v>4</v>
      </c>
      <c r="D22" s="64">
        <v>40</v>
      </c>
      <c r="E22" s="108">
        <v>360</v>
      </c>
      <c r="F22" s="64">
        <v>30</v>
      </c>
      <c r="G22" s="65">
        <f t="shared" si="1"/>
        <v>43200</v>
      </c>
      <c r="H22" s="109">
        <v>5</v>
      </c>
      <c r="I22" s="110">
        <v>4</v>
      </c>
      <c r="J22" s="109">
        <v>-1</v>
      </c>
      <c r="K22" s="111">
        <v>50</v>
      </c>
      <c r="L22" s="69">
        <f t="shared" si="2"/>
        <v>720000</v>
      </c>
      <c r="M22" s="70">
        <f t="shared" si="3"/>
        <v>763200</v>
      </c>
    </row>
    <row r="23" spans="1:13" ht="18.75" x14ac:dyDescent="0.25">
      <c r="A23" s="105">
        <v>17</v>
      </c>
      <c r="B23" s="106" t="s">
        <v>116</v>
      </c>
      <c r="C23" s="107">
        <v>13</v>
      </c>
      <c r="D23" s="64">
        <v>40</v>
      </c>
      <c r="E23" s="108">
        <v>360</v>
      </c>
      <c r="F23" s="64">
        <v>30</v>
      </c>
      <c r="G23" s="65">
        <f t="shared" si="1"/>
        <v>140400</v>
      </c>
      <c r="H23" s="109">
        <v>9</v>
      </c>
      <c r="I23" s="110">
        <v>8</v>
      </c>
      <c r="J23" s="109">
        <v>0</v>
      </c>
      <c r="K23" s="111">
        <v>50</v>
      </c>
      <c r="L23" s="69">
        <f t="shared" si="2"/>
        <v>720000</v>
      </c>
      <c r="M23" s="70">
        <f t="shared" si="3"/>
        <v>860400</v>
      </c>
    </row>
    <row r="24" spans="1:13" ht="18.75" x14ac:dyDescent="0.25">
      <c r="A24" s="105">
        <v>18</v>
      </c>
      <c r="B24" s="113" t="s">
        <v>117</v>
      </c>
      <c r="C24" s="107">
        <v>6</v>
      </c>
      <c r="D24" s="64">
        <v>40</v>
      </c>
      <c r="E24" s="108">
        <v>360</v>
      </c>
      <c r="F24" s="64">
        <v>30</v>
      </c>
      <c r="G24" s="65">
        <f t="shared" si="1"/>
        <v>64800</v>
      </c>
      <c r="H24" s="109">
        <v>3</v>
      </c>
      <c r="I24" s="67">
        <v>3</v>
      </c>
      <c r="J24" s="66">
        <v>0</v>
      </c>
      <c r="K24" s="68">
        <v>50</v>
      </c>
      <c r="L24" s="69">
        <f t="shared" si="2"/>
        <v>720000</v>
      </c>
      <c r="M24" s="70">
        <f t="shared" si="3"/>
        <v>784800</v>
      </c>
    </row>
    <row r="25" spans="1:13" ht="18.75" x14ac:dyDescent="0.25">
      <c r="A25" s="93">
        <v>19</v>
      </c>
      <c r="B25" s="94" t="s">
        <v>118</v>
      </c>
      <c r="C25" s="95">
        <v>22</v>
      </c>
      <c r="D25" s="96">
        <v>40</v>
      </c>
      <c r="E25" s="97">
        <v>360</v>
      </c>
      <c r="F25" s="96">
        <v>30</v>
      </c>
      <c r="G25" s="98">
        <f t="shared" si="1"/>
        <v>237600</v>
      </c>
      <c r="H25" s="99">
        <v>19</v>
      </c>
      <c r="I25" s="100">
        <v>17</v>
      </c>
      <c r="J25" s="99">
        <v>-1</v>
      </c>
      <c r="K25" s="101">
        <v>25</v>
      </c>
      <c r="L25" s="102">
        <f t="shared" si="2"/>
        <v>360000</v>
      </c>
      <c r="M25" s="103">
        <f t="shared" si="3"/>
        <v>597600</v>
      </c>
    </row>
    <row r="26" spans="1:13" ht="18.75" x14ac:dyDescent="0.25">
      <c r="A26" s="105">
        <v>20</v>
      </c>
      <c r="B26" s="106" t="s">
        <v>119</v>
      </c>
      <c r="C26" s="107">
        <v>6</v>
      </c>
      <c r="D26" s="64">
        <v>40</v>
      </c>
      <c r="E26" s="108">
        <v>360</v>
      </c>
      <c r="F26" s="64">
        <v>30</v>
      </c>
      <c r="G26" s="65">
        <f t="shared" si="1"/>
        <v>64800</v>
      </c>
      <c r="H26" s="109">
        <v>6</v>
      </c>
      <c r="I26" s="110">
        <v>5</v>
      </c>
      <c r="J26" s="109">
        <v>0</v>
      </c>
      <c r="K26" s="111">
        <v>50</v>
      </c>
      <c r="L26" s="69">
        <f t="shared" si="2"/>
        <v>720000</v>
      </c>
      <c r="M26" s="70">
        <f t="shared" si="3"/>
        <v>784800</v>
      </c>
    </row>
    <row r="27" spans="1:13" ht="18.75" x14ac:dyDescent="0.25">
      <c r="A27" s="105">
        <v>21</v>
      </c>
      <c r="B27" s="106" t="s">
        <v>120</v>
      </c>
      <c r="C27" s="107">
        <v>5</v>
      </c>
      <c r="D27" s="64">
        <v>40</v>
      </c>
      <c r="E27" s="108">
        <v>360</v>
      </c>
      <c r="F27" s="64">
        <v>30</v>
      </c>
      <c r="G27" s="65">
        <f t="shared" si="1"/>
        <v>54000</v>
      </c>
      <c r="H27" s="109">
        <v>6</v>
      </c>
      <c r="I27" s="110">
        <v>4</v>
      </c>
      <c r="J27" s="109">
        <v>0</v>
      </c>
      <c r="K27" s="111">
        <v>50</v>
      </c>
      <c r="L27" s="69">
        <f t="shared" si="2"/>
        <v>720000</v>
      </c>
      <c r="M27" s="70">
        <f t="shared" si="3"/>
        <v>774000</v>
      </c>
    </row>
    <row r="28" spans="1:13" ht="18.75" x14ac:dyDescent="0.25">
      <c r="A28" s="105">
        <v>22</v>
      </c>
      <c r="B28" s="106" t="s">
        <v>121</v>
      </c>
      <c r="C28" s="107">
        <v>7</v>
      </c>
      <c r="D28" s="64">
        <v>40</v>
      </c>
      <c r="E28" s="108">
        <v>360</v>
      </c>
      <c r="F28" s="64">
        <v>30</v>
      </c>
      <c r="G28" s="65">
        <f t="shared" si="1"/>
        <v>75600</v>
      </c>
      <c r="H28" s="109">
        <v>6</v>
      </c>
      <c r="I28" s="110">
        <v>6</v>
      </c>
      <c r="J28" s="109">
        <v>0</v>
      </c>
      <c r="K28" s="111">
        <v>50</v>
      </c>
      <c r="L28" s="69">
        <f t="shared" si="2"/>
        <v>720000</v>
      </c>
      <c r="M28" s="70">
        <f t="shared" si="3"/>
        <v>795600</v>
      </c>
    </row>
    <row r="29" spans="1:13" ht="18.75" x14ac:dyDescent="0.25">
      <c r="A29" s="105">
        <v>23</v>
      </c>
      <c r="B29" s="106" t="s">
        <v>122</v>
      </c>
      <c r="C29" s="107">
        <v>5</v>
      </c>
      <c r="D29" s="64">
        <v>40</v>
      </c>
      <c r="E29" s="108">
        <v>360</v>
      </c>
      <c r="F29" s="64">
        <v>30</v>
      </c>
      <c r="G29" s="65">
        <f t="shared" si="1"/>
        <v>54000</v>
      </c>
      <c r="H29" s="109">
        <v>4</v>
      </c>
      <c r="I29" s="110">
        <v>4</v>
      </c>
      <c r="J29" s="109">
        <v>-1</v>
      </c>
      <c r="K29" s="111">
        <v>50</v>
      </c>
      <c r="L29" s="69">
        <f t="shared" si="2"/>
        <v>720000</v>
      </c>
      <c r="M29" s="70">
        <f t="shared" si="3"/>
        <v>774000</v>
      </c>
    </row>
    <row r="30" spans="1:13" ht="18.75" x14ac:dyDescent="0.25">
      <c r="A30" s="105">
        <v>24</v>
      </c>
      <c r="B30" s="106" t="s">
        <v>123</v>
      </c>
      <c r="C30" s="107">
        <v>3</v>
      </c>
      <c r="D30" s="64">
        <v>40</v>
      </c>
      <c r="E30" s="108">
        <v>360</v>
      </c>
      <c r="F30" s="64">
        <v>30</v>
      </c>
      <c r="G30" s="65">
        <f t="shared" si="1"/>
        <v>32400</v>
      </c>
      <c r="H30" s="109">
        <v>3</v>
      </c>
      <c r="I30" s="110">
        <v>3</v>
      </c>
      <c r="J30" s="109">
        <v>0</v>
      </c>
      <c r="K30" s="111">
        <v>50</v>
      </c>
      <c r="L30" s="69">
        <f t="shared" si="2"/>
        <v>720000</v>
      </c>
      <c r="M30" s="70">
        <f t="shared" si="3"/>
        <v>752400</v>
      </c>
    </row>
    <row r="31" spans="1:13" ht="27.75" thickBot="1" x14ac:dyDescent="0.3">
      <c r="A31" s="82">
        <v>25</v>
      </c>
      <c r="B31" s="114" t="s">
        <v>124</v>
      </c>
      <c r="C31" s="84">
        <v>4</v>
      </c>
      <c r="D31" s="85"/>
      <c r="E31" s="86"/>
      <c r="F31" s="115"/>
      <c r="G31" s="115">
        <f t="shared" si="1"/>
        <v>0</v>
      </c>
      <c r="H31" s="116">
        <v>4</v>
      </c>
      <c r="I31" s="117"/>
      <c r="J31" s="116"/>
      <c r="K31" s="118">
        <v>0</v>
      </c>
      <c r="L31" s="91">
        <f t="shared" si="2"/>
        <v>0</v>
      </c>
      <c r="M31" s="92">
        <f t="shared" si="3"/>
        <v>0</v>
      </c>
    </row>
    <row r="32" spans="1:13" ht="19.5" thickBot="1" x14ac:dyDescent="0.3">
      <c r="A32" s="1051" t="s">
        <v>99</v>
      </c>
      <c r="B32" s="1052"/>
      <c r="C32" s="119">
        <f>SUM(C7:C31)</f>
        <v>351</v>
      </c>
      <c r="D32" s="120"/>
      <c r="E32" s="120"/>
      <c r="F32" s="121"/>
      <c r="G32" s="122">
        <f t="shared" ref="G32:M32" si="4">SUM(G7:G31)</f>
        <v>3754800</v>
      </c>
      <c r="H32" s="123">
        <f t="shared" si="4"/>
        <v>306</v>
      </c>
      <c r="I32" s="124">
        <f t="shared" si="4"/>
        <v>265</v>
      </c>
      <c r="J32" s="123">
        <f t="shared" si="4"/>
        <v>-18</v>
      </c>
      <c r="K32" s="125">
        <f t="shared" si="4"/>
        <v>905</v>
      </c>
      <c r="L32" s="126">
        <f t="shared" si="4"/>
        <v>13112000</v>
      </c>
      <c r="M32" s="127">
        <f t="shared" si="4"/>
        <v>16866800</v>
      </c>
    </row>
    <row r="33" spans="1:13" ht="15.75" customHeight="1" x14ac:dyDescent="0.25">
      <c r="A33" s="128" t="s">
        <v>125</v>
      </c>
      <c r="B33" s="1053" t="s">
        <v>126</v>
      </c>
      <c r="C33" s="1053"/>
      <c r="D33" s="1053"/>
      <c r="E33" s="1053"/>
      <c r="F33" s="1053"/>
      <c r="G33" s="1053"/>
      <c r="H33" s="1053"/>
      <c r="I33" s="1053"/>
      <c r="J33" s="1053"/>
      <c r="K33" s="1053"/>
      <c r="L33" s="1053"/>
      <c r="M33" s="1054"/>
    </row>
    <row r="34" spans="1:13" ht="16.5" customHeight="1" thickBot="1" x14ac:dyDescent="0.3">
      <c r="A34" s="129" t="s">
        <v>127</v>
      </c>
      <c r="B34" s="1021" t="s">
        <v>128</v>
      </c>
      <c r="C34" s="1021"/>
      <c r="D34" s="1021"/>
      <c r="E34" s="1021"/>
      <c r="F34" s="1021"/>
      <c r="G34" s="1021"/>
      <c r="H34" s="1021"/>
      <c r="I34" s="1021"/>
      <c r="J34" s="1021"/>
      <c r="K34" s="1021"/>
      <c r="L34" s="1021"/>
      <c r="M34" s="1022"/>
    </row>
  </sheetData>
  <mergeCells count="16">
    <mergeCell ref="B34:M34"/>
    <mergeCell ref="A1:M1"/>
    <mergeCell ref="A2:A5"/>
    <mergeCell ref="B2:B5"/>
    <mergeCell ref="C2:C4"/>
    <mergeCell ref="D2:D4"/>
    <mergeCell ref="E2:E4"/>
    <mergeCell ref="F2:G3"/>
    <mergeCell ref="H2:H4"/>
    <mergeCell ref="I2:I4"/>
    <mergeCell ref="J2:J4"/>
    <mergeCell ref="K2:L3"/>
    <mergeCell ref="M2:M4"/>
    <mergeCell ref="A6:B6"/>
    <mergeCell ref="A32:B32"/>
    <mergeCell ref="B33:M33"/>
  </mergeCells>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130" zoomScaleNormal="130" zoomScaleSheetLayoutView="100" workbookViewId="0">
      <pane xSplit="2" ySplit="3" topLeftCell="C4" activePane="bottomRight" state="frozen"/>
      <selection activeCell="J12" sqref="J12"/>
      <selection pane="topRight" activeCell="J12" sqref="J12"/>
      <selection pane="bottomLeft" activeCell="J12" sqref="J12"/>
      <selection pane="bottomRight" activeCell="J12" sqref="J12"/>
    </sheetView>
  </sheetViews>
  <sheetFormatPr defaultRowHeight="15.75" x14ac:dyDescent="0.25"/>
  <cols>
    <col min="1" max="1" width="4" style="132" bestFit="1" customWidth="1"/>
    <col min="2" max="2" width="16.140625" style="134" customWidth="1"/>
    <col min="3" max="3" width="6.85546875" style="135" bestFit="1" customWidth="1"/>
    <col min="4" max="4" width="8.7109375" style="135" customWidth="1"/>
    <col min="5" max="5" width="6.85546875" style="135" bestFit="1" customWidth="1"/>
    <col min="6" max="6" width="8.7109375" style="135" customWidth="1"/>
    <col min="7" max="7" width="9.42578125" style="135" bestFit="1" customWidth="1"/>
    <col min="8" max="8" width="6.42578125" style="135" customWidth="1"/>
    <col min="9" max="9" width="13" style="134" bestFit="1" customWidth="1"/>
    <col min="10" max="10" width="23.140625" style="133" customWidth="1"/>
    <col min="11" max="16384" width="9.140625" style="132"/>
  </cols>
  <sheetData>
    <row r="1" spans="1:12" ht="21" x14ac:dyDescent="0.25">
      <c r="B1" s="1061" t="s">
        <v>173</v>
      </c>
      <c r="C1" s="1061"/>
      <c r="D1" s="1061"/>
      <c r="E1" s="1061"/>
      <c r="F1" s="1061"/>
      <c r="G1" s="1061"/>
      <c r="H1" s="1061"/>
      <c r="I1" s="1061"/>
      <c r="J1" s="1062"/>
    </row>
    <row r="2" spans="1:12" s="138" customFormat="1" ht="78.75" customHeight="1" x14ac:dyDescent="0.25">
      <c r="A2" s="153" t="s">
        <v>172</v>
      </c>
      <c r="B2" s="153" t="s">
        <v>171</v>
      </c>
      <c r="C2" s="1064" t="s">
        <v>170</v>
      </c>
      <c r="D2" s="1065"/>
      <c r="E2" s="1065"/>
      <c r="F2" s="1057" t="s">
        <v>169</v>
      </c>
      <c r="G2" s="1064"/>
      <c r="H2" s="1063" t="s">
        <v>5</v>
      </c>
      <c r="I2" s="1055" t="s">
        <v>168</v>
      </c>
      <c r="J2" s="1056"/>
      <c r="L2" s="133"/>
    </row>
    <row r="3" spans="1:12" s="138" customFormat="1" ht="16.5" customHeight="1" x14ac:dyDescent="0.25">
      <c r="A3" s="1057" t="s">
        <v>162</v>
      </c>
      <c r="B3" s="1058"/>
      <c r="C3" s="154" t="s">
        <v>161</v>
      </c>
      <c r="D3" s="152" t="s">
        <v>160</v>
      </c>
      <c r="E3" s="153" t="s">
        <v>159</v>
      </c>
      <c r="F3" s="152" t="s">
        <v>160</v>
      </c>
      <c r="G3" s="151" t="s">
        <v>159</v>
      </c>
      <c r="H3" s="1063"/>
      <c r="I3" s="150" t="s">
        <v>158</v>
      </c>
      <c r="J3" s="150" t="s">
        <v>157</v>
      </c>
    </row>
    <row r="4" spans="1:12" s="138" customFormat="1" ht="16.5" x14ac:dyDescent="0.25">
      <c r="A4" s="145">
        <v>1</v>
      </c>
      <c r="B4" s="144" t="s">
        <v>174</v>
      </c>
      <c r="C4" s="155">
        <v>1</v>
      </c>
      <c r="D4" s="141">
        <v>1</v>
      </c>
      <c r="E4" s="157"/>
      <c r="F4" s="142"/>
      <c r="G4" s="142"/>
      <c r="H4" s="141">
        <f t="shared" ref="H4:H21" si="0">SUM(C4:G4)</f>
        <v>2</v>
      </c>
      <c r="I4" s="140">
        <f>12000*H4</f>
        <v>24000</v>
      </c>
      <c r="J4" s="139"/>
    </row>
    <row r="5" spans="1:12" s="138" customFormat="1" ht="16.5" x14ac:dyDescent="0.25">
      <c r="A5" s="145">
        <v>2</v>
      </c>
      <c r="B5" s="144" t="s">
        <v>40</v>
      </c>
      <c r="C5" s="155">
        <v>1</v>
      </c>
      <c r="D5" s="141">
        <v>1</v>
      </c>
      <c r="E5" s="157"/>
      <c r="F5" s="142"/>
      <c r="G5" s="142"/>
      <c r="H5" s="141">
        <f t="shared" si="0"/>
        <v>2</v>
      </c>
      <c r="I5" s="140">
        <f>12000*H5</f>
        <v>24000</v>
      </c>
      <c r="J5" s="139"/>
    </row>
    <row r="6" spans="1:12" s="138" customFormat="1" ht="16.5" x14ac:dyDescent="0.25">
      <c r="A6" s="145">
        <v>3</v>
      </c>
      <c r="B6" s="144" t="s">
        <v>41</v>
      </c>
      <c r="C6" s="155">
        <v>2</v>
      </c>
      <c r="D6" s="141">
        <v>2</v>
      </c>
      <c r="E6" s="157"/>
      <c r="F6" s="142">
        <v>1</v>
      </c>
      <c r="G6" s="142"/>
      <c r="H6" s="141">
        <f t="shared" si="0"/>
        <v>5</v>
      </c>
      <c r="I6" s="140">
        <f>12000*H6</f>
        <v>60000</v>
      </c>
      <c r="J6" s="139"/>
    </row>
    <row r="7" spans="1:12" s="138" customFormat="1" ht="16.5" x14ac:dyDescent="0.25">
      <c r="A7" s="145">
        <v>4</v>
      </c>
      <c r="B7" s="144" t="s">
        <v>42</v>
      </c>
      <c r="C7" s="155"/>
      <c r="D7" s="141">
        <v>1</v>
      </c>
      <c r="E7" s="157"/>
      <c r="F7" s="142">
        <v>1</v>
      </c>
      <c r="G7" s="142"/>
      <c r="H7" s="141">
        <f t="shared" si="0"/>
        <v>2</v>
      </c>
      <c r="I7" s="140">
        <f>12000*H7</f>
        <v>24000</v>
      </c>
      <c r="J7" s="139"/>
    </row>
    <row r="8" spans="1:12" s="138" customFormat="1" ht="16.5" x14ac:dyDescent="0.25">
      <c r="A8" s="145">
        <v>5</v>
      </c>
      <c r="B8" s="144" t="s">
        <v>43</v>
      </c>
      <c r="C8" s="155">
        <v>1</v>
      </c>
      <c r="D8" s="143">
        <v>2</v>
      </c>
      <c r="E8" s="157"/>
      <c r="F8" s="142"/>
      <c r="G8" s="142"/>
      <c r="H8" s="141">
        <f t="shared" si="0"/>
        <v>3</v>
      </c>
      <c r="I8" s="140">
        <v>32000</v>
      </c>
      <c r="J8" s="139" t="s">
        <v>167</v>
      </c>
    </row>
    <row r="9" spans="1:12" s="138" customFormat="1" ht="21" x14ac:dyDescent="0.25">
      <c r="A9" s="145">
        <v>6</v>
      </c>
      <c r="B9" s="144" t="s">
        <v>44</v>
      </c>
      <c r="C9" s="155">
        <v>1</v>
      </c>
      <c r="D9" s="143">
        <v>1</v>
      </c>
      <c r="E9" s="157"/>
      <c r="F9" s="142"/>
      <c r="G9" s="142"/>
      <c r="H9" s="141">
        <f t="shared" si="0"/>
        <v>2</v>
      </c>
      <c r="I9" s="140">
        <v>20000</v>
      </c>
      <c r="J9" s="139" t="s">
        <v>165</v>
      </c>
    </row>
    <row r="10" spans="1:12" s="138" customFormat="1" ht="21" x14ac:dyDescent="0.25">
      <c r="A10" s="145">
        <v>7</v>
      </c>
      <c r="B10" s="144" t="s">
        <v>45</v>
      </c>
      <c r="C10" s="155"/>
      <c r="D10" s="141">
        <v>2</v>
      </c>
      <c r="E10" s="157">
        <v>3</v>
      </c>
      <c r="F10" s="141"/>
      <c r="G10" s="141">
        <v>1</v>
      </c>
      <c r="H10" s="141">
        <f t="shared" si="0"/>
        <v>6</v>
      </c>
      <c r="I10" s="140">
        <v>66000</v>
      </c>
      <c r="J10" s="139" t="s">
        <v>166</v>
      </c>
      <c r="K10" s="149"/>
    </row>
    <row r="11" spans="1:12" s="138" customFormat="1" ht="16.5" x14ac:dyDescent="0.25">
      <c r="A11" s="145">
        <v>8</v>
      </c>
      <c r="B11" s="144" t="s">
        <v>46</v>
      </c>
      <c r="C11" s="155"/>
      <c r="D11" s="141">
        <v>1</v>
      </c>
      <c r="E11" s="157"/>
      <c r="F11" s="142"/>
      <c r="G11" s="142"/>
      <c r="H11" s="141">
        <f t="shared" si="0"/>
        <v>1</v>
      </c>
      <c r="I11" s="140">
        <f>12000*H11</f>
        <v>12000</v>
      </c>
      <c r="J11" s="139"/>
    </row>
    <row r="12" spans="1:12" s="138" customFormat="1" ht="16.5" x14ac:dyDescent="0.25">
      <c r="A12" s="145">
        <v>9</v>
      </c>
      <c r="B12" s="144" t="s">
        <v>47</v>
      </c>
      <c r="C12" s="155"/>
      <c r="D12" s="141">
        <v>1</v>
      </c>
      <c r="E12" s="157"/>
      <c r="F12" s="142"/>
      <c r="G12" s="142"/>
      <c r="H12" s="141">
        <f t="shared" si="0"/>
        <v>1</v>
      </c>
      <c r="I12" s="140">
        <f>12000*H12</f>
        <v>12000</v>
      </c>
      <c r="J12" s="139"/>
    </row>
    <row r="13" spans="1:12" s="138" customFormat="1" ht="16.5" x14ac:dyDescent="0.25">
      <c r="A13" s="145">
        <v>10</v>
      </c>
      <c r="B13" s="144" t="s">
        <v>48</v>
      </c>
      <c r="C13" s="155"/>
      <c r="D13" s="141">
        <v>1</v>
      </c>
      <c r="E13" s="157"/>
      <c r="F13" s="142"/>
      <c r="G13" s="142"/>
      <c r="H13" s="141">
        <f t="shared" si="0"/>
        <v>1</v>
      </c>
      <c r="I13" s="140">
        <v>12000</v>
      </c>
      <c r="J13" s="139"/>
    </row>
    <row r="14" spans="1:12" s="138" customFormat="1" ht="16.5" x14ac:dyDescent="0.25">
      <c r="A14" s="145">
        <v>11</v>
      </c>
      <c r="B14" s="144" t="s">
        <v>50</v>
      </c>
      <c r="C14" s="155">
        <v>1</v>
      </c>
      <c r="D14" s="143">
        <v>1</v>
      </c>
      <c r="E14" s="157"/>
      <c r="F14" s="142"/>
      <c r="G14" s="142"/>
      <c r="H14" s="141">
        <f t="shared" si="0"/>
        <v>2</v>
      </c>
      <c r="I14" s="140">
        <f>12000*H14</f>
        <v>24000</v>
      </c>
      <c r="J14" s="139"/>
    </row>
    <row r="15" spans="1:12" s="138" customFormat="1" ht="16.5" x14ac:dyDescent="0.25">
      <c r="A15" s="145">
        <v>12</v>
      </c>
      <c r="B15" s="144" t="s">
        <v>52</v>
      </c>
      <c r="C15" s="155"/>
      <c r="D15" s="141"/>
      <c r="E15" s="157">
        <v>1</v>
      </c>
      <c r="F15" s="142"/>
      <c r="G15" s="142"/>
      <c r="H15" s="141">
        <f t="shared" si="0"/>
        <v>1</v>
      </c>
      <c r="I15" s="140">
        <f>12000*H15</f>
        <v>12000</v>
      </c>
      <c r="J15" s="139"/>
    </row>
    <row r="16" spans="1:12" s="138" customFormat="1" ht="21" x14ac:dyDescent="0.25">
      <c r="A16" s="145">
        <v>13</v>
      </c>
      <c r="B16" s="144" t="s">
        <v>54</v>
      </c>
      <c r="C16" s="155">
        <v>1</v>
      </c>
      <c r="D16" s="143">
        <v>1</v>
      </c>
      <c r="E16" s="157"/>
      <c r="F16" s="142"/>
      <c r="G16" s="142"/>
      <c r="H16" s="141">
        <f t="shared" si="0"/>
        <v>2</v>
      </c>
      <c r="I16" s="140">
        <v>20000</v>
      </c>
      <c r="J16" s="139" t="s">
        <v>165</v>
      </c>
    </row>
    <row r="17" spans="1:10" s="138" customFormat="1" ht="16.5" x14ac:dyDescent="0.25">
      <c r="A17" s="145">
        <v>14</v>
      </c>
      <c r="B17" s="144" t="s">
        <v>56</v>
      </c>
      <c r="C17" s="155">
        <v>1</v>
      </c>
      <c r="D17" s="141">
        <v>1</v>
      </c>
      <c r="E17" s="157"/>
      <c r="F17" s="142"/>
      <c r="G17" s="142"/>
      <c r="H17" s="141">
        <f t="shared" si="0"/>
        <v>2</v>
      </c>
      <c r="I17" s="140">
        <f>12000*H17</f>
        <v>24000</v>
      </c>
      <c r="J17" s="139"/>
    </row>
    <row r="18" spans="1:10" s="138" customFormat="1" ht="16.5" x14ac:dyDescent="0.25">
      <c r="A18" s="145">
        <v>15</v>
      </c>
      <c r="B18" s="144" t="s">
        <v>57</v>
      </c>
      <c r="C18" s="155"/>
      <c r="D18" s="141"/>
      <c r="E18" s="157">
        <v>1</v>
      </c>
      <c r="F18" s="142"/>
      <c r="G18" s="142"/>
      <c r="H18" s="141">
        <f t="shared" si="0"/>
        <v>1</v>
      </c>
      <c r="I18" s="140">
        <v>8000</v>
      </c>
      <c r="J18" s="139" t="s">
        <v>164</v>
      </c>
    </row>
    <row r="19" spans="1:10" s="138" customFormat="1" ht="16.5" x14ac:dyDescent="0.25">
      <c r="A19" s="145">
        <v>16</v>
      </c>
      <c r="B19" s="144" t="s">
        <v>58</v>
      </c>
      <c r="C19" s="155"/>
      <c r="D19" s="141"/>
      <c r="E19" s="157">
        <v>1</v>
      </c>
      <c r="F19" s="143"/>
      <c r="G19" s="143"/>
      <c r="H19" s="143">
        <f t="shared" si="0"/>
        <v>1</v>
      </c>
      <c r="I19" s="140">
        <v>8000</v>
      </c>
      <c r="J19" s="139" t="s">
        <v>164</v>
      </c>
    </row>
    <row r="20" spans="1:10" s="138" customFormat="1" ht="16.5" x14ac:dyDescent="0.25">
      <c r="A20" s="145">
        <v>17</v>
      </c>
      <c r="B20" s="144" t="s">
        <v>59</v>
      </c>
      <c r="C20" s="155">
        <v>1</v>
      </c>
      <c r="D20" s="143"/>
      <c r="E20" s="157"/>
      <c r="F20" s="142"/>
      <c r="G20" s="142"/>
      <c r="H20" s="141">
        <f t="shared" si="0"/>
        <v>1</v>
      </c>
      <c r="I20" s="140">
        <f>12000*H20</f>
        <v>12000</v>
      </c>
      <c r="J20" s="139"/>
    </row>
    <row r="21" spans="1:10" s="138" customFormat="1" ht="16.5" x14ac:dyDescent="0.25">
      <c r="A21" s="145">
        <v>18</v>
      </c>
      <c r="B21" s="144" t="s">
        <v>60</v>
      </c>
      <c r="C21" s="155"/>
      <c r="D21" s="141"/>
      <c r="E21" s="157">
        <v>1</v>
      </c>
      <c r="F21" s="142"/>
      <c r="G21" s="142"/>
      <c r="H21" s="141">
        <f t="shared" si="0"/>
        <v>1</v>
      </c>
      <c r="I21" s="140">
        <v>8000</v>
      </c>
      <c r="J21" s="139" t="s">
        <v>164</v>
      </c>
    </row>
    <row r="22" spans="1:10" s="137" customFormat="1" ht="17.25" thickBot="1" x14ac:dyDescent="0.3">
      <c r="A22" s="1059" t="s">
        <v>163</v>
      </c>
      <c r="B22" s="1060"/>
      <c r="C22" s="156">
        <f t="shared" ref="C22:I22" si="1">SUM(C4:C21)</f>
        <v>10</v>
      </c>
      <c r="D22" s="148">
        <f t="shared" si="1"/>
        <v>16</v>
      </c>
      <c r="E22" s="156">
        <f t="shared" si="1"/>
        <v>7</v>
      </c>
      <c r="F22" s="148">
        <f t="shared" si="1"/>
        <v>2</v>
      </c>
      <c r="G22" s="148">
        <f t="shared" si="1"/>
        <v>1</v>
      </c>
      <c r="H22" s="148">
        <f t="shared" si="1"/>
        <v>36</v>
      </c>
      <c r="I22" s="147">
        <f t="shared" si="1"/>
        <v>402000</v>
      </c>
      <c r="J22" s="146"/>
    </row>
    <row r="23" spans="1:10" ht="17.25" thickTop="1" x14ac:dyDescent="0.25">
      <c r="I23" s="136"/>
    </row>
    <row r="24" spans="1:10" ht="16.5" x14ac:dyDescent="0.25">
      <c r="I24" s="136"/>
    </row>
  </sheetData>
  <mergeCells count="7">
    <mergeCell ref="I2:J2"/>
    <mergeCell ref="A3:B3"/>
    <mergeCell ref="A22:B22"/>
    <mergeCell ref="B1:J1"/>
    <mergeCell ref="H2:H3"/>
    <mergeCell ref="C2:E2"/>
    <mergeCell ref="F2:G2"/>
  </mergeCells>
  <phoneticPr fontId="3" type="noConversion"/>
  <printOptions horizontalCentered="1"/>
  <pageMargins left="0.19685039370078741" right="0.19685039370078741" top="0.39370078740157483" bottom="0.39370078740157483" header="0.11811023622047245" footer="0.11811023622047245"/>
  <pageSetup paperSize="9" scale="90" orientation="portrait" r:id="rId1"/>
  <headerFooter alignWithMargins="0">
    <oddFooter>&amp;C&amp;8第 &amp;P 頁，共 &amp;N 頁</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9"/>
  <sheetViews>
    <sheetView zoomScale="110" zoomScaleNormal="110" workbookViewId="0">
      <selection activeCell="J12" sqref="J12"/>
    </sheetView>
  </sheetViews>
  <sheetFormatPr defaultRowHeight="16.5" x14ac:dyDescent="0.25"/>
  <cols>
    <col min="1" max="1" width="5.7109375" style="158" customWidth="1"/>
    <col min="2" max="2" width="13" style="161" customWidth="1"/>
    <col min="3" max="3" width="25.140625" style="158" customWidth="1"/>
    <col min="4" max="5" width="9.85546875" style="160" customWidth="1"/>
    <col min="6" max="6" width="14.42578125" style="160" customWidth="1"/>
    <col min="7" max="7" width="17.5703125" style="159" customWidth="1"/>
    <col min="8" max="8" width="9.140625" style="158"/>
    <col min="9" max="9" width="12.85546875" style="158" customWidth="1"/>
    <col min="10" max="16384" width="9.140625" style="158"/>
  </cols>
  <sheetData>
    <row r="1" spans="1:8" ht="32.25" customHeight="1" x14ac:dyDescent="0.25">
      <c r="A1" s="1066" t="s">
        <v>241</v>
      </c>
      <c r="B1" s="1066"/>
      <c r="C1" s="1066"/>
      <c r="D1" s="1066"/>
      <c r="E1" s="1066"/>
      <c r="F1" s="1066"/>
      <c r="G1" s="1066"/>
      <c r="H1" s="1066"/>
    </row>
    <row r="2" spans="1:8" ht="24.75" customHeight="1" x14ac:dyDescent="0.25">
      <c r="A2" s="174" t="s">
        <v>240</v>
      </c>
      <c r="B2" s="190" t="s">
        <v>171</v>
      </c>
      <c r="C2" s="190" t="s">
        <v>239</v>
      </c>
      <c r="D2" s="190" t="s">
        <v>238</v>
      </c>
      <c r="E2" s="174" t="s">
        <v>237</v>
      </c>
      <c r="F2" s="174" t="s">
        <v>236</v>
      </c>
      <c r="G2" s="191" t="s">
        <v>235</v>
      </c>
      <c r="H2" s="170" t="s">
        <v>157</v>
      </c>
    </row>
    <row r="3" spans="1:8" ht="24.95" customHeight="1" x14ac:dyDescent="0.25">
      <c r="A3" s="1088">
        <v>1</v>
      </c>
      <c r="B3" s="1085" t="s">
        <v>174</v>
      </c>
      <c r="C3" s="170" t="s">
        <v>177</v>
      </c>
      <c r="D3" s="169">
        <v>1</v>
      </c>
      <c r="E3" s="169">
        <v>3</v>
      </c>
      <c r="F3" s="166">
        <v>7200</v>
      </c>
      <c r="G3" s="1092">
        <f>SUM(F3:F4)</f>
        <v>14400</v>
      </c>
      <c r="H3" s="164"/>
    </row>
    <row r="4" spans="1:8" ht="24.95" customHeight="1" x14ac:dyDescent="0.25">
      <c r="A4" s="1089"/>
      <c r="B4" s="1077"/>
      <c r="C4" s="170" t="s">
        <v>193</v>
      </c>
      <c r="D4" s="169">
        <v>1</v>
      </c>
      <c r="E4" s="169">
        <v>3</v>
      </c>
      <c r="F4" s="166">
        <v>7200</v>
      </c>
      <c r="G4" s="1075"/>
      <c r="H4" s="164"/>
    </row>
    <row r="5" spans="1:8" ht="24.95" customHeight="1" x14ac:dyDescent="0.25">
      <c r="A5" s="1067">
        <v>2</v>
      </c>
      <c r="B5" s="1067" t="s">
        <v>234</v>
      </c>
      <c r="C5" s="170" t="s">
        <v>177</v>
      </c>
      <c r="D5" s="169">
        <v>1</v>
      </c>
      <c r="E5" s="169">
        <v>3</v>
      </c>
      <c r="F5" s="166">
        <v>7200</v>
      </c>
      <c r="G5" s="1074">
        <f>SUM(F5:F6)</f>
        <v>14400</v>
      </c>
      <c r="H5" s="164"/>
    </row>
    <row r="6" spans="1:8" ht="24.95" customHeight="1" x14ac:dyDescent="0.25">
      <c r="A6" s="1068"/>
      <c r="B6" s="1077"/>
      <c r="C6" s="170" t="s">
        <v>193</v>
      </c>
      <c r="D6" s="169">
        <v>1</v>
      </c>
      <c r="E6" s="169">
        <v>3</v>
      </c>
      <c r="F6" s="166">
        <v>7200</v>
      </c>
      <c r="G6" s="1075"/>
      <c r="H6" s="164"/>
    </row>
    <row r="7" spans="1:8" ht="24.95" customHeight="1" x14ac:dyDescent="0.25">
      <c r="A7" s="1067">
        <v>3</v>
      </c>
      <c r="B7" s="1067" t="s">
        <v>233</v>
      </c>
      <c r="C7" s="170" t="s">
        <v>177</v>
      </c>
      <c r="D7" s="169">
        <v>2</v>
      </c>
      <c r="E7" s="169">
        <v>6</v>
      </c>
      <c r="F7" s="166">
        <v>14400</v>
      </c>
      <c r="G7" s="1071">
        <f>SUM(F7:F9)</f>
        <v>36000</v>
      </c>
      <c r="H7" s="164"/>
    </row>
    <row r="8" spans="1:8" ht="24.95" customHeight="1" x14ac:dyDescent="0.25">
      <c r="A8" s="1078"/>
      <c r="B8" s="1084"/>
      <c r="C8" s="170" t="s">
        <v>193</v>
      </c>
      <c r="D8" s="169">
        <v>2</v>
      </c>
      <c r="E8" s="169">
        <v>6</v>
      </c>
      <c r="F8" s="166">
        <v>14400</v>
      </c>
      <c r="G8" s="1072"/>
      <c r="H8" s="164"/>
    </row>
    <row r="9" spans="1:8" ht="24.95" customHeight="1" x14ac:dyDescent="0.25">
      <c r="A9" s="1068"/>
      <c r="B9" s="1077"/>
      <c r="C9" s="170" t="s">
        <v>198</v>
      </c>
      <c r="D9" s="169">
        <v>1</v>
      </c>
      <c r="E9" s="169">
        <v>3</v>
      </c>
      <c r="F9" s="166">
        <v>7200</v>
      </c>
      <c r="G9" s="1073"/>
      <c r="H9" s="164"/>
    </row>
    <row r="10" spans="1:8" ht="24.95" customHeight="1" x14ac:dyDescent="0.25">
      <c r="A10" s="1067">
        <v>4</v>
      </c>
      <c r="B10" s="1067" t="s">
        <v>232</v>
      </c>
      <c r="C10" s="170" t="s">
        <v>182</v>
      </c>
      <c r="D10" s="169">
        <v>1</v>
      </c>
      <c r="E10" s="169">
        <v>3</v>
      </c>
      <c r="F10" s="166">
        <v>7200</v>
      </c>
      <c r="G10" s="1074">
        <f>SUM(F10:F11)</f>
        <v>14400</v>
      </c>
      <c r="H10" s="164"/>
    </row>
    <row r="11" spans="1:8" ht="24.95" customHeight="1" x14ac:dyDescent="0.25">
      <c r="A11" s="1068"/>
      <c r="B11" s="1077"/>
      <c r="C11" s="170" t="s">
        <v>198</v>
      </c>
      <c r="D11" s="169">
        <v>1</v>
      </c>
      <c r="E11" s="169">
        <v>3</v>
      </c>
      <c r="F11" s="166">
        <v>7200</v>
      </c>
      <c r="G11" s="1075"/>
      <c r="H11" s="164"/>
    </row>
    <row r="12" spans="1:8" ht="24.95" customHeight="1" x14ac:dyDescent="0.25">
      <c r="A12" s="1067">
        <v>5</v>
      </c>
      <c r="B12" s="1067" t="s">
        <v>231</v>
      </c>
      <c r="C12" s="170" t="s">
        <v>177</v>
      </c>
      <c r="D12" s="169">
        <v>1</v>
      </c>
      <c r="E12" s="169">
        <v>3</v>
      </c>
      <c r="F12" s="166">
        <v>7200</v>
      </c>
      <c r="G12" s="1074">
        <f>SUM(F12:F13)</f>
        <v>16800</v>
      </c>
      <c r="H12" s="164"/>
    </row>
    <row r="13" spans="1:8" ht="24.95" customHeight="1" x14ac:dyDescent="0.25">
      <c r="A13" s="1079"/>
      <c r="B13" s="1079"/>
      <c r="C13" s="174" t="s">
        <v>182</v>
      </c>
      <c r="D13" s="190">
        <v>2</v>
      </c>
      <c r="E13" s="190">
        <v>4</v>
      </c>
      <c r="F13" s="172">
        <v>9600</v>
      </c>
      <c r="G13" s="1098"/>
      <c r="H13" s="171" t="s">
        <v>181</v>
      </c>
    </row>
    <row r="14" spans="1:8" ht="24.95" customHeight="1" x14ac:dyDescent="0.25">
      <c r="A14" s="1086" t="s">
        <v>230</v>
      </c>
      <c r="B14" s="1085" t="s">
        <v>229</v>
      </c>
      <c r="C14" s="170" t="s">
        <v>177</v>
      </c>
      <c r="D14" s="169">
        <v>1</v>
      </c>
      <c r="E14" s="169">
        <v>2</v>
      </c>
      <c r="F14" s="166">
        <v>4800</v>
      </c>
      <c r="G14" s="1092">
        <f>SUM(F14:F15)</f>
        <v>9600</v>
      </c>
      <c r="H14" s="171" t="s">
        <v>181</v>
      </c>
    </row>
    <row r="15" spans="1:8" ht="24.95" customHeight="1" x14ac:dyDescent="0.25">
      <c r="A15" s="1087"/>
      <c r="B15" s="1068"/>
      <c r="C15" s="170" t="s">
        <v>182</v>
      </c>
      <c r="D15" s="169">
        <v>1</v>
      </c>
      <c r="E15" s="169">
        <v>2</v>
      </c>
      <c r="F15" s="166">
        <v>4800</v>
      </c>
      <c r="G15" s="1075"/>
      <c r="H15" s="171" t="s">
        <v>181</v>
      </c>
    </row>
    <row r="16" spans="1:8" ht="24.95" customHeight="1" x14ac:dyDescent="0.25">
      <c r="A16" s="170">
        <v>7</v>
      </c>
      <c r="B16" s="170" t="s">
        <v>228</v>
      </c>
      <c r="C16" s="170" t="s">
        <v>182</v>
      </c>
      <c r="D16" s="169">
        <v>1</v>
      </c>
      <c r="E16" s="169">
        <v>3</v>
      </c>
      <c r="F16" s="166">
        <v>7200</v>
      </c>
      <c r="G16" s="177">
        <f>SUM(F16:F16)</f>
        <v>7200</v>
      </c>
      <c r="H16" s="164"/>
    </row>
    <row r="17" spans="1:9" ht="24.95" customHeight="1" x14ac:dyDescent="0.25">
      <c r="A17" s="1093">
        <v>8</v>
      </c>
      <c r="B17" s="1093" t="s">
        <v>242</v>
      </c>
      <c r="C17" s="170" t="s">
        <v>179</v>
      </c>
      <c r="D17" s="169">
        <v>5</v>
      </c>
      <c r="E17" s="169">
        <v>10</v>
      </c>
      <c r="F17" s="166">
        <v>36000</v>
      </c>
      <c r="G17" s="1095">
        <f>SUM(F17:F21)</f>
        <v>86400</v>
      </c>
      <c r="H17" s="164"/>
      <c r="I17" s="1083" t="s">
        <v>243</v>
      </c>
    </row>
    <row r="18" spans="1:9" ht="24.95" customHeight="1" x14ac:dyDescent="0.25">
      <c r="A18" s="1094"/>
      <c r="B18" s="1094"/>
      <c r="C18" s="170" t="s">
        <v>227</v>
      </c>
      <c r="D18" s="169">
        <v>2</v>
      </c>
      <c r="E18" s="169">
        <v>4</v>
      </c>
      <c r="F18" s="166">
        <v>14400</v>
      </c>
      <c r="G18" s="1096"/>
      <c r="H18" s="164"/>
      <c r="I18" s="1083"/>
    </row>
    <row r="19" spans="1:9" ht="24.95" customHeight="1" x14ac:dyDescent="0.25">
      <c r="A19" s="1094"/>
      <c r="B19" s="1094"/>
      <c r="C19" s="170" t="s">
        <v>182</v>
      </c>
      <c r="D19" s="169">
        <v>2</v>
      </c>
      <c r="E19" s="169">
        <v>6</v>
      </c>
      <c r="F19" s="166">
        <v>14400</v>
      </c>
      <c r="G19" s="1096"/>
      <c r="H19" s="164"/>
      <c r="I19" s="1083"/>
    </row>
    <row r="20" spans="1:9" ht="24.95" customHeight="1" x14ac:dyDescent="0.25">
      <c r="A20" s="1094"/>
      <c r="B20" s="1094"/>
      <c r="C20" s="170" t="s">
        <v>226</v>
      </c>
      <c r="D20" s="169">
        <v>3</v>
      </c>
      <c r="E20" s="169">
        <v>8</v>
      </c>
      <c r="F20" s="166">
        <v>19200</v>
      </c>
      <c r="G20" s="1096"/>
      <c r="H20" s="171" t="s">
        <v>181</v>
      </c>
      <c r="I20" s="1083"/>
    </row>
    <row r="21" spans="1:9" ht="24.95" customHeight="1" x14ac:dyDescent="0.25">
      <c r="A21" s="1094"/>
      <c r="B21" s="1094"/>
      <c r="C21" s="170" t="s">
        <v>225</v>
      </c>
      <c r="D21" s="169">
        <v>1</v>
      </c>
      <c r="E21" s="169">
        <v>1</v>
      </c>
      <c r="F21" s="166">
        <v>2400</v>
      </c>
      <c r="G21" s="1096"/>
      <c r="H21" s="171" t="s">
        <v>181</v>
      </c>
      <c r="I21" s="1083"/>
    </row>
    <row r="22" spans="1:9" ht="24.95" customHeight="1" x14ac:dyDescent="0.25">
      <c r="A22" s="170">
        <v>9</v>
      </c>
      <c r="B22" s="170" t="s">
        <v>224</v>
      </c>
      <c r="C22" s="170" t="s">
        <v>182</v>
      </c>
      <c r="D22" s="169">
        <v>1</v>
      </c>
      <c r="E22" s="169">
        <v>3</v>
      </c>
      <c r="F22" s="166">
        <v>7200</v>
      </c>
      <c r="G22" s="177">
        <f>SUM(F22:F22)</f>
        <v>7200</v>
      </c>
      <c r="H22" s="164"/>
    </row>
    <row r="23" spans="1:9" ht="24.95" customHeight="1" x14ac:dyDescent="0.25">
      <c r="A23" s="170">
        <v>10</v>
      </c>
      <c r="B23" s="170" t="s">
        <v>223</v>
      </c>
      <c r="C23" s="170" t="s">
        <v>182</v>
      </c>
      <c r="D23" s="169">
        <v>1</v>
      </c>
      <c r="E23" s="169">
        <v>3</v>
      </c>
      <c r="F23" s="166">
        <v>7200</v>
      </c>
      <c r="G23" s="177">
        <f>SUM(F23:F23)</f>
        <v>7200</v>
      </c>
      <c r="H23" s="164"/>
    </row>
    <row r="24" spans="1:9" ht="24.95" customHeight="1" x14ac:dyDescent="0.25">
      <c r="A24" s="1067">
        <v>11</v>
      </c>
      <c r="B24" s="1067" t="s">
        <v>222</v>
      </c>
      <c r="C24" s="170" t="s">
        <v>177</v>
      </c>
      <c r="D24" s="169">
        <v>1</v>
      </c>
      <c r="E24" s="169">
        <v>3</v>
      </c>
      <c r="F24" s="166">
        <v>7200</v>
      </c>
      <c r="G24" s="1074">
        <f>SUM(F24:F25)</f>
        <v>14400</v>
      </c>
      <c r="H24" s="164"/>
    </row>
    <row r="25" spans="1:9" ht="24.95" customHeight="1" x14ac:dyDescent="0.25">
      <c r="A25" s="1068"/>
      <c r="B25" s="1077"/>
      <c r="C25" s="170" t="s">
        <v>182</v>
      </c>
      <c r="D25" s="169">
        <v>1</v>
      </c>
      <c r="E25" s="169">
        <v>3</v>
      </c>
      <c r="F25" s="166">
        <v>7200</v>
      </c>
      <c r="G25" s="1075"/>
      <c r="H25" s="164"/>
    </row>
    <row r="26" spans="1:9" ht="24.95" customHeight="1" x14ac:dyDescent="0.25">
      <c r="A26" s="170">
        <v>12</v>
      </c>
      <c r="B26" s="170" t="s">
        <v>221</v>
      </c>
      <c r="C26" s="170" t="s">
        <v>184</v>
      </c>
      <c r="D26" s="169">
        <v>1</v>
      </c>
      <c r="E26" s="169">
        <v>3</v>
      </c>
      <c r="F26" s="166">
        <v>7200</v>
      </c>
      <c r="G26" s="177">
        <f>SUM(F26:F26)</f>
        <v>7200</v>
      </c>
      <c r="H26" s="164"/>
    </row>
    <row r="27" spans="1:9" ht="24.95" customHeight="1" x14ac:dyDescent="0.25">
      <c r="A27" s="170">
        <v>13</v>
      </c>
      <c r="B27" s="170" t="s">
        <v>220</v>
      </c>
      <c r="C27" s="170" t="s">
        <v>184</v>
      </c>
      <c r="D27" s="169">
        <v>1</v>
      </c>
      <c r="E27" s="169">
        <v>1</v>
      </c>
      <c r="F27" s="166">
        <v>2400</v>
      </c>
      <c r="G27" s="177">
        <f>SUM(F27:F27)</f>
        <v>2400</v>
      </c>
      <c r="H27" s="171" t="s">
        <v>181</v>
      </c>
    </row>
    <row r="28" spans="1:9" ht="24.95" customHeight="1" x14ac:dyDescent="0.25">
      <c r="A28" s="1086" t="s">
        <v>219</v>
      </c>
      <c r="B28" s="1085" t="s">
        <v>218</v>
      </c>
      <c r="C28" s="170" t="s">
        <v>177</v>
      </c>
      <c r="D28" s="169">
        <v>1</v>
      </c>
      <c r="E28" s="169">
        <v>2</v>
      </c>
      <c r="F28" s="166">
        <v>4800</v>
      </c>
      <c r="G28" s="1092">
        <f>SUM(F28:F29)</f>
        <v>9600</v>
      </c>
      <c r="H28" s="171" t="s">
        <v>181</v>
      </c>
    </row>
    <row r="29" spans="1:9" ht="24.95" customHeight="1" x14ac:dyDescent="0.25">
      <c r="A29" s="1087"/>
      <c r="B29" s="1068"/>
      <c r="C29" s="170" t="s">
        <v>182</v>
      </c>
      <c r="D29" s="169">
        <v>1</v>
      </c>
      <c r="E29" s="169">
        <v>2</v>
      </c>
      <c r="F29" s="166">
        <v>4800</v>
      </c>
      <c r="G29" s="1075"/>
      <c r="H29" s="171" t="s">
        <v>181</v>
      </c>
    </row>
    <row r="30" spans="1:9" ht="24.95" customHeight="1" x14ac:dyDescent="0.25">
      <c r="A30" s="1088">
        <v>15</v>
      </c>
      <c r="B30" s="1085" t="s">
        <v>217</v>
      </c>
      <c r="C30" s="170" t="s">
        <v>177</v>
      </c>
      <c r="D30" s="169">
        <v>1</v>
      </c>
      <c r="E30" s="169">
        <v>3</v>
      </c>
      <c r="F30" s="166">
        <v>7200</v>
      </c>
      <c r="G30" s="1092">
        <f>SUM(F30:F31)</f>
        <v>14400</v>
      </c>
      <c r="H30" s="164"/>
    </row>
    <row r="31" spans="1:9" ht="24.95" customHeight="1" x14ac:dyDescent="0.25">
      <c r="A31" s="1089"/>
      <c r="B31" s="1077"/>
      <c r="C31" s="170" t="s">
        <v>193</v>
      </c>
      <c r="D31" s="169">
        <v>1</v>
      </c>
      <c r="E31" s="169">
        <v>3</v>
      </c>
      <c r="F31" s="166">
        <v>7200</v>
      </c>
      <c r="G31" s="1075"/>
      <c r="H31" s="164"/>
    </row>
    <row r="32" spans="1:9" ht="24.95" customHeight="1" x14ac:dyDescent="0.25">
      <c r="A32" s="170">
        <v>16</v>
      </c>
      <c r="B32" s="170" t="s">
        <v>216</v>
      </c>
      <c r="C32" s="170" t="s">
        <v>184</v>
      </c>
      <c r="D32" s="169">
        <v>1</v>
      </c>
      <c r="E32" s="169">
        <v>1</v>
      </c>
      <c r="F32" s="172">
        <v>2400</v>
      </c>
      <c r="G32" s="165">
        <f>F32</f>
        <v>2400</v>
      </c>
      <c r="H32" s="171" t="s">
        <v>181</v>
      </c>
    </row>
    <row r="33" spans="1:8" ht="24.95" customHeight="1" x14ac:dyDescent="0.25">
      <c r="A33" s="170">
        <v>17</v>
      </c>
      <c r="B33" s="170" t="s">
        <v>215</v>
      </c>
      <c r="C33" s="170" t="s">
        <v>177</v>
      </c>
      <c r="D33" s="169">
        <v>1</v>
      </c>
      <c r="E33" s="169">
        <v>3</v>
      </c>
      <c r="F33" s="166">
        <v>7200</v>
      </c>
      <c r="G33" s="177">
        <f>SUM(F33:F33)</f>
        <v>7200</v>
      </c>
      <c r="H33" s="164"/>
    </row>
    <row r="34" spans="1:8" ht="24.95" customHeight="1" thickBot="1" x14ac:dyDescent="0.3">
      <c r="A34" s="189">
        <v>18</v>
      </c>
      <c r="B34" s="189" t="s">
        <v>214</v>
      </c>
      <c r="C34" s="189" t="s">
        <v>184</v>
      </c>
      <c r="D34" s="188">
        <v>1</v>
      </c>
      <c r="E34" s="188">
        <v>1</v>
      </c>
      <c r="F34" s="187">
        <v>2400</v>
      </c>
      <c r="G34" s="186">
        <f>F34</f>
        <v>2400</v>
      </c>
      <c r="H34" s="185" t="s">
        <v>181</v>
      </c>
    </row>
    <row r="35" spans="1:8" ht="24.95" customHeight="1" thickTop="1" x14ac:dyDescent="0.25">
      <c r="A35" s="184">
        <v>19</v>
      </c>
      <c r="B35" s="184" t="s">
        <v>213</v>
      </c>
      <c r="C35" s="184" t="s">
        <v>177</v>
      </c>
      <c r="D35" s="183">
        <v>1</v>
      </c>
      <c r="E35" s="183">
        <v>2</v>
      </c>
      <c r="F35" s="182">
        <v>7200</v>
      </c>
      <c r="G35" s="181">
        <f>F35</f>
        <v>7200</v>
      </c>
      <c r="H35" s="180"/>
    </row>
    <row r="36" spans="1:8" ht="24.95" customHeight="1" x14ac:dyDescent="0.25">
      <c r="A36" s="170">
        <v>20</v>
      </c>
      <c r="B36" s="179" t="s">
        <v>212</v>
      </c>
      <c r="C36" s="170" t="s">
        <v>182</v>
      </c>
      <c r="D36" s="169">
        <v>1</v>
      </c>
      <c r="E36" s="169">
        <v>2</v>
      </c>
      <c r="F36" s="166">
        <v>7200</v>
      </c>
      <c r="G36" s="165">
        <f>F36</f>
        <v>7200</v>
      </c>
      <c r="H36" s="164"/>
    </row>
    <row r="37" spans="1:8" ht="24.95" customHeight="1" x14ac:dyDescent="0.25">
      <c r="A37" s="1088">
        <v>21</v>
      </c>
      <c r="B37" s="1085" t="s">
        <v>211</v>
      </c>
      <c r="C37" s="170" t="s">
        <v>182</v>
      </c>
      <c r="D37" s="169">
        <v>1</v>
      </c>
      <c r="E37" s="169">
        <v>2</v>
      </c>
      <c r="F37" s="166">
        <v>7200</v>
      </c>
      <c r="G37" s="1092">
        <f>SUM(F37:F38)</f>
        <v>14400</v>
      </c>
      <c r="H37" s="164"/>
    </row>
    <row r="38" spans="1:8" ht="24.95" customHeight="1" x14ac:dyDescent="0.25">
      <c r="A38" s="1089"/>
      <c r="B38" s="1077"/>
      <c r="C38" s="170" t="s">
        <v>180</v>
      </c>
      <c r="D38" s="169">
        <v>1</v>
      </c>
      <c r="E38" s="169">
        <v>2</v>
      </c>
      <c r="F38" s="166">
        <v>7200</v>
      </c>
      <c r="G38" s="1075"/>
      <c r="H38" s="164"/>
    </row>
    <row r="39" spans="1:8" ht="24.95" customHeight="1" x14ac:dyDescent="0.25">
      <c r="A39" s="1067">
        <v>22</v>
      </c>
      <c r="B39" s="1067" t="s">
        <v>210</v>
      </c>
      <c r="C39" s="170" t="s">
        <v>177</v>
      </c>
      <c r="D39" s="169">
        <v>2</v>
      </c>
      <c r="E39" s="169">
        <v>4</v>
      </c>
      <c r="F39" s="166">
        <v>14400</v>
      </c>
      <c r="G39" s="1074">
        <f>SUM(F39:F42)</f>
        <v>36000</v>
      </c>
      <c r="H39" s="164"/>
    </row>
    <row r="40" spans="1:8" ht="24.95" customHeight="1" x14ac:dyDescent="0.25">
      <c r="A40" s="1078"/>
      <c r="B40" s="1084"/>
      <c r="C40" s="170" t="s">
        <v>182</v>
      </c>
      <c r="D40" s="169">
        <v>1</v>
      </c>
      <c r="E40" s="169">
        <v>2</v>
      </c>
      <c r="F40" s="166">
        <v>7200</v>
      </c>
      <c r="G40" s="1097"/>
      <c r="H40" s="164"/>
    </row>
    <row r="41" spans="1:8" ht="24.95" customHeight="1" x14ac:dyDescent="0.25">
      <c r="A41" s="1078"/>
      <c r="B41" s="1084"/>
      <c r="C41" s="170" t="s">
        <v>176</v>
      </c>
      <c r="D41" s="169">
        <v>1</v>
      </c>
      <c r="E41" s="169">
        <v>2</v>
      </c>
      <c r="F41" s="166">
        <v>7200</v>
      </c>
      <c r="G41" s="1097"/>
      <c r="H41" s="164"/>
    </row>
    <row r="42" spans="1:8" ht="24.95" customHeight="1" x14ac:dyDescent="0.25">
      <c r="A42" s="1068"/>
      <c r="B42" s="1077"/>
      <c r="C42" s="170" t="s">
        <v>179</v>
      </c>
      <c r="D42" s="169">
        <v>1</v>
      </c>
      <c r="E42" s="169">
        <v>2</v>
      </c>
      <c r="F42" s="166">
        <v>7200</v>
      </c>
      <c r="G42" s="1075"/>
      <c r="H42" s="164"/>
    </row>
    <row r="43" spans="1:8" ht="24.95" customHeight="1" x14ac:dyDescent="0.25">
      <c r="A43" s="1067">
        <v>23</v>
      </c>
      <c r="B43" s="1067" t="s">
        <v>209</v>
      </c>
      <c r="C43" s="170" t="s">
        <v>193</v>
      </c>
      <c r="D43" s="169">
        <v>1</v>
      </c>
      <c r="E43" s="169">
        <v>2</v>
      </c>
      <c r="F43" s="166">
        <v>7200</v>
      </c>
      <c r="G43" s="1071">
        <f>SUM(F43:F45)</f>
        <v>21600</v>
      </c>
      <c r="H43" s="164"/>
    </row>
    <row r="44" spans="1:8" ht="24.95" customHeight="1" x14ac:dyDescent="0.25">
      <c r="A44" s="1079"/>
      <c r="B44" s="1084"/>
      <c r="C44" s="170" t="s">
        <v>176</v>
      </c>
      <c r="D44" s="169">
        <v>1</v>
      </c>
      <c r="E44" s="169">
        <v>2</v>
      </c>
      <c r="F44" s="166">
        <v>7200</v>
      </c>
      <c r="G44" s="1072"/>
      <c r="H44" s="164"/>
    </row>
    <row r="45" spans="1:8" ht="24.95" customHeight="1" x14ac:dyDescent="0.25">
      <c r="A45" s="1080"/>
      <c r="B45" s="1077"/>
      <c r="C45" s="170" t="s">
        <v>198</v>
      </c>
      <c r="D45" s="169">
        <v>1</v>
      </c>
      <c r="E45" s="169">
        <v>2</v>
      </c>
      <c r="F45" s="166">
        <v>7200</v>
      </c>
      <c r="G45" s="1073"/>
      <c r="H45" s="164"/>
    </row>
    <row r="46" spans="1:8" ht="24.95" customHeight="1" x14ac:dyDescent="0.25">
      <c r="A46" s="1067">
        <v>24</v>
      </c>
      <c r="B46" s="1067" t="s">
        <v>208</v>
      </c>
      <c r="C46" s="170" t="s">
        <v>182</v>
      </c>
      <c r="D46" s="169">
        <v>1</v>
      </c>
      <c r="E46" s="169">
        <v>2</v>
      </c>
      <c r="F46" s="166">
        <v>7200</v>
      </c>
      <c r="G46" s="1071">
        <f>SUM(F46:F48)</f>
        <v>21600</v>
      </c>
      <c r="H46" s="164"/>
    </row>
    <row r="47" spans="1:8" ht="24.95" customHeight="1" x14ac:dyDescent="0.25">
      <c r="A47" s="1078"/>
      <c r="B47" s="1084"/>
      <c r="C47" s="170" t="s">
        <v>184</v>
      </c>
      <c r="D47" s="169">
        <v>1</v>
      </c>
      <c r="E47" s="169">
        <v>2</v>
      </c>
      <c r="F47" s="166">
        <v>7200</v>
      </c>
      <c r="G47" s="1072"/>
      <c r="H47" s="164"/>
    </row>
    <row r="48" spans="1:8" ht="24.95" customHeight="1" x14ac:dyDescent="0.25">
      <c r="A48" s="1068"/>
      <c r="B48" s="1077"/>
      <c r="C48" s="170" t="s">
        <v>207</v>
      </c>
      <c r="D48" s="169">
        <v>1</v>
      </c>
      <c r="E48" s="169">
        <v>2</v>
      </c>
      <c r="F48" s="166">
        <v>7200</v>
      </c>
      <c r="G48" s="1073"/>
      <c r="H48" s="164"/>
    </row>
    <row r="49" spans="1:8" ht="24.95" customHeight="1" x14ac:dyDescent="0.25">
      <c r="A49" s="1067">
        <v>25</v>
      </c>
      <c r="B49" s="1085" t="s">
        <v>206</v>
      </c>
      <c r="C49" s="170" t="s">
        <v>177</v>
      </c>
      <c r="D49" s="169">
        <v>2</v>
      </c>
      <c r="E49" s="169">
        <v>4</v>
      </c>
      <c r="F49" s="166">
        <v>14400</v>
      </c>
      <c r="G49" s="1076">
        <f>SUM(F49:F51)</f>
        <v>36000</v>
      </c>
      <c r="H49" s="164"/>
    </row>
    <row r="50" spans="1:8" ht="24.95" customHeight="1" x14ac:dyDescent="0.25">
      <c r="A50" s="1081"/>
      <c r="B50" s="1078"/>
      <c r="C50" s="170" t="s">
        <v>182</v>
      </c>
      <c r="D50" s="169">
        <v>1</v>
      </c>
      <c r="E50" s="169">
        <v>2</v>
      </c>
      <c r="F50" s="166">
        <v>7200</v>
      </c>
      <c r="G50" s="1099"/>
      <c r="H50" s="164"/>
    </row>
    <row r="51" spans="1:8" ht="24.95" customHeight="1" x14ac:dyDescent="0.25">
      <c r="A51" s="1081"/>
      <c r="B51" s="1078"/>
      <c r="C51" s="170" t="s">
        <v>180</v>
      </c>
      <c r="D51" s="169">
        <v>2</v>
      </c>
      <c r="E51" s="169">
        <v>4</v>
      </c>
      <c r="F51" s="166">
        <v>14400</v>
      </c>
      <c r="G51" s="1099"/>
      <c r="H51" s="164"/>
    </row>
    <row r="52" spans="1:8" ht="24.95" customHeight="1" x14ac:dyDescent="0.25">
      <c r="A52" s="1067">
        <v>26</v>
      </c>
      <c r="B52" s="1085" t="s">
        <v>205</v>
      </c>
      <c r="C52" s="170" t="s">
        <v>177</v>
      </c>
      <c r="D52" s="169">
        <v>1</v>
      </c>
      <c r="E52" s="169">
        <v>2</v>
      </c>
      <c r="F52" s="166">
        <v>7200</v>
      </c>
      <c r="G52" s="1076">
        <f>SUM(F52:F55)</f>
        <v>28800</v>
      </c>
      <c r="H52" s="164"/>
    </row>
    <row r="53" spans="1:8" ht="24.95" customHeight="1" x14ac:dyDescent="0.25">
      <c r="A53" s="1081"/>
      <c r="B53" s="1084"/>
      <c r="C53" s="170" t="s">
        <v>182</v>
      </c>
      <c r="D53" s="169">
        <v>1</v>
      </c>
      <c r="E53" s="169">
        <v>2</v>
      </c>
      <c r="F53" s="166">
        <v>7200</v>
      </c>
      <c r="G53" s="1072"/>
      <c r="H53" s="164"/>
    </row>
    <row r="54" spans="1:8" ht="24.95" customHeight="1" x14ac:dyDescent="0.25">
      <c r="A54" s="1081"/>
      <c r="B54" s="1084"/>
      <c r="C54" s="170" t="s">
        <v>180</v>
      </c>
      <c r="D54" s="169">
        <v>1</v>
      </c>
      <c r="E54" s="169">
        <v>2</v>
      </c>
      <c r="F54" s="166">
        <v>7200</v>
      </c>
      <c r="G54" s="1072"/>
      <c r="H54" s="164"/>
    </row>
    <row r="55" spans="1:8" ht="24.95" customHeight="1" x14ac:dyDescent="0.25">
      <c r="A55" s="1082"/>
      <c r="B55" s="1077"/>
      <c r="C55" s="170" t="s">
        <v>179</v>
      </c>
      <c r="D55" s="169">
        <v>1</v>
      </c>
      <c r="E55" s="169">
        <v>2</v>
      </c>
      <c r="F55" s="166">
        <v>7200</v>
      </c>
      <c r="G55" s="1073"/>
      <c r="H55" s="164"/>
    </row>
    <row r="56" spans="1:8" ht="24.95" customHeight="1" x14ac:dyDescent="0.25">
      <c r="A56" s="1067">
        <v>27</v>
      </c>
      <c r="B56" s="1067" t="s">
        <v>204</v>
      </c>
      <c r="C56" s="170" t="s">
        <v>182</v>
      </c>
      <c r="D56" s="169">
        <v>1</v>
      </c>
      <c r="E56" s="169">
        <v>2</v>
      </c>
      <c r="F56" s="166">
        <v>7200</v>
      </c>
      <c r="G56" s="1071">
        <f>SUM(F56:F57)</f>
        <v>21600</v>
      </c>
      <c r="H56" s="164"/>
    </row>
    <row r="57" spans="1:8" ht="24.95" customHeight="1" x14ac:dyDescent="0.25">
      <c r="A57" s="1078"/>
      <c r="B57" s="1084"/>
      <c r="C57" s="170" t="s">
        <v>179</v>
      </c>
      <c r="D57" s="169">
        <v>2</v>
      </c>
      <c r="E57" s="169">
        <v>4</v>
      </c>
      <c r="F57" s="166">
        <v>14400</v>
      </c>
      <c r="G57" s="1072"/>
      <c r="H57" s="164"/>
    </row>
    <row r="58" spans="1:8" ht="26.1" customHeight="1" x14ac:dyDescent="0.25">
      <c r="A58" s="170">
        <v>28</v>
      </c>
      <c r="B58" s="170" t="s">
        <v>203</v>
      </c>
      <c r="C58" s="170" t="s">
        <v>184</v>
      </c>
      <c r="D58" s="169">
        <v>1</v>
      </c>
      <c r="E58" s="169">
        <v>2</v>
      </c>
      <c r="F58" s="166">
        <v>7200</v>
      </c>
      <c r="G58" s="165">
        <f>F58</f>
        <v>7200</v>
      </c>
      <c r="H58" s="164"/>
    </row>
    <row r="59" spans="1:8" ht="26.1" customHeight="1" x14ac:dyDescent="0.25">
      <c r="A59" s="170">
        <v>29</v>
      </c>
      <c r="B59" s="170" t="s">
        <v>202</v>
      </c>
      <c r="C59" s="170" t="s">
        <v>184</v>
      </c>
      <c r="D59" s="169">
        <v>1</v>
      </c>
      <c r="E59" s="169">
        <v>2</v>
      </c>
      <c r="F59" s="166">
        <v>7200</v>
      </c>
      <c r="G59" s="165">
        <f>F59</f>
        <v>7200</v>
      </c>
      <c r="H59" s="164"/>
    </row>
    <row r="60" spans="1:8" ht="26.1" customHeight="1" x14ac:dyDescent="0.25">
      <c r="A60" s="170">
        <v>30</v>
      </c>
      <c r="B60" s="179" t="s">
        <v>201</v>
      </c>
      <c r="C60" s="170" t="s">
        <v>182</v>
      </c>
      <c r="D60" s="169">
        <v>1</v>
      </c>
      <c r="E60" s="169">
        <v>2</v>
      </c>
      <c r="F60" s="166">
        <v>7200</v>
      </c>
      <c r="G60" s="177">
        <f>F60</f>
        <v>7200</v>
      </c>
      <c r="H60" s="164"/>
    </row>
    <row r="61" spans="1:8" ht="26.1" customHeight="1" x14ac:dyDescent="0.25">
      <c r="A61" s="170">
        <v>31</v>
      </c>
      <c r="B61" s="170" t="s">
        <v>200</v>
      </c>
      <c r="C61" s="170" t="s">
        <v>182</v>
      </c>
      <c r="D61" s="169">
        <v>1</v>
      </c>
      <c r="E61" s="169">
        <v>2</v>
      </c>
      <c r="F61" s="166">
        <v>7200</v>
      </c>
      <c r="G61" s="178">
        <f>F61</f>
        <v>7200</v>
      </c>
      <c r="H61" s="164"/>
    </row>
    <row r="62" spans="1:8" ht="24.95" customHeight="1" x14ac:dyDescent="0.25">
      <c r="A62" s="1067">
        <v>32</v>
      </c>
      <c r="B62" s="1067" t="s">
        <v>199</v>
      </c>
      <c r="C62" s="170" t="s">
        <v>182</v>
      </c>
      <c r="D62" s="169">
        <v>2</v>
      </c>
      <c r="E62" s="169">
        <v>4</v>
      </c>
      <c r="F62" s="166">
        <v>14400</v>
      </c>
      <c r="G62" s="1071">
        <f>SUM(F62:F64)</f>
        <v>25200</v>
      </c>
      <c r="H62" s="164"/>
    </row>
    <row r="63" spans="1:8" ht="24.95" customHeight="1" x14ac:dyDescent="0.25">
      <c r="A63" s="1078"/>
      <c r="B63" s="1084"/>
      <c r="C63" s="170" t="s">
        <v>184</v>
      </c>
      <c r="D63" s="169">
        <v>1</v>
      </c>
      <c r="E63" s="169">
        <v>1</v>
      </c>
      <c r="F63" s="166">
        <v>3600</v>
      </c>
      <c r="G63" s="1072"/>
      <c r="H63" s="171" t="s">
        <v>181</v>
      </c>
    </row>
    <row r="64" spans="1:8" ht="24.95" customHeight="1" x14ac:dyDescent="0.25">
      <c r="A64" s="1068"/>
      <c r="B64" s="1077"/>
      <c r="C64" s="170" t="s">
        <v>198</v>
      </c>
      <c r="D64" s="169">
        <v>1</v>
      </c>
      <c r="E64" s="169">
        <v>2</v>
      </c>
      <c r="F64" s="166">
        <v>7200</v>
      </c>
      <c r="G64" s="1073"/>
      <c r="H64" s="164"/>
    </row>
    <row r="65" spans="1:8" ht="24.95" customHeight="1" x14ac:dyDescent="0.25">
      <c r="A65" s="170">
        <v>33</v>
      </c>
      <c r="B65" s="179" t="s">
        <v>197</v>
      </c>
      <c r="C65" s="170" t="s">
        <v>182</v>
      </c>
      <c r="D65" s="169">
        <v>2</v>
      </c>
      <c r="E65" s="169">
        <v>3</v>
      </c>
      <c r="F65" s="166">
        <v>10800</v>
      </c>
      <c r="G65" s="178">
        <f>F65</f>
        <v>10800</v>
      </c>
      <c r="H65" s="171" t="s">
        <v>181</v>
      </c>
    </row>
    <row r="66" spans="1:8" ht="24.95" customHeight="1" x14ac:dyDescent="0.25">
      <c r="A66" s="170">
        <v>34</v>
      </c>
      <c r="B66" s="170" t="s">
        <v>196</v>
      </c>
      <c r="C66" s="170" t="s">
        <v>177</v>
      </c>
      <c r="D66" s="169">
        <v>1</v>
      </c>
      <c r="E66" s="169">
        <v>2</v>
      </c>
      <c r="F66" s="166">
        <v>7200</v>
      </c>
      <c r="G66" s="177">
        <f>F66</f>
        <v>7200</v>
      </c>
      <c r="H66" s="164"/>
    </row>
    <row r="67" spans="1:8" ht="24.95" customHeight="1" x14ac:dyDescent="0.25">
      <c r="A67" s="170">
        <v>35</v>
      </c>
      <c r="B67" s="170" t="s">
        <v>195</v>
      </c>
      <c r="C67" s="170" t="s">
        <v>182</v>
      </c>
      <c r="D67" s="169">
        <v>1</v>
      </c>
      <c r="E67" s="169">
        <v>2</v>
      </c>
      <c r="F67" s="166">
        <v>7200</v>
      </c>
      <c r="G67" s="177">
        <f>F67</f>
        <v>7200</v>
      </c>
      <c r="H67" s="164"/>
    </row>
    <row r="68" spans="1:8" ht="24.95" customHeight="1" x14ac:dyDescent="0.25">
      <c r="A68" s="1067">
        <v>36</v>
      </c>
      <c r="B68" s="1069" t="s">
        <v>194</v>
      </c>
      <c r="C68" s="170" t="s">
        <v>177</v>
      </c>
      <c r="D68" s="169">
        <v>1</v>
      </c>
      <c r="E68" s="169">
        <v>2</v>
      </c>
      <c r="F68" s="166">
        <v>7200</v>
      </c>
      <c r="G68" s="1074">
        <f>SUM(F68:F69)</f>
        <v>14400</v>
      </c>
      <c r="H68" s="164"/>
    </row>
    <row r="69" spans="1:8" ht="24.95" customHeight="1" x14ac:dyDescent="0.25">
      <c r="A69" s="1068"/>
      <c r="B69" s="1070"/>
      <c r="C69" s="170" t="s">
        <v>193</v>
      </c>
      <c r="D69" s="169">
        <v>1</v>
      </c>
      <c r="E69" s="169">
        <v>2</v>
      </c>
      <c r="F69" s="166">
        <v>7200</v>
      </c>
      <c r="G69" s="1075"/>
      <c r="H69" s="164"/>
    </row>
    <row r="70" spans="1:8" ht="24.95" customHeight="1" x14ac:dyDescent="0.25">
      <c r="A70" s="1067">
        <v>37</v>
      </c>
      <c r="B70" s="1069" t="s">
        <v>192</v>
      </c>
      <c r="C70" s="170" t="s">
        <v>184</v>
      </c>
      <c r="D70" s="169">
        <v>1</v>
      </c>
      <c r="E70" s="169">
        <v>2</v>
      </c>
      <c r="F70" s="166">
        <v>7200</v>
      </c>
      <c r="G70" s="1074">
        <f>SUM(F70:F71)</f>
        <v>14400</v>
      </c>
      <c r="H70" s="164"/>
    </row>
    <row r="71" spans="1:8" ht="24.95" customHeight="1" x14ac:dyDescent="0.25">
      <c r="A71" s="1068"/>
      <c r="B71" s="1070"/>
      <c r="C71" s="170" t="s">
        <v>179</v>
      </c>
      <c r="D71" s="169">
        <v>1</v>
      </c>
      <c r="E71" s="169">
        <v>2</v>
      </c>
      <c r="F71" s="166">
        <v>7200</v>
      </c>
      <c r="G71" s="1075"/>
      <c r="H71" s="164"/>
    </row>
    <row r="72" spans="1:8" ht="24.95" customHeight="1" x14ac:dyDescent="0.25">
      <c r="A72" s="170">
        <v>38</v>
      </c>
      <c r="B72" s="176" t="s">
        <v>191</v>
      </c>
      <c r="C72" s="170" t="s">
        <v>182</v>
      </c>
      <c r="D72" s="169">
        <v>1</v>
      </c>
      <c r="E72" s="169">
        <v>1</v>
      </c>
      <c r="F72" s="166">
        <v>3600</v>
      </c>
      <c r="G72" s="175">
        <f>SUM(F72:F72)</f>
        <v>3600</v>
      </c>
      <c r="H72" s="171" t="s">
        <v>181</v>
      </c>
    </row>
    <row r="73" spans="1:8" ht="24.95" customHeight="1" x14ac:dyDescent="0.25">
      <c r="A73" s="1067">
        <v>39</v>
      </c>
      <c r="B73" s="1067" t="s">
        <v>190</v>
      </c>
      <c r="C73" s="170" t="s">
        <v>177</v>
      </c>
      <c r="D73" s="169">
        <v>1</v>
      </c>
      <c r="E73" s="169">
        <v>2</v>
      </c>
      <c r="F73" s="166">
        <v>7200</v>
      </c>
      <c r="G73" s="1071">
        <f>SUM(F73:F75)</f>
        <v>21600</v>
      </c>
      <c r="H73" s="164"/>
    </row>
    <row r="74" spans="1:8" ht="24.95" customHeight="1" x14ac:dyDescent="0.25">
      <c r="A74" s="1078"/>
      <c r="B74" s="1084"/>
      <c r="C74" s="170" t="s">
        <v>184</v>
      </c>
      <c r="D74" s="169">
        <v>1</v>
      </c>
      <c r="E74" s="169">
        <v>2</v>
      </c>
      <c r="F74" s="166">
        <v>7200</v>
      </c>
      <c r="G74" s="1072"/>
      <c r="H74" s="164"/>
    </row>
    <row r="75" spans="1:8" ht="24.95" customHeight="1" x14ac:dyDescent="0.25">
      <c r="A75" s="1068"/>
      <c r="B75" s="1077"/>
      <c r="C75" s="170" t="s">
        <v>180</v>
      </c>
      <c r="D75" s="169">
        <v>1</v>
      </c>
      <c r="E75" s="169">
        <v>2</v>
      </c>
      <c r="F75" s="166">
        <v>7200</v>
      </c>
      <c r="G75" s="1073"/>
      <c r="H75" s="164"/>
    </row>
    <row r="76" spans="1:8" ht="24.95" customHeight="1" x14ac:dyDescent="0.25">
      <c r="A76" s="1067">
        <v>40</v>
      </c>
      <c r="B76" s="1069" t="s">
        <v>189</v>
      </c>
      <c r="C76" s="170" t="s">
        <v>182</v>
      </c>
      <c r="D76" s="169">
        <v>1</v>
      </c>
      <c r="E76" s="169">
        <v>2</v>
      </c>
      <c r="F76" s="166">
        <v>7200</v>
      </c>
      <c r="G76" s="1074">
        <f>SUM(F76:F77)</f>
        <v>14400</v>
      </c>
      <c r="H76" s="164"/>
    </row>
    <row r="77" spans="1:8" ht="24.95" customHeight="1" x14ac:dyDescent="0.25">
      <c r="A77" s="1068"/>
      <c r="B77" s="1070"/>
      <c r="C77" s="170" t="s">
        <v>188</v>
      </c>
      <c r="D77" s="169">
        <v>1</v>
      </c>
      <c r="E77" s="169">
        <v>2</v>
      </c>
      <c r="F77" s="166">
        <v>7200</v>
      </c>
      <c r="G77" s="1075"/>
      <c r="H77" s="164"/>
    </row>
    <row r="78" spans="1:8" ht="24.95" customHeight="1" x14ac:dyDescent="0.25">
      <c r="A78" s="170">
        <v>41</v>
      </c>
      <c r="B78" s="170" t="s">
        <v>187</v>
      </c>
      <c r="C78" s="170" t="s">
        <v>184</v>
      </c>
      <c r="D78" s="169">
        <v>1</v>
      </c>
      <c r="E78" s="169">
        <v>2</v>
      </c>
      <c r="F78" s="166">
        <v>7200</v>
      </c>
      <c r="G78" s="165">
        <f>F78</f>
        <v>7200</v>
      </c>
      <c r="H78" s="164"/>
    </row>
    <row r="79" spans="1:8" ht="24.95" customHeight="1" x14ac:dyDescent="0.25">
      <c r="A79" s="1067">
        <v>42</v>
      </c>
      <c r="B79" s="1067" t="s">
        <v>186</v>
      </c>
      <c r="C79" s="170" t="s">
        <v>177</v>
      </c>
      <c r="D79" s="169">
        <v>1</v>
      </c>
      <c r="E79" s="169">
        <v>2</v>
      </c>
      <c r="F79" s="166">
        <v>7200</v>
      </c>
      <c r="G79" s="1071">
        <f>SUM(F79:F81)</f>
        <v>21600</v>
      </c>
      <c r="H79" s="164"/>
    </row>
    <row r="80" spans="1:8" ht="24.95" customHeight="1" x14ac:dyDescent="0.25">
      <c r="A80" s="1078"/>
      <c r="B80" s="1084"/>
      <c r="C80" s="170" t="s">
        <v>184</v>
      </c>
      <c r="D80" s="169">
        <v>1</v>
      </c>
      <c r="E80" s="169">
        <v>2</v>
      </c>
      <c r="F80" s="166">
        <v>7200</v>
      </c>
      <c r="G80" s="1072"/>
      <c r="H80" s="164"/>
    </row>
    <row r="81" spans="1:8" ht="24.95" customHeight="1" x14ac:dyDescent="0.25">
      <c r="A81" s="1068"/>
      <c r="B81" s="1077"/>
      <c r="C81" s="170" t="s">
        <v>179</v>
      </c>
      <c r="D81" s="169">
        <v>1</v>
      </c>
      <c r="E81" s="169">
        <v>2</v>
      </c>
      <c r="F81" s="166">
        <v>7200</v>
      </c>
      <c r="G81" s="1073"/>
      <c r="H81" s="164"/>
    </row>
    <row r="82" spans="1:8" ht="24.95" customHeight="1" x14ac:dyDescent="0.25">
      <c r="A82" s="174">
        <v>43</v>
      </c>
      <c r="B82" s="174" t="s">
        <v>185</v>
      </c>
      <c r="C82" s="170" t="s">
        <v>184</v>
      </c>
      <c r="D82" s="169">
        <v>3</v>
      </c>
      <c r="E82" s="169">
        <v>6</v>
      </c>
      <c r="F82" s="166">
        <v>21600</v>
      </c>
      <c r="G82" s="173">
        <f>SUM(F82:F82)</f>
        <v>21600</v>
      </c>
      <c r="H82" s="164"/>
    </row>
    <row r="83" spans="1:8" ht="24.95" customHeight="1" x14ac:dyDescent="0.25">
      <c r="A83" s="1067">
        <v>44</v>
      </c>
      <c r="B83" s="1067" t="s">
        <v>183</v>
      </c>
      <c r="C83" s="170" t="s">
        <v>177</v>
      </c>
      <c r="D83" s="169">
        <v>2</v>
      </c>
      <c r="E83" s="169">
        <v>4</v>
      </c>
      <c r="F83" s="166">
        <v>14400</v>
      </c>
      <c r="G83" s="1071">
        <f>SUM(F83:F87)</f>
        <v>54000</v>
      </c>
      <c r="H83" s="164"/>
    </row>
    <row r="84" spans="1:8" ht="24.95" customHeight="1" x14ac:dyDescent="0.25">
      <c r="A84" s="1078"/>
      <c r="B84" s="1084"/>
      <c r="C84" s="170" t="s">
        <v>182</v>
      </c>
      <c r="D84" s="169">
        <v>1</v>
      </c>
      <c r="E84" s="169">
        <v>2</v>
      </c>
      <c r="F84" s="166">
        <v>7200</v>
      </c>
      <c r="G84" s="1072"/>
      <c r="H84" s="164"/>
    </row>
    <row r="85" spans="1:8" ht="24.95" customHeight="1" x14ac:dyDescent="0.25">
      <c r="A85" s="1078"/>
      <c r="B85" s="1084"/>
      <c r="C85" s="170" t="s">
        <v>176</v>
      </c>
      <c r="D85" s="169">
        <v>3</v>
      </c>
      <c r="E85" s="169">
        <v>5</v>
      </c>
      <c r="F85" s="172">
        <v>18000</v>
      </c>
      <c r="G85" s="1072"/>
      <c r="H85" s="171" t="s">
        <v>181</v>
      </c>
    </row>
    <row r="86" spans="1:8" ht="24.95" customHeight="1" x14ac:dyDescent="0.25">
      <c r="A86" s="1078"/>
      <c r="B86" s="1084"/>
      <c r="C86" s="170" t="s">
        <v>180</v>
      </c>
      <c r="D86" s="169">
        <v>1</v>
      </c>
      <c r="E86" s="169">
        <v>2</v>
      </c>
      <c r="F86" s="166">
        <v>7200</v>
      </c>
      <c r="G86" s="1072"/>
      <c r="H86" s="164"/>
    </row>
    <row r="87" spans="1:8" ht="24.95" customHeight="1" x14ac:dyDescent="0.25">
      <c r="A87" s="1068"/>
      <c r="B87" s="1077"/>
      <c r="C87" s="170" t="s">
        <v>179</v>
      </c>
      <c r="D87" s="169">
        <v>1</v>
      </c>
      <c r="E87" s="169">
        <v>2</v>
      </c>
      <c r="F87" s="166">
        <v>7200</v>
      </c>
      <c r="G87" s="1073"/>
      <c r="H87" s="164"/>
    </row>
    <row r="88" spans="1:8" ht="24.95" customHeight="1" x14ac:dyDescent="0.25">
      <c r="A88" s="1067">
        <v>45</v>
      </c>
      <c r="B88" s="1069" t="s">
        <v>178</v>
      </c>
      <c r="C88" s="170" t="s">
        <v>177</v>
      </c>
      <c r="D88" s="169">
        <v>1</v>
      </c>
      <c r="E88" s="169">
        <v>2</v>
      </c>
      <c r="F88" s="166">
        <v>7200</v>
      </c>
      <c r="G88" s="1074">
        <f>SUM(F88:F89)</f>
        <v>14400</v>
      </c>
      <c r="H88" s="164"/>
    </row>
    <row r="89" spans="1:8" ht="24.95" customHeight="1" x14ac:dyDescent="0.25">
      <c r="A89" s="1068"/>
      <c r="B89" s="1070"/>
      <c r="C89" s="170" t="s">
        <v>176</v>
      </c>
      <c r="D89" s="169">
        <v>1</v>
      </c>
      <c r="E89" s="169">
        <v>2</v>
      </c>
      <c r="F89" s="166">
        <v>7200</v>
      </c>
      <c r="G89" s="1075"/>
      <c r="H89" s="164"/>
    </row>
    <row r="90" spans="1:8" ht="30" customHeight="1" x14ac:dyDescent="0.25">
      <c r="A90" s="1090" t="s">
        <v>175</v>
      </c>
      <c r="B90" s="1091"/>
      <c r="C90" s="1091"/>
      <c r="D90" s="168">
        <f>SUM(D3:D89)</f>
        <v>109</v>
      </c>
      <c r="E90" s="167">
        <f>SUM(E3:E89)</f>
        <v>235</v>
      </c>
      <c r="F90" s="166">
        <f>SUM(F3:F89)</f>
        <v>734400</v>
      </c>
      <c r="G90" s="165">
        <f>SUM(G3:G89)</f>
        <v>734400</v>
      </c>
      <c r="H90" s="164"/>
    </row>
    <row r="91" spans="1:8" x14ac:dyDescent="0.25">
      <c r="A91" s="163"/>
      <c r="B91" s="162"/>
      <c r="D91" s="162"/>
      <c r="E91" s="162"/>
      <c r="F91" s="163"/>
    </row>
    <row r="92" spans="1:8" x14ac:dyDescent="0.25">
      <c r="A92" s="163"/>
      <c r="B92" s="162"/>
      <c r="D92" s="162"/>
      <c r="E92" s="162"/>
      <c r="F92" s="163"/>
    </row>
    <row r="93" spans="1:8" x14ac:dyDescent="0.25">
      <c r="A93" s="163"/>
      <c r="B93" s="162"/>
      <c r="D93" s="162"/>
      <c r="E93" s="162"/>
      <c r="F93" s="163"/>
    </row>
    <row r="94" spans="1:8" x14ac:dyDescent="0.25">
      <c r="A94" s="163"/>
      <c r="B94" s="162"/>
      <c r="D94" s="162"/>
      <c r="E94" s="162"/>
      <c r="F94" s="163"/>
    </row>
    <row r="95" spans="1:8" x14ac:dyDescent="0.25">
      <c r="A95" s="163"/>
      <c r="B95" s="162"/>
      <c r="D95" s="162"/>
      <c r="E95" s="162"/>
      <c r="F95" s="163"/>
    </row>
    <row r="96" spans="1:8" x14ac:dyDescent="0.25">
      <c r="A96" s="163"/>
      <c r="B96" s="162"/>
      <c r="D96" s="162"/>
      <c r="E96" s="162"/>
      <c r="F96" s="163"/>
    </row>
    <row r="97" spans="1:6" x14ac:dyDescent="0.25">
      <c r="A97" s="163"/>
      <c r="B97" s="162"/>
      <c r="D97" s="162"/>
      <c r="E97" s="162"/>
      <c r="F97" s="163"/>
    </row>
    <row r="98" spans="1:6" x14ac:dyDescent="0.25">
      <c r="A98" s="163"/>
      <c r="B98" s="162"/>
      <c r="D98" s="162"/>
      <c r="E98" s="162"/>
      <c r="F98" s="163"/>
    </row>
    <row r="99" spans="1:6" x14ac:dyDescent="0.25">
      <c r="A99" s="163"/>
      <c r="B99" s="162"/>
      <c r="D99" s="162"/>
      <c r="E99" s="162"/>
      <c r="F99" s="163"/>
    </row>
    <row r="100" spans="1:6" x14ac:dyDescent="0.25">
      <c r="A100" s="163"/>
      <c r="B100" s="162"/>
      <c r="D100" s="162"/>
      <c r="E100" s="162"/>
      <c r="F100" s="163"/>
    </row>
    <row r="101" spans="1:6" x14ac:dyDescent="0.25">
      <c r="A101" s="163"/>
      <c r="B101" s="162"/>
      <c r="D101" s="162"/>
      <c r="E101" s="162"/>
      <c r="F101" s="163"/>
    </row>
    <row r="102" spans="1:6" x14ac:dyDescent="0.25">
      <c r="A102" s="163"/>
      <c r="B102" s="162"/>
      <c r="D102" s="162"/>
      <c r="E102" s="162"/>
      <c r="F102" s="163"/>
    </row>
    <row r="103" spans="1:6" x14ac:dyDescent="0.25">
      <c r="A103" s="163"/>
      <c r="B103" s="162"/>
      <c r="D103" s="162"/>
      <c r="E103" s="162"/>
      <c r="F103" s="163"/>
    </row>
    <row r="104" spans="1:6" x14ac:dyDescent="0.25">
      <c r="A104" s="163"/>
      <c r="B104" s="162"/>
      <c r="D104" s="162"/>
      <c r="E104" s="162"/>
      <c r="F104" s="163"/>
    </row>
    <row r="105" spans="1:6" x14ac:dyDescent="0.25">
      <c r="A105" s="163"/>
      <c r="B105" s="162"/>
      <c r="D105" s="162"/>
      <c r="E105" s="162"/>
      <c r="F105" s="163"/>
    </row>
    <row r="106" spans="1:6" x14ac:dyDescent="0.25">
      <c r="A106" s="163"/>
      <c r="B106" s="162"/>
      <c r="D106" s="162"/>
      <c r="E106" s="162"/>
      <c r="F106" s="163"/>
    </row>
    <row r="107" spans="1:6" x14ac:dyDescent="0.25">
      <c r="A107" s="163"/>
      <c r="B107" s="162"/>
      <c r="D107" s="162"/>
      <c r="E107" s="162"/>
      <c r="F107" s="163"/>
    </row>
    <row r="108" spans="1:6" x14ac:dyDescent="0.25">
      <c r="A108" s="163"/>
      <c r="B108" s="162"/>
      <c r="D108" s="162"/>
      <c r="E108" s="162"/>
      <c r="F108" s="163"/>
    </row>
    <row r="109" spans="1:6" x14ac:dyDescent="0.25">
      <c r="A109" s="163"/>
      <c r="B109" s="162"/>
      <c r="D109" s="162"/>
      <c r="E109" s="162"/>
      <c r="F109" s="163"/>
    </row>
    <row r="110" spans="1:6" x14ac:dyDescent="0.25">
      <c r="A110" s="163"/>
      <c r="B110" s="162"/>
      <c r="D110" s="162"/>
      <c r="E110" s="162"/>
      <c r="F110" s="163"/>
    </row>
    <row r="111" spans="1:6" x14ac:dyDescent="0.25">
      <c r="A111" s="163"/>
      <c r="B111" s="162"/>
      <c r="D111" s="162"/>
      <c r="E111" s="162"/>
      <c r="F111" s="163"/>
    </row>
    <row r="112" spans="1:6" x14ac:dyDescent="0.25">
      <c r="A112" s="163"/>
      <c r="B112" s="162"/>
      <c r="D112" s="162"/>
      <c r="E112" s="162"/>
      <c r="F112" s="163"/>
    </row>
    <row r="113" spans="1:6" x14ac:dyDescent="0.25">
      <c r="A113" s="163"/>
      <c r="B113" s="162"/>
      <c r="D113" s="162"/>
      <c r="E113" s="162"/>
      <c r="F113" s="163"/>
    </row>
    <row r="114" spans="1:6" x14ac:dyDescent="0.25">
      <c r="A114" s="163"/>
      <c r="B114" s="162"/>
      <c r="D114" s="162"/>
      <c r="E114" s="162"/>
      <c r="F114" s="163"/>
    </row>
    <row r="115" spans="1:6" x14ac:dyDescent="0.25">
      <c r="A115" s="163"/>
      <c r="B115" s="162"/>
      <c r="D115" s="162"/>
      <c r="E115" s="162"/>
      <c r="F115" s="163"/>
    </row>
    <row r="116" spans="1:6" x14ac:dyDescent="0.25">
      <c r="A116" s="163"/>
      <c r="B116" s="162"/>
      <c r="D116" s="162"/>
      <c r="E116" s="162"/>
      <c r="F116" s="163"/>
    </row>
    <row r="117" spans="1:6" x14ac:dyDescent="0.25">
      <c r="A117" s="163"/>
      <c r="B117" s="162"/>
      <c r="D117" s="162"/>
      <c r="E117" s="162"/>
      <c r="F117" s="163"/>
    </row>
    <row r="118" spans="1:6" x14ac:dyDescent="0.25">
      <c r="A118" s="163"/>
      <c r="B118" s="162"/>
      <c r="D118" s="162"/>
      <c r="E118" s="162"/>
      <c r="F118" s="163"/>
    </row>
    <row r="119" spans="1:6" x14ac:dyDescent="0.25">
      <c r="A119" s="163"/>
      <c r="B119" s="162"/>
      <c r="D119" s="162"/>
      <c r="E119" s="162"/>
      <c r="F119" s="163"/>
    </row>
    <row r="120" spans="1:6" x14ac:dyDescent="0.25">
      <c r="A120" s="163"/>
      <c r="B120" s="162"/>
      <c r="D120" s="162"/>
      <c r="E120" s="162"/>
      <c r="F120" s="163"/>
    </row>
    <row r="121" spans="1:6" x14ac:dyDescent="0.25">
      <c r="A121" s="163"/>
      <c r="B121" s="162"/>
      <c r="D121" s="162"/>
      <c r="E121" s="162"/>
      <c r="F121" s="163"/>
    </row>
    <row r="122" spans="1:6" x14ac:dyDescent="0.25">
      <c r="A122" s="163"/>
      <c r="B122" s="162"/>
      <c r="D122" s="162"/>
      <c r="E122" s="162"/>
      <c r="F122" s="163"/>
    </row>
    <row r="123" spans="1:6" x14ac:dyDescent="0.25">
      <c r="A123" s="163"/>
      <c r="B123" s="162"/>
      <c r="D123" s="162"/>
      <c r="E123" s="162"/>
      <c r="F123" s="163"/>
    </row>
    <row r="124" spans="1:6" x14ac:dyDescent="0.25">
      <c r="A124" s="163"/>
      <c r="B124" s="162"/>
      <c r="D124" s="162"/>
      <c r="E124" s="162"/>
      <c r="F124" s="163"/>
    </row>
    <row r="125" spans="1:6" x14ac:dyDescent="0.25">
      <c r="A125" s="163"/>
      <c r="B125" s="162"/>
      <c r="D125" s="162"/>
      <c r="E125" s="162"/>
      <c r="F125" s="163"/>
    </row>
    <row r="126" spans="1:6" x14ac:dyDescent="0.25">
      <c r="A126" s="163"/>
      <c r="B126" s="162"/>
      <c r="D126" s="162"/>
      <c r="E126" s="162"/>
      <c r="F126" s="163"/>
    </row>
    <row r="127" spans="1:6" x14ac:dyDescent="0.25">
      <c r="A127" s="163"/>
      <c r="B127" s="162"/>
      <c r="D127" s="162"/>
      <c r="E127" s="162"/>
      <c r="F127" s="163"/>
    </row>
    <row r="128" spans="1:6" x14ac:dyDescent="0.25">
      <c r="A128" s="163"/>
      <c r="B128" s="162"/>
      <c r="D128" s="162"/>
      <c r="E128" s="162"/>
      <c r="F128" s="163"/>
    </row>
    <row r="129" spans="1:6" x14ac:dyDescent="0.25">
      <c r="A129" s="163"/>
      <c r="B129" s="162"/>
      <c r="D129" s="162"/>
      <c r="E129" s="162"/>
      <c r="F129" s="163"/>
    </row>
    <row r="130" spans="1:6" x14ac:dyDescent="0.25">
      <c r="A130" s="163"/>
      <c r="B130" s="162"/>
      <c r="D130" s="162"/>
      <c r="E130" s="162"/>
      <c r="F130" s="163"/>
    </row>
    <row r="131" spans="1:6" x14ac:dyDescent="0.25">
      <c r="A131" s="163"/>
      <c r="B131" s="162"/>
      <c r="D131" s="162"/>
      <c r="E131" s="162"/>
      <c r="F131" s="163"/>
    </row>
    <row r="132" spans="1:6" x14ac:dyDescent="0.25">
      <c r="A132" s="163"/>
      <c r="B132" s="162"/>
      <c r="D132" s="162"/>
      <c r="E132" s="162"/>
      <c r="F132" s="163"/>
    </row>
    <row r="133" spans="1:6" x14ac:dyDescent="0.25">
      <c r="A133" s="163"/>
      <c r="B133" s="162"/>
      <c r="D133" s="162"/>
      <c r="E133" s="162"/>
      <c r="F133" s="163"/>
    </row>
    <row r="134" spans="1:6" x14ac:dyDescent="0.25">
      <c r="A134" s="163"/>
      <c r="B134" s="162"/>
      <c r="D134" s="162"/>
      <c r="E134" s="162"/>
      <c r="F134" s="163"/>
    </row>
    <row r="135" spans="1:6" x14ac:dyDescent="0.25">
      <c r="A135" s="163"/>
      <c r="B135" s="162"/>
      <c r="D135" s="162"/>
      <c r="E135" s="162"/>
      <c r="F135" s="163"/>
    </row>
    <row r="136" spans="1:6" x14ac:dyDescent="0.25">
      <c r="A136" s="163"/>
      <c r="B136" s="162"/>
      <c r="D136" s="161"/>
      <c r="E136" s="161"/>
    </row>
    <row r="137" spans="1:6" x14ac:dyDescent="0.25">
      <c r="A137" s="163"/>
      <c r="B137" s="162"/>
      <c r="D137" s="161"/>
      <c r="E137" s="161"/>
    </row>
    <row r="138" spans="1:6" x14ac:dyDescent="0.25">
      <c r="A138" s="163"/>
      <c r="B138" s="162"/>
      <c r="D138" s="161"/>
      <c r="E138" s="161"/>
    </row>
    <row r="139" spans="1:6" x14ac:dyDescent="0.25">
      <c r="A139" s="163"/>
      <c r="B139" s="162"/>
      <c r="D139" s="161"/>
      <c r="E139" s="161"/>
    </row>
    <row r="140" spans="1:6" x14ac:dyDescent="0.25">
      <c r="A140" s="163"/>
      <c r="B140" s="162"/>
      <c r="D140" s="161"/>
      <c r="E140" s="161"/>
    </row>
    <row r="141" spans="1:6" x14ac:dyDescent="0.25">
      <c r="A141" s="163"/>
      <c r="B141" s="162"/>
      <c r="D141" s="161"/>
      <c r="E141" s="161"/>
    </row>
    <row r="142" spans="1:6" x14ac:dyDescent="0.25">
      <c r="A142" s="163"/>
      <c r="B142" s="162"/>
      <c r="D142" s="161"/>
      <c r="E142" s="161"/>
    </row>
    <row r="143" spans="1:6" x14ac:dyDescent="0.25">
      <c r="A143" s="163"/>
      <c r="B143" s="162"/>
      <c r="D143" s="161"/>
      <c r="E143" s="161"/>
    </row>
    <row r="144" spans="1:6" x14ac:dyDescent="0.25">
      <c r="A144" s="163"/>
      <c r="B144" s="162"/>
      <c r="D144" s="161"/>
      <c r="E144" s="161"/>
    </row>
    <row r="145" spans="1:5" x14ac:dyDescent="0.25">
      <c r="A145" s="163"/>
      <c r="B145" s="162"/>
      <c r="D145" s="161"/>
      <c r="E145" s="161"/>
    </row>
    <row r="146" spans="1:5" x14ac:dyDescent="0.25">
      <c r="A146" s="163"/>
      <c r="B146" s="162"/>
      <c r="D146" s="161"/>
      <c r="E146" s="161"/>
    </row>
    <row r="147" spans="1:5" x14ac:dyDescent="0.25">
      <c r="A147" s="163"/>
      <c r="B147" s="162"/>
      <c r="D147" s="161"/>
      <c r="E147" s="161"/>
    </row>
    <row r="148" spans="1:5" x14ac:dyDescent="0.25">
      <c r="A148" s="163"/>
      <c r="B148" s="162"/>
      <c r="D148" s="161"/>
      <c r="E148" s="161"/>
    </row>
    <row r="149" spans="1:5" x14ac:dyDescent="0.25">
      <c r="A149" s="163"/>
      <c r="B149" s="162"/>
      <c r="D149" s="161"/>
      <c r="E149" s="161"/>
    </row>
    <row r="150" spans="1:5" x14ac:dyDescent="0.25">
      <c r="A150" s="163"/>
      <c r="B150" s="162"/>
      <c r="D150" s="161"/>
      <c r="E150" s="161"/>
    </row>
    <row r="151" spans="1:5" x14ac:dyDescent="0.25">
      <c r="A151" s="163"/>
      <c r="B151" s="162"/>
      <c r="D151" s="161"/>
      <c r="E151" s="161"/>
    </row>
    <row r="152" spans="1:5" x14ac:dyDescent="0.25">
      <c r="A152" s="163"/>
      <c r="B152" s="162"/>
      <c r="D152" s="161"/>
      <c r="E152" s="161"/>
    </row>
    <row r="153" spans="1:5" x14ac:dyDescent="0.25">
      <c r="A153" s="163"/>
      <c r="B153" s="162"/>
      <c r="D153" s="161"/>
      <c r="E153" s="161"/>
    </row>
    <row r="154" spans="1:5" x14ac:dyDescent="0.25">
      <c r="A154" s="163"/>
      <c r="B154" s="162"/>
      <c r="D154" s="161"/>
      <c r="E154" s="161"/>
    </row>
    <row r="155" spans="1:5" x14ac:dyDescent="0.25">
      <c r="A155" s="163"/>
      <c r="B155" s="162"/>
      <c r="D155" s="161"/>
      <c r="E155" s="161"/>
    </row>
    <row r="156" spans="1:5" x14ac:dyDescent="0.25">
      <c r="A156" s="163"/>
      <c r="B156" s="162"/>
      <c r="D156" s="161"/>
      <c r="E156" s="161"/>
    </row>
    <row r="157" spans="1:5" x14ac:dyDescent="0.25">
      <c r="A157" s="163"/>
      <c r="B157" s="162"/>
      <c r="D157" s="161"/>
      <c r="E157" s="161"/>
    </row>
    <row r="158" spans="1:5" x14ac:dyDescent="0.25">
      <c r="A158" s="163"/>
      <c r="B158" s="162"/>
      <c r="D158" s="161"/>
      <c r="E158" s="161"/>
    </row>
    <row r="159" spans="1:5" x14ac:dyDescent="0.25">
      <c r="A159" s="163"/>
      <c r="B159" s="162"/>
      <c r="D159" s="161"/>
      <c r="E159" s="161"/>
    </row>
    <row r="160" spans="1:5" x14ac:dyDescent="0.25">
      <c r="A160" s="163"/>
      <c r="B160" s="162"/>
      <c r="D160" s="161"/>
      <c r="E160" s="161"/>
    </row>
    <row r="161" spans="1:5" x14ac:dyDescent="0.25">
      <c r="A161" s="163"/>
      <c r="B161" s="162"/>
      <c r="D161" s="161"/>
      <c r="E161" s="161"/>
    </row>
    <row r="162" spans="1:5" x14ac:dyDescent="0.25">
      <c r="A162" s="163"/>
      <c r="B162" s="162"/>
      <c r="D162" s="161"/>
      <c r="E162" s="161"/>
    </row>
    <row r="163" spans="1:5" x14ac:dyDescent="0.25">
      <c r="A163" s="163"/>
      <c r="B163" s="162"/>
      <c r="D163" s="161"/>
      <c r="E163" s="161"/>
    </row>
    <row r="164" spans="1:5" x14ac:dyDescent="0.25">
      <c r="A164" s="163"/>
      <c r="B164" s="162"/>
      <c r="D164" s="161"/>
      <c r="E164" s="161"/>
    </row>
    <row r="165" spans="1:5" x14ac:dyDescent="0.25">
      <c r="A165" s="163"/>
      <c r="B165" s="162"/>
      <c r="D165" s="161"/>
      <c r="E165" s="161"/>
    </row>
    <row r="166" spans="1:5" x14ac:dyDescent="0.25">
      <c r="A166" s="163"/>
      <c r="B166" s="162"/>
      <c r="D166" s="161"/>
      <c r="E166" s="161"/>
    </row>
    <row r="167" spans="1:5" x14ac:dyDescent="0.25">
      <c r="A167" s="163"/>
      <c r="B167" s="162"/>
      <c r="D167" s="161"/>
      <c r="E167" s="161"/>
    </row>
    <row r="168" spans="1:5" x14ac:dyDescent="0.25">
      <c r="A168" s="163"/>
      <c r="B168" s="162"/>
      <c r="D168" s="161"/>
      <c r="E168" s="161"/>
    </row>
    <row r="169" spans="1:5" x14ac:dyDescent="0.25">
      <c r="A169" s="163"/>
      <c r="B169" s="162"/>
      <c r="D169" s="161"/>
      <c r="E169" s="161"/>
    </row>
    <row r="170" spans="1:5" x14ac:dyDescent="0.25">
      <c r="A170" s="163"/>
      <c r="B170" s="162"/>
      <c r="D170" s="161"/>
      <c r="E170" s="161"/>
    </row>
    <row r="171" spans="1:5" x14ac:dyDescent="0.25">
      <c r="A171" s="163"/>
      <c r="B171" s="162"/>
      <c r="D171" s="161"/>
      <c r="E171" s="161"/>
    </row>
    <row r="172" spans="1:5" x14ac:dyDescent="0.25">
      <c r="A172" s="163"/>
      <c r="B172" s="162"/>
      <c r="D172" s="161"/>
      <c r="E172" s="161"/>
    </row>
    <row r="173" spans="1:5" x14ac:dyDescent="0.25">
      <c r="A173" s="163"/>
      <c r="B173" s="162"/>
      <c r="D173" s="161"/>
      <c r="E173" s="161"/>
    </row>
    <row r="174" spans="1:5" x14ac:dyDescent="0.25">
      <c r="A174" s="163"/>
      <c r="B174" s="162"/>
      <c r="D174" s="161"/>
      <c r="E174" s="161"/>
    </row>
    <row r="175" spans="1:5" x14ac:dyDescent="0.25">
      <c r="A175" s="163"/>
      <c r="B175" s="162"/>
      <c r="D175" s="161"/>
      <c r="E175" s="161"/>
    </row>
    <row r="176" spans="1:5" x14ac:dyDescent="0.25">
      <c r="A176" s="163"/>
      <c r="B176" s="162"/>
      <c r="D176" s="161"/>
      <c r="E176" s="161"/>
    </row>
    <row r="177" spans="1:5" x14ac:dyDescent="0.25">
      <c r="A177" s="163"/>
      <c r="B177" s="162"/>
      <c r="D177" s="161"/>
      <c r="E177" s="161"/>
    </row>
    <row r="178" spans="1:5" x14ac:dyDescent="0.25">
      <c r="A178" s="163"/>
      <c r="B178" s="162"/>
      <c r="D178" s="161"/>
      <c r="E178" s="161"/>
    </row>
    <row r="179" spans="1:5" x14ac:dyDescent="0.25">
      <c r="A179" s="163"/>
      <c r="B179" s="162"/>
      <c r="D179" s="161"/>
      <c r="E179" s="161"/>
    </row>
    <row r="180" spans="1:5" x14ac:dyDescent="0.25">
      <c r="A180" s="163"/>
      <c r="B180" s="162"/>
      <c r="D180" s="161"/>
      <c r="E180" s="161"/>
    </row>
    <row r="181" spans="1:5" x14ac:dyDescent="0.25">
      <c r="A181" s="163"/>
      <c r="B181" s="162"/>
      <c r="D181" s="161"/>
      <c r="E181" s="161"/>
    </row>
    <row r="182" spans="1:5" x14ac:dyDescent="0.25">
      <c r="A182" s="163"/>
      <c r="B182" s="162"/>
      <c r="D182" s="161"/>
      <c r="E182" s="161"/>
    </row>
    <row r="183" spans="1:5" x14ac:dyDescent="0.25">
      <c r="A183" s="163"/>
      <c r="B183" s="162"/>
      <c r="D183" s="161"/>
      <c r="E183" s="161"/>
    </row>
    <row r="184" spans="1:5" x14ac:dyDescent="0.25">
      <c r="A184" s="163"/>
      <c r="B184" s="162"/>
      <c r="D184" s="161"/>
      <c r="E184" s="161"/>
    </row>
    <row r="185" spans="1:5" x14ac:dyDescent="0.25">
      <c r="A185" s="163"/>
      <c r="B185" s="162"/>
      <c r="D185" s="161"/>
      <c r="E185" s="161"/>
    </row>
    <row r="186" spans="1:5" x14ac:dyDescent="0.25">
      <c r="A186" s="163"/>
      <c r="B186" s="162"/>
      <c r="D186" s="161"/>
      <c r="E186" s="161"/>
    </row>
    <row r="187" spans="1:5" x14ac:dyDescent="0.25">
      <c r="A187" s="163"/>
      <c r="B187" s="162"/>
      <c r="D187" s="161"/>
      <c r="E187" s="161"/>
    </row>
    <row r="188" spans="1:5" x14ac:dyDescent="0.25">
      <c r="A188" s="163"/>
      <c r="B188" s="162"/>
      <c r="D188" s="161"/>
      <c r="E188" s="161"/>
    </row>
    <row r="189" spans="1:5" x14ac:dyDescent="0.25">
      <c r="A189" s="163"/>
      <c r="B189" s="162"/>
      <c r="D189" s="161"/>
      <c r="E189" s="161"/>
    </row>
    <row r="190" spans="1:5" x14ac:dyDescent="0.25">
      <c r="A190" s="163"/>
      <c r="B190" s="162"/>
      <c r="D190" s="161"/>
      <c r="E190" s="161"/>
    </row>
    <row r="191" spans="1:5" x14ac:dyDescent="0.25">
      <c r="A191" s="163"/>
      <c r="B191" s="162"/>
      <c r="D191" s="161"/>
      <c r="E191" s="161"/>
    </row>
    <row r="192" spans="1:5" x14ac:dyDescent="0.25">
      <c r="A192" s="163"/>
      <c r="B192" s="162"/>
      <c r="D192" s="161"/>
      <c r="E192" s="161"/>
    </row>
    <row r="193" spans="1:5" x14ac:dyDescent="0.25">
      <c r="A193" s="163"/>
      <c r="B193" s="162"/>
      <c r="D193" s="161"/>
      <c r="E193" s="161"/>
    </row>
    <row r="194" spans="1:5" x14ac:dyDescent="0.25">
      <c r="A194" s="163"/>
      <c r="B194" s="162"/>
      <c r="D194" s="161"/>
      <c r="E194" s="161"/>
    </row>
    <row r="195" spans="1:5" x14ac:dyDescent="0.25">
      <c r="A195" s="163"/>
      <c r="B195" s="162"/>
      <c r="D195" s="161"/>
      <c r="E195" s="161"/>
    </row>
    <row r="196" spans="1:5" x14ac:dyDescent="0.25">
      <c r="A196" s="163"/>
      <c r="B196" s="162"/>
      <c r="D196" s="161"/>
      <c r="E196" s="161"/>
    </row>
    <row r="197" spans="1:5" x14ac:dyDescent="0.25">
      <c r="A197" s="163"/>
      <c r="B197" s="162"/>
      <c r="D197" s="161"/>
      <c r="E197" s="161"/>
    </row>
    <row r="198" spans="1:5" x14ac:dyDescent="0.25">
      <c r="A198" s="163"/>
      <c r="B198" s="162"/>
      <c r="D198" s="161"/>
      <c r="E198" s="161"/>
    </row>
    <row r="199" spans="1:5" x14ac:dyDescent="0.25">
      <c r="A199" s="163"/>
      <c r="B199" s="162"/>
      <c r="D199" s="161"/>
      <c r="E199" s="161"/>
    </row>
    <row r="200" spans="1:5" x14ac:dyDescent="0.25">
      <c r="A200" s="163"/>
      <c r="B200" s="162"/>
      <c r="D200" s="161"/>
      <c r="E200" s="161"/>
    </row>
    <row r="201" spans="1:5" x14ac:dyDescent="0.25">
      <c r="A201" s="163"/>
      <c r="B201" s="162"/>
      <c r="D201" s="161"/>
      <c r="E201" s="161"/>
    </row>
    <row r="202" spans="1:5" x14ac:dyDescent="0.25">
      <c r="A202" s="163"/>
      <c r="B202" s="162"/>
      <c r="D202" s="161"/>
      <c r="E202" s="161"/>
    </row>
    <row r="203" spans="1:5" x14ac:dyDescent="0.25">
      <c r="A203" s="163"/>
      <c r="B203" s="162"/>
      <c r="D203" s="161"/>
      <c r="E203" s="161"/>
    </row>
    <row r="204" spans="1:5" x14ac:dyDescent="0.25">
      <c r="A204" s="163"/>
      <c r="B204" s="162"/>
      <c r="D204" s="161"/>
      <c r="E204" s="161"/>
    </row>
    <row r="205" spans="1:5" x14ac:dyDescent="0.25">
      <c r="A205" s="163"/>
      <c r="B205" s="162"/>
      <c r="D205" s="161"/>
      <c r="E205" s="161"/>
    </row>
    <row r="206" spans="1:5" x14ac:dyDescent="0.25">
      <c r="A206" s="163"/>
      <c r="B206" s="162"/>
      <c r="D206" s="161"/>
      <c r="E206" s="161"/>
    </row>
    <row r="207" spans="1:5" x14ac:dyDescent="0.25">
      <c r="A207" s="163"/>
      <c r="B207" s="162"/>
      <c r="D207" s="161"/>
      <c r="E207" s="161"/>
    </row>
    <row r="208" spans="1:5" x14ac:dyDescent="0.25">
      <c r="A208" s="163"/>
      <c r="B208" s="162"/>
      <c r="D208" s="161"/>
      <c r="E208" s="161"/>
    </row>
    <row r="209" spans="1:5" x14ac:dyDescent="0.25">
      <c r="A209" s="163"/>
      <c r="B209" s="162"/>
      <c r="D209" s="161"/>
      <c r="E209" s="161"/>
    </row>
    <row r="210" spans="1:5" x14ac:dyDescent="0.25">
      <c r="A210" s="163"/>
      <c r="B210" s="162"/>
      <c r="D210" s="161"/>
      <c r="E210" s="161"/>
    </row>
    <row r="211" spans="1:5" x14ac:dyDescent="0.25">
      <c r="A211" s="163"/>
      <c r="B211" s="162"/>
      <c r="D211" s="161"/>
      <c r="E211" s="161"/>
    </row>
    <row r="212" spans="1:5" x14ac:dyDescent="0.25">
      <c r="A212" s="163"/>
      <c r="B212" s="162"/>
      <c r="D212" s="161"/>
      <c r="E212" s="161"/>
    </row>
    <row r="213" spans="1:5" x14ac:dyDescent="0.25">
      <c r="A213" s="163"/>
      <c r="B213" s="162"/>
      <c r="D213" s="161"/>
      <c r="E213" s="161"/>
    </row>
    <row r="214" spans="1:5" x14ac:dyDescent="0.25">
      <c r="A214" s="163"/>
      <c r="B214" s="162"/>
      <c r="D214" s="161"/>
      <c r="E214" s="161"/>
    </row>
    <row r="215" spans="1:5" x14ac:dyDescent="0.25">
      <c r="A215" s="163"/>
      <c r="B215" s="162"/>
      <c r="D215" s="161"/>
      <c r="E215" s="161"/>
    </row>
    <row r="216" spans="1:5" x14ac:dyDescent="0.25">
      <c r="A216" s="163"/>
      <c r="B216" s="162"/>
      <c r="D216" s="161"/>
      <c r="E216" s="161"/>
    </row>
    <row r="217" spans="1:5" x14ac:dyDescent="0.25">
      <c r="A217" s="163"/>
      <c r="B217" s="162"/>
      <c r="D217" s="161"/>
      <c r="E217" s="161"/>
    </row>
    <row r="218" spans="1:5" x14ac:dyDescent="0.25">
      <c r="A218" s="163"/>
      <c r="B218" s="162"/>
      <c r="D218" s="161"/>
      <c r="E218" s="161"/>
    </row>
    <row r="219" spans="1:5" x14ac:dyDescent="0.25">
      <c r="A219" s="163"/>
      <c r="B219" s="162"/>
      <c r="D219" s="161"/>
      <c r="E219" s="161"/>
    </row>
    <row r="220" spans="1:5" x14ac:dyDescent="0.25">
      <c r="A220" s="163"/>
      <c r="B220" s="162"/>
      <c r="D220" s="161"/>
      <c r="E220" s="161"/>
    </row>
    <row r="221" spans="1:5" x14ac:dyDescent="0.25">
      <c r="A221" s="163"/>
      <c r="B221" s="162"/>
      <c r="D221" s="161"/>
      <c r="E221" s="161"/>
    </row>
    <row r="222" spans="1:5" x14ac:dyDescent="0.25">
      <c r="A222" s="163"/>
      <c r="B222" s="162"/>
      <c r="D222" s="161"/>
      <c r="E222" s="161"/>
    </row>
    <row r="223" spans="1:5" x14ac:dyDescent="0.25">
      <c r="A223" s="163"/>
      <c r="B223" s="162"/>
      <c r="D223" s="161"/>
      <c r="E223" s="161"/>
    </row>
    <row r="224" spans="1:5" x14ac:dyDescent="0.25">
      <c r="A224" s="163"/>
      <c r="B224" s="162"/>
      <c r="D224" s="161"/>
      <c r="E224" s="161"/>
    </row>
    <row r="225" spans="1:5" x14ac:dyDescent="0.25">
      <c r="A225" s="163"/>
      <c r="B225" s="162"/>
      <c r="D225" s="161"/>
      <c r="E225" s="161"/>
    </row>
    <row r="226" spans="1:5" x14ac:dyDescent="0.25">
      <c r="A226" s="163"/>
      <c r="B226" s="162"/>
      <c r="D226" s="161"/>
      <c r="E226" s="161"/>
    </row>
    <row r="227" spans="1:5" x14ac:dyDescent="0.25">
      <c r="A227" s="163"/>
      <c r="B227" s="162"/>
      <c r="D227" s="161"/>
      <c r="E227" s="161"/>
    </row>
    <row r="228" spans="1:5" x14ac:dyDescent="0.25">
      <c r="A228" s="163"/>
      <c r="B228" s="162"/>
      <c r="D228" s="161"/>
      <c r="E228" s="161"/>
    </row>
    <row r="229" spans="1:5" x14ac:dyDescent="0.25">
      <c r="A229" s="163"/>
      <c r="B229" s="162"/>
      <c r="D229" s="161"/>
      <c r="E229" s="161"/>
    </row>
    <row r="230" spans="1:5" x14ac:dyDescent="0.25">
      <c r="A230" s="163"/>
      <c r="B230" s="162"/>
      <c r="D230" s="161"/>
      <c r="E230" s="161"/>
    </row>
    <row r="231" spans="1:5" x14ac:dyDescent="0.25">
      <c r="A231" s="163"/>
      <c r="B231" s="162"/>
      <c r="D231" s="161"/>
      <c r="E231" s="161"/>
    </row>
    <row r="232" spans="1:5" x14ac:dyDescent="0.25">
      <c r="A232" s="163"/>
      <c r="B232" s="162"/>
      <c r="D232" s="161"/>
      <c r="E232" s="161"/>
    </row>
    <row r="233" spans="1:5" x14ac:dyDescent="0.25">
      <c r="A233" s="163"/>
      <c r="B233" s="162"/>
      <c r="D233" s="161"/>
      <c r="E233" s="161"/>
    </row>
    <row r="234" spans="1:5" x14ac:dyDescent="0.25">
      <c r="A234" s="163"/>
      <c r="B234" s="162"/>
      <c r="D234" s="161"/>
      <c r="E234" s="161"/>
    </row>
    <row r="235" spans="1:5" x14ac:dyDescent="0.25">
      <c r="A235" s="163"/>
      <c r="B235" s="162"/>
      <c r="D235" s="161"/>
      <c r="E235" s="161"/>
    </row>
    <row r="236" spans="1:5" x14ac:dyDescent="0.25">
      <c r="A236" s="163"/>
      <c r="B236" s="162"/>
      <c r="D236" s="161"/>
      <c r="E236" s="161"/>
    </row>
    <row r="237" spans="1:5" x14ac:dyDescent="0.25">
      <c r="A237" s="163"/>
      <c r="B237" s="162"/>
      <c r="D237" s="161"/>
      <c r="E237" s="161"/>
    </row>
    <row r="238" spans="1:5" x14ac:dyDescent="0.25">
      <c r="A238" s="163"/>
      <c r="B238" s="162"/>
      <c r="D238" s="161"/>
      <c r="E238" s="161"/>
    </row>
    <row r="239" spans="1:5" x14ac:dyDescent="0.25">
      <c r="A239" s="163"/>
      <c r="B239" s="162"/>
      <c r="D239" s="161"/>
      <c r="E239" s="161"/>
    </row>
    <row r="240" spans="1:5" x14ac:dyDescent="0.25">
      <c r="A240" s="163"/>
      <c r="B240" s="162"/>
      <c r="D240" s="161"/>
      <c r="E240" s="161"/>
    </row>
    <row r="241" spans="1:5" x14ac:dyDescent="0.25">
      <c r="A241" s="163"/>
      <c r="B241" s="162"/>
      <c r="D241" s="161"/>
      <c r="E241" s="161"/>
    </row>
    <row r="242" spans="1:5" x14ac:dyDescent="0.25">
      <c r="A242" s="163"/>
      <c r="B242" s="162"/>
      <c r="D242" s="161"/>
      <c r="E242" s="161"/>
    </row>
    <row r="243" spans="1:5" x14ac:dyDescent="0.25">
      <c r="A243" s="163"/>
      <c r="B243" s="162"/>
      <c r="D243" s="161"/>
      <c r="E243" s="161"/>
    </row>
    <row r="244" spans="1:5" x14ac:dyDescent="0.25">
      <c r="A244" s="163"/>
      <c r="B244" s="162"/>
      <c r="D244" s="161"/>
      <c r="E244" s="161"/>
    </row>
    <row r="245" spans="1:5" x14ac:dyDescent="0.25">
      <c r="A245" s="163"/>
      <c r="B245" s="162"/>
      <c r="D245" s="161"/>
      <c r="E245" s="161"/>
    </row>
    <row r="246" spans="1:5" x14ac:dyDescent="0.25">
      <c r="A246" s="163"/>
      <c r="B246" s="162"/>
      <c r="D246" s="161"/>
      <c r="E246" s="161"/>
    </row>
    <row r="247" spans="1:5" x14ac:dyDescent="0.25">
      <c r="A247" s="163"/>
      <c r="B247" s="162"/>
      <c r="D247" s="161"/>
      <c r="E247" s="161"/>
    </row>
    <row r="248" spans="1:5" x14ac:dyDescent="0.25">
      <c r="A248" s="163"/>
      <c r="B248" s="162"/>
      <c r="D248" s="161"/>
      <c r="E248" s="161"/>
    </row>
    <row r="249" spans="1:5" x14ac:dyDescent="0.25">
      <c r="A249" s="163"/>
      <c r="B249" s="162"/>
      <c r="D249" s="161"/>
      <c r="E249" s="161"/>
    </row>
    <row r="250" spans="1:5" x14ac:dyDescent="0.25">
      <c r="A250" s="163"/>
      <c r="B250" s="162"/>
      <c r="D250" s="161"/>
      <c r="E250" s="161"/>
    </row>
    <row r="251" spans="1:5" x14ac:dyDescent="0.25">
      <c r="A251" s="163"/>
      <c r="B251" s="162"/>
      <c r="D251" s="161"/>
      <c r="E251" s="161"/>
    </row>
    <row r="252" spans="1:5" x14ac:dyDescent="0.25">
      <c r="A252" s="163"/>
      <c r="B252" s="162"/>
      <c r="D252" s="161"/>
      <c r="E252" s="161"/>
    </row>
    <row r="253" spans="1:5" x14ac:dyDescent="0.25">
      <c r="A253" s="163"/>
      <c r="B253" s="162"/>
      <c r="D253" s="161"/>
      <c r="E253" s="161"/>
    </row>
    <row r="254" spans="1:5" x14ac:dyDescent="0.25">
      <c r="A254" s="163"/>
      <c r="B254" s="162"/>
      <c r="D254" s="161"/>
      <c r="E254" s="161"/>
    </row>
    <row r="255" spans="1:5" x14ac:dyDescent="0.25">
      <c r="A255" s="163"/>
      <c r="B255" s="162"/>
      <c r="D255" s="161"/>
      <c r="E255" s="161"/>
    </row>
    <row r="256" spans="1:5" x14ac:dyDescent="0.25">
      <c r="A256" s="163"/>
      <c r="B256" s="162"/>
      <c r="D256" s="161"/>
      <c r="E256" s="161"/>
    </row>
    <row r="257" spans="1:5" x14ac:dyDescent="0.25">
      <c r="A257" s="163"/>
      <c r="B257" s="162"/>
      <c r="D257" s="161"/>
      <c r="E257" s="161"/>
    </row>
    <row r="258" spans="1:5" x14ac:dyDescent="0.25">
      <c r="A258" s="163"/>
      <c r="B258" s="162"/>
      <c r="D258" s="161"/>
      <c r="E258" s="161"/>
    </row>
    <row r="259" spans="1:5" x14ac:dyDescent="0.25">
      <c r="A259" s="163"/>
      <c r="B259" s="162"/>
      <c r="D259" s="161"/>
      <c r="E259" s="161"/>
    </row>
    <row r="260" spans="1:5" x14ac:dyDescent="0.25">
      <c r="A260" s="163"/>
      <c r="B260" s="162"/>
      <c r="D260" s="161"/>
      <c r="E260" s="161"/>
    </row>
    <row r="261" spans="1:5" x14ac:dyDescent="0.25">
      <c r="A261" s="163"/>
      <c r="B261" s="162"/>
      <c r="D261" s="161"/>
      <c r="E261" s="161"/>
    </row>
    <row r="262" spans="1:5" x14ac:dyDescent="0.25">
      <c r="A262" s="163"/>
      <c r="B262" s="162"/>
      <c r="D262" s="161"/>
      <c r="E262" s="161"/>
    </row>
    <row r="263" spans="1:5" x14ac:dyDescent="0.25">
      <c r="A263" s="163"/>
      <c r="B263" s="162"/>
      <c r="D263" s="161"/>
      <c r="E263" s="161"/>
    </row>
    <row r="264" spans="1:5" x14ac:dyDescent="0.25">
      <c r="A264" s="163"/>
      <c r="B264" s="162"/>
      <c r="D264" s="161"/>
      <c r="E264" s="161"/>
    </row>
    <row r="265" spans="1:5" x14ac:dyDescent="0.25">
      <c r="A265" s="163"/>
      <c r="B265" s="162"/>
      <c r="D265" s="161"/>
      <c r="E265" s="161"/>
    </row>
    <row r="266" spans="1:5" x14ac:dyDescent="0.25">
      <c r="A266" s="163"/>
      <c r="B266" s="162"/>
      <c r="D266" s="161"/>
      <c r="E266" s="161"/>
    </row>
    <row r="267" spans="1:5" x14ac:dyDescent="0.25">
      <c r="A267" s="163"/>
      <c r="B267" s="162"/>
      <c r="D267" s="161"/>
      <c r="E267" s="161"/>
    </row>
    <row r="268" spans="1:5" x14ac:dyDescent="0.25">
      <c r="A268" s="163"/>
      <c r="B268" s="162"/>
      <c r="D268" s="161"/>
      <c r="E268" s="161"/>
    </row>
    <row r="269" spans="1:5" x14ac:dyDescent="0.25">
      <c r="A269" s="163"/>
      <c r="B269" s="162"/>
      <c r="D269" s="161"/>
      <c r="E269" s="161"/>
    </row>
    <row r="270" spans="1:5" x14ac:dyDescent="0.25">
      <c r="A270" s="163"/>
      <c r="B270" s="162"/>
      <c r="D270" s="161"/>
      <c r="E270" s="161"/>
    </row>
    <row r="271" spans="1:5" x14ac:dyDescent="0.25">
      <c r="A271" s="163"/>
      <c r="B271" s="162"/>
      <c r="D271" s="161"/>
      <c r="E271" s="161"/>
    </row>
    <row r="272" spans="1:5" x14ac:dyDescent="0.25">
      <c r="A272" s="163"/>
      <c r="B272" s="162"/>
      <c r="D272" s="161"/>
      <c r="E272" s="161"/>
    </row>
    <row r="273" spans="1:5" x14ac:dyDescent="0.25">
      <c r="A273" s="163"/>
      <c r="B273" s="162"/>
      <c r="D273" s="161"/>
      <c r="E273" s="161"/>
    </row>
    <row r="274" spans="1:5" x14ac:dyDescent="0.25">
      <c r="A274" s="163"/>
      <c r="B274" s="162"/>
      <c r="D274" s="161"/>
      <c r="E274" s="161"/>
    </row>
    <row r="275" spans="1:5" x14ac:dyDescent="0.25">
      <c r="A275" s="163"/>
      <c r="B275" s="162"/>
      <c r="D275" s="161"/>
      <c r="E275" s="161"/>
    </row>
    <row r="276" spans="1:5" x14ac:dyDescent="0.25">
      <c r="A276" s="163"/>
      <c r="B276" s="162"/>
      <c r="D276" s="161"/>
      <c r="E276" s="161"/>
    </row>
    <row r="277" spans="1:5" x14ac:dyDescent="0.25">
      <c r="A277" s="163"/>
      <c r="B277" s="162"/>
      <c r="D277" s="161"/>
      <c r="E277" s="161"/>
    </row>
    <row r="278" spans="1:5" x14ac:dyDescent="0.25">
      <c r="A278" s="163"/>
      <c r="B278" s="162"/>
      <c r="D278" s="161"/>
      <c r="E278" s="161"/>
    </row>
    <row r="279" spans="1:5" x14ac:dyDescent="0.25">
      <c r="A279" s="163"/>
      <c r="B279" s="162"/>
      <c r="D279" s="161"/>
      <c r="E279" s="161"/>
    </row>
    <row r="280" spans="1:5" x14ac:dyDescent="0.25">
      <c r="A280" s="163"/>
      <c r="B280" s="162"/>
      <c r="D280" s="161"/>
      <c r="E280" s="161"/>
    </row>
    <row r="281" spans="1:5" x14ac:dyDescent="0.25">
      <c r="A281" s="163"/>
      <c r="B281" s="162"/>
      <c r="D281" s="161"/>
      <c r="E281" s="161"/>
    </row>
    <row r="282" spans="1:5" x14ac:dyDescent="0.25">
      <c r="A282" s="163"/>
      <c r="B282" s="162"/>
      <c r="D282" s="161"/>
      <c r="E282" s="161"/>
    </row>
    <row r="283" spans="1:5" x14ac:dyDescent="0.25">
      <c r="A283" s="163"/>
      <c r="B283" s="162"/>
      <c r="D283" s="161"/>
      <c r="E283" s="161"/>
    </row>
    <row r="284" spans="1:5" x14ac:dyDescent="0.25">
      <c r="A284" s="163"/>
      <c r="B284" s="162"/>
      <c r="D284" s="161"/>
      <c r="E284" s="161"/>
    </row>
    <row r="285" spans="1:5" x14ac:dyDescent="0.25">
      <c r="A285" s="163"/>
      <c r="B285" s="162"/>
      <c r="D285" s="161"/>
      <c r="E285" s="161"/>
    </row>
    <row r="286" spans="1:5" x14ac:dyDescent="0.25">
      <c r="A286" s="163"/>
      <c r="B286" s="162"/>
      <c r="D286" s="161"/>
      <c r="E286" s="161"/>
    </row>
    <row r="287" spans="1:5" x14ac:dyDescent="0.25">
      <c r="A287" s="163"/>
      <c r="B287" s="162"/>
      <c r="D287" s="161"/>
      <c r="E287" s="161"/>
    </row>
    <row r="288" spans="1:5" x14ac:dyDescent="0.25">
      <c r="A288" s="163"/>
      <c r="B288" s="162"/>
      <c r="D288" s="161"/>
      <c r="E288" s="161"/>
    </row>
    <row r="289" spans="1:5" x14ac:dyDescent="0.25">
      <c r="A289" s="163"/>
      <c r="B289" s="162"/>
      <c r="D289" s="161"/>
      <c r="E289" s="161"/>
    </row>
    <row r="290" spans="1:5" x14ac:dyDescent="0.25">
      <c r="A290" s="163"/>
      <c r="B290" s="162"/>
      <c r="D290" s="161"/>
      <c r="E290" s="161"/>
    </row>
    <row r="291" spans="1:5" x14ac:dyDescent="0.25">
      <c r="A291" s="163"/>
      <c r="B291" s="162"/>
      <c r="D291" s="161"/>
      <c r="E291" s="161"/>
    </row>
    <row r="292" spans="1:5" x14ac:dyDescent="0.25">
      <c r="A292" s="163"/>
      <c r="B292" s="162"/>
      <c r="D292" s="161"/>
      <c r="E292" s="161"/>
    </row>
    <row r="293" spans="1:5" x14ac:dyDescent="0.25">
      <c r="A293" s="163"/>
      <c r="B293" s="162"/>
      <c r="D293" s="161"/>
      <c r="E293" s="161"/>
    </row>
    <row r="294" spans="1:5" x14ac:dyDescent="0.25">
      <c r="A294" s="163"/>
      <c r="B294" s="162"/>
      <c r="D294" s="161"/>
      <c r="E294" s="161"/>
    </row>
    <row r="295" spans="1:5" x14ac:dyDescent="0.25">
      <c r="A295" s="163"/>
      <c r="B295" s="162"/>
      <c r="D295" s="161"/>
      <c r="E295" s="161"/>
    </row>
    <row r="296" spans="1:5" x14ac:dyDescent="0.25">
      <c r="A296" s="163"/>
      <c r="B296" s="162"/>
      <c r="D296" s="161"/>
      <c r="E296" s="161"/>
    </row>
    <row r="297" spans="1:5" x14ac:dyDescent="0.25">
      <c r="A297" s="163"/>
      <c r="B297" s="162"/>
      <c r="D297" s="161"/>
      <c r="E297" s="161"/>
    </row>
    <row r="298" spans="1:5" x14ac:dyDescent="0.25">
      <c r="A298" s="163"/>
      <c r="B298" s="162"/>
      <c r="D298" s="161"/>
      <c r="E298" s="161"/>
    </row>
    <row r="299" spans="1:5" x14ac:dyDescent="0.25">
      <c r="A299" s="163"/>
      <c r="B299" s="162"/>
      <c r="D299" s="161"/>
      <c r="E299" s="161"/>
    </row>
    <row r="300" spans="1:5" x14ac:dyDescent="0.25">
      <c r="A300" s="163"/>
      <c r="B300" s="162"/>
      <c r="D300" s="161"/>
      <c r="E300" s="161"/>
    </row>
    <row r="301" spans="1:5" x14ac:dyDescent="0.25">
      <c r="A301" s="163"/>
      <c r="B301" s="162"/>
      <c r="D301" s="161"/>
      <c r="E301" s="161"/>
    </row>
    <row r="302" spans="1:5" x14ac:dyDescent="0.25">
      <c r="A302" s="163"/>
      <c r="B302" s="162"/>
      <c r="D302" s="161"/>
      <c r="E302" s="161"/>
    </row>
    <row r="303" spans="1:5" x14ac:dyDescent="0.25">
      <c r="A303" s="163"/>
      <c r="B303" s="162"/>
      <c r="D303" s="161"/>
      <c r="E303" s="161"/>
    </row>
    <row r="304" spans="1:5" x14ac:dyDescent="0.25">
      <c r="A304" s="163"/>
      <c r="B304" s="162"/>
      <c r="D304" s="161"/>
      <c r="E304" s="161"/>
    </row>
    <row r="305" spans="1:5" x14ac:dyDescent="0.25">
      <c r="A305" s="163"/>
      <c r="B305" s="162"/>
      <c r="D305" s="161"/>
      <c r="E305" s="161"/>
    </row>
    <row r="306" spans="1:5" x14ac:dyDescent="0.25">
      <c r="A306" s="163"/>
      <c r="B306" s="162"/>
      <c r="D306" s="161"/>
      <c r="E306" s="161"/>
    </row>
    <row r="307" spans="1:5" x14ac:dyDescent="0.25">
      <c r="A307" s="163"/>
      <c r="B307" s="162"/>
      <c r="D307" s="161"/>
      <c r="E307" s="161"/>
    </row>
    <row r="308" spans="1:5" x14ac:dyDescent="0.25">
      <c r="A308" s="163"/>
      <c r="B308" s="162"/>
      <c r="D308" s="161"/>
      <c r="E308" s="161"/>
    </row>
    <row r="309" spans="1:5" x14ac:dyDescent="0.25">
      <c r="A309" s="163"/>
      <c r="B309" s="162"/>
      <c r="D309" s="161"/>
      <c r="E309" s="161"/>
    </row>
    <row r="310" spans="1:5" x14ac:dyDescent="0.25">
      <c r="A310" s="163"/>
      <c r="B310" s="162"/>
      <c r="D310" s="161"/>
      <c r="E310" s="161"/>
    </row>
    <row r="311" spans="1:5" x14ac:dyDescent="0.25">
      <c r="A311" s="163"/>
      <c r="B311" s="162"/>
      <c r="D311" s="161"/>
      <c r="E311" s="161"/>
    </row>
    <row r="312" spans="1:5" x14ac:dyDescent="0.25">
      <c r="A312" s="163"/>
      <c r="B312" s="162"/>
      <c r="D312" s="161"/>
      <c r="E312" s="161"/>
    </row>
    <row r="313" spans="1:5" x14ac:dyDescent="0.25">
      <c r="A313" s="163"/>
      <c r="B313" s="162"/>
      <c r="D313" s="161"/>
      <c r="E313" s="161"/>
    </row>
    <row r="314" spans="1:5" x14ac:dyDescent="0.25">
      <c r="A314" s="163"/>
      <c r="B314" s="162"/>
      <c r="D314" s="161"/>
      <c r="E314" s="161"/>
    </row>
    <row r="315" spans="1:5" x14ac:dyDescent="0.25">
      <c r="A315" s="163"/>
      <c r="B315" s="162"/>
      <c r="D315" s="161"/>
      <c r="E315" s="161"/>
    </row>
    <row r="316" spans="1:5" x14ac:dyDescent="0.25">
      <c r="A316" s="163"/>
      <c r="B316" s="162"/>
      <c r="D316" s="161"/>
      <c r="E316" s="161"/>
    </row>
    <row r="317" spans="1:5" x14ac:dyDescent="0.25">
      <c r="A317" s="163"/>
      <c r="B317" s="162"/>
      <c r="D317" s="161"/>
      <c r="E317" s="161"/>
    </row>
    <row r="318" spans="1:5" x14ac:dyDescent="0.25">
      <c r="A318" s="163"/>
      <c r="B318" s="162"/>
      <c r="D318" s="161"/>
      <c r="E318" s="161"/>
    </row>
    <row r="319" spans="1:5" x14ac:dyDescent="0.25">
      <c r="A319" s="163"/>
      <c r="B319" s="162"/>
      <c r="D319" s="161"/>
      <c r="E319" s="161"/>
    </row>
    <row r="320" spans="1:5" x14ac:dyDescent="0.25">
      <c r="A320" s="163"/>
      <c r="B320" s="162"/>
      <c r="D320" s="161"/>
      <c r="E320" s="161"/>
    </row>
    <row r="321" spans="1:5" x14ac:dyDescent="0.25">
      <c r="A321" s="163"/>
      <c r="B321" s="162"/>
      <c r="D321" s="161"/>
      <c r="E321" s="161"/>
    </row>
    <row r="322" spans="1:5" x14ac:dyDescent="0.25">
      <c r="A322" s="163"/>
      <c r="B322" s="162"/>
      <c r="D322" s="161"/>
      <c r="E322" s="161"/>
    </row>
    <row r="323" spans="1:5" x14ac:dyDescent="0.25">
      <c r="A323" s="163"/>
      <c r="B323" s="162"/>
      <c r="D323" s="161"/>
      <c r="E323" s="161"/>
    </row>
    <row r="324" spans="1:5" x14ac:dyDescent="0.25">
      <c r="A324" s="163"/>
      <c r="B324" s="162"/>
      <c r="D324" s="161"/>
      <c r="E324" s="161"/>
    </row>
    <row r="325" spans="1:5" x14ac:dyDescent="0.25">
      <c r="A325" s="163"/>
      <c r="B325" s="162"/>
      <c r="D325" s="161"/>
      <c r="E325" s="161"/>
    </row>
    <row r="326" spans="1:5" x14ac:dyDescent="0.25">
      <c r="A326" s="163"/>
      <c r="B326" s="162"/>
      <c r="D326" s="161"/>
      <c r="E326" s="161"/>
    </row>
    <row r="327" spans="1:5" x14ac:dyDescent="0.25">
      <c r="A327" s="163"/>
      <c r="B327" s="162"/>
      <c r="D327" s="161"/>
      <c r="E327" s="161"/>
    </row>
    <row r="328" spans="1:5" x14ac:dyDescent="0.25">
      <c r="A328" s="163"/>
      <c r="B328" s="162"/>
      <c r="D328" s="161"/>
      <c r="E328" s="161"/>
    </row>
    <row r="329" spans="1:5" x14ac:dyDescent="0.25">
      <c r="A329" s="163"/>
      <c r="B329" s="162"/>
      <c r="D329" s="161"/>
      <c r="E329" s="161"/>
    </row>
    <row r="330" spans="1:5" x14ac:dyDescent="0.25">
      <c r="A330" s="163"/>
      <c r="B330" s="162"/>
      <c r="D330" s="161"/>
      <c r="E330" s="161"/>
    </row>
    <row r="331" spans="1:5" x14ac:dyDescent="0.25">
      <c r="A331" s="163"/>
      <c r="B331" s="162"/>
      <c r="D331" s="161"/>
      <c r="E331" s="161"/>
    </row>
    <row r="332" spans="1:5" x14ac:dyDescent="0.25">
      <c r="A332" s="163"/>
      <c r="B332" s="162"/>
      <c r="D332" s="161"/>
      <c r="E332" s="161"/>
    </row>
    <row r="333" spans="1:5" x14ac:dyDescent="0.25">
      <c r="A333" s="163"/>
      <c r="B333" s="162"/>
      <c r="D333" s="161"/>
      <c r="E333" s="161"/>
    </row>
    <row r="334" spans="1:5" x14ac:dyDescent="0.25">
      <c r="A334" s="163"/>
      <c r="B334" s="162"/>
      <c r="D334" s="161"/>
      <c r="E334" s="161"/>
    </row>
    <row r="335" spans="1:5" x14ac:dyDescent="0.25">
      <c r="A335" s="163"/>
      <c r="B335" s="162"/>
      <c r="D335" s="161"/>
      <c r="E335" s="161"/>
    </row>
    <row r="336" spans="1:5" x14ac:dyDescent="0.25">
      <c r="A336" s="163"/>
      <c r="B336" s="162"/>
      <c r="D336" s="161"/>
      <c r="E336" s="161"/>
    </row>
    <row r="337" spans="1:5" x14ac:dyDescent="0.25">
      <c r="A337" s="163"/>
      <c r="B337" s="162"/>
      <c r="D337" s="161"/>
      <c r="E337" s="161"/>
    </row>
    <row r="338" spans="1:5" x14ac:dyDescent="0.25">
      <c r="A338" s="163"/>
      <c r="B338" s="162"/>
      <c r="D338" s="161"/>
      <c r="E338" s="161"/>
    </row>
    <row r="339" spans="1:5" x14ac:dyDescent="0.25">
      <c r="A339" s="163"/>
      <c r="B339" s="162"/>
      <c r="D339" s="161"/>
      <c r="E339" s="161"/>
    </row>
    <row r="340" spans="1:5" x14ac:dyDescent="0.25">
      <c r="A340" s="163"/>
      <c r="B340" s="162"/>
      <c r="D340" s="161"/>
      <c r="E340" s="161"/>
    </row>
    <row r="341" spans="1:5" x14ac:dyDescent="0.25">
      <c r="A341" s="163"/>
      <c r="B341" s="162"/>
      <c r="D341" s="161"/>
      <c r="E341" s="161"/>
    </row>
    <row r="342" spans="1:5" x14ac:dyDescent="0.25">
      <c r="A342" s="163"/>
      <c r="B342" s="162"/>
      <c r="D342" s="161"/>
      <c r="E342" s="161"/>
    </row>
    <row r="343" spans="1:5" x14ac:dyDescent="0.25">
      <c r="A343" s="163"/>
      <c r="B343" s="162"/>
      <c r="D343" s="161"/>
      <c r="E343" s="161"/>
    </row>
    <row r="344" spans="1:5" x14ac:dyDescent="0.25">
      <c r="A344" s="163"/>
      <c r="B344" s="162"/>
      <c r="D344" s="161"/>
      <c r="E344" s="161"/>
    </row>
    <row r="345" spans="1:5" x14ac:dyDescent="0.25">
      <c r="A345" s="163"/>
      <c r="B345" s="162"/>
      <c r="D345" s="161"/>
      <c r="E345" s="161"/>
    </row>
    <row r="346" spans="1:5" x14ac:dyDescent="0.25">
      <c r="A346" s="163"/>
      <c r="B346" s="162"/>
      <c r="D346" s="161"/>
      <c r="E346" s="161"/>
    </row>
    <row r="347" spans="1:5" x14ac:dyDescent="0.25">
      <c r="A347" s="163"/>
      <c r="B347" s="162"/>
      <c r="D347" s="161"/>
      <c r="E347" s="161"/>
    </row>
    <row r="348" spans="1:5" x14ac:dyDescent="0.25">
      <c r="A348" s="163"/>
      <c r="B348" s="162"/>
      <c r="D348" s="161"/>
      <c r="E348" s="161"/>
    </row>
    <row r="349" spans="1:5" x14ac:dyDescent="0.25">
      <c r="A349" s="163"/>
      <c r="B349" s="162"/>
      <c r="D349" s="161"/>
      <c r="E349" s="161"/>
    </row>
    <row r="350" spans="1:5" x14ac:dyDescent="0.25">
      <c r="A350" s="163"/>
      <c r="B350" s="162"/>
      <c r="D350" s="161"/>
      <c r="E350" s="161"/>
    </row>
    <row r="351" spans="1:5" x14ac:dyDescent="0.25">
      <c r="A351" s="163"/>
      <c r="B351" s="162"/>
      <c r="D351" s="161"/>
      <c r="E351" s="161"/>
    </row>
    <row r="352" spans="1:5" x14ac:dyDescent="0.25">
      <c r="A352" s="163"/>
      <c r="B352" s="162"/>
      <c r="D352" s="161"/>
      <c r="E352" s="161"/>
    </row>
    <row r="353" spans="1:5" x14ac:dyDescent="0.25">
      <c r="A353" s="163"/>
      <c r="B353" s="162"/>
      <c r="D353" s="161"/>
      <c r="E353" s="161"/>
    </row>
    <row r="354" spans="1:5" x14ac:dyDescent="0.25">
      <c r="A354" s="163"/>
      <c r="B354" s="162"/>
      <c r="D354" s="161"/>
      <c r="E354" s="161"/>
    </row>
    <row r="355" spans="1:5" x14ac:dyDescent="0.25">
      <c r="A355" s="163"/>
      <c r="B355" s="162"/>
      <c r="D355" s="161"/>
      <c r="E355" s="161"/>
    </row>
    <row r="356" spans="1:5" x14ac:dyDescent="0.25">
      <c r="A356" s="163"/>
      <c r="B356" s="162"/>
      <c r="D356" s="161"/>
      <c r="E356" s="161"/>
    </row>
    <row r="357" spans="1:5" x14ac:dyDescent="0.25">
      <c r="A357" s="163"/>
      <c r="B357" s="162"/>
      <c r="D357" s="161"/>
      <c r="E357" s="161"/>
    </row>
    <row r="358" spans="1:5" x14ac:dyDescent="0.25">
      <c r="A358" s="163"/>
      <c r="B358" s="162"/>
      <c r="D358" s="161"/>
      <c r="E358" s="161"/>
    </row>
    <row r="359" spans="1:5" x14ac:dyDescent="0.25">
      <c r="A359" s="163"/>
      <c r="B359" s="162"/>
      <c r="D359" s="161"/>
      <c r="E359" s="161"/>
    </row>
    <row r="360" spans="1:5" x14ac:dyDescent="0.25">
      <c r="A360" s="163"/>
      <c r="B360" s="162"/>
      <c r="D360" s="161"/>
      <c r="E360" s="161"/>
    </row>
    <row r="361" spans="1:5" x14ac:dyDescent="0.25">
      <c r="A361" s="163"/>
      <c r="B361" s="162"/>
      <c r="D361" s="161"/>
      <c r="E361" s="161"/>
    </row>
    <row r="362" spans="1:5" x14ac:dyDescent="0.25">
      <c r="A362" s="163"/>
      <c r="B362" s="162"/>
      <c r="D362" s="161"/>
      <c r="E362" s="161"/>
    </row>
    <row r="363" spans="1:5" x14ac:dyDescent="0.25">
      <c r="A363" s="163"/>
      <c r="B363" s="162"/>
      <c r="D363" s="161"/>
      <c r="E363" s="161"/>
    </row>
    <row r="364" spans="1:5" x14ac:dyDescent="0.25">
      <c r="A364" s="163"/>
      <c r="B364" s="162"/>
      <c r="D364" s="161"/>
      <c r="E364" s="161"/>
    </row>
    <row r="365" spans="1:5" x14ac:dyDescent="0.25">
      <c r="A365" s="163"/>
      <c r="B365" s="162"/>
      <c r="D365" s="161"/>
      <c r="E365" s="161"/>
    </row>
    <row r="366" spans="1:5" x14ac:dyDescent="0.25">
      <c r="A366" s="163"/>
      <c r="B366" s="162"/>
      <c r="D366" s="161"/>
      <c r="E366" s="161"/>
    </row>
    <row r="367" spans="1:5" x14ac:dyDescent="0.25">
      <c r="A367" s="163"/>
      <c r="B367" s="162"/>
      <c r="D367" s="161"/>
      <c r="E367" s="161"/>
    </row>
    <row r="368" spans="1:5" x14ac:dyDescent="0.25">
      <c r="A368" s="163"/>
      <c r="B368" s="162"/>
      <c r="D368" s="161"/>
      <c r="E368" s="161"/>
    </row>
    <row r="369" spans="1:5" x14ac:dyDescent="0.25">
      <c r="A369" s="163"/>
      <c r="B369" s="162"/>
      <c r="D369" s="161"/>
      <c r="E369" s="161"/>
    </row>
    <row r="370" spans="1:5" x14ac:dyDescent="0.25">
      <c r="A370" s="163"/>
      <c r="B370" s="162"/>
      <c r="D370" s="161"/>
      <c r="E370" s="161"/>
    </row>
    <row r="371" spans="1:5" x14ac:dyDescent="0.25">
      <c r="A371" s="163"/>
      <c r="B371" s="162"/>
      <c r="D371" s="161"/>
      <c r="E371" s="161"/>
    </row>
    <row r="372" spans="1:5" x14ac:dyDescent="0.25">
      <c r="A372" s="163"/>
      <c r="B372" s="162"/>
      <c r="D372" s="161"/>
      <c r="E372" s="161"/>
    </row>
    <row r="373" spans="1:5" x14ac:dyDescent="0.25">
      <c r="A373" s="163"/>
      <c r="B373" s="162"/>
      <c r="D373" s="161"/>
      <c r="E373" s="161"/>
    </row>
    <row r="374" spans="1:5" x14ac:dyDescent="0.25">
      <c r="A374" s="163"/>
      <c r="B374" s="162"/>
      <c r="D374" s="161"/>
      <c r="E374" s="161"/>
    </row>
    <row r="375" spans="1:5" x14ac:dyDescent="0.25">
      <c r="A375" s="163"/>
      <c r="B375" s="162"/>
      <c r="D375" s="161"/>
      <c r="E375" s="161"/>
    </row>
    <row r="376" spans="1:5" x14ac:dyDescent="0.25">
      <c r="A376" s="163"/>
      <c r="B376" s="162"/>
      <c r="D376" s="161"/>
      <c r="E376" s="161"/>
    </row>
    <row r="377" spans="1:5" x14ac:dyDescent="0.25">
      <c r="A377" s="163"/>
      <c r="B377" s="162"/>
      <c r="D377" s="161"/>
      <c r="E377" s="161"/>
    </row>
    <row r="378" spans="1:5" x14ac:dyDescent="0.25">
      <c r="A378" s="163"/>
      <c r="B378" s="162"/>
      <c r="D378" s="161"/>
      <c r="E378" s="161"/>
    </row>
    <row r="379" spans="1:5" x14ac:dyDescent="0.25">
      <c r="A379" s="163"/>
      <c r="B379" s="162"/>
      <c r="D379" s="161"/>
      <c r="E379" s="161"/>
    </row>
    <row r="380" spans="1:5" x14ac:dyDescent="0.25">
      <c r="A380" s="163"/>
      <c r="B380" s="162"/>
      <c r="D380" s="161"/>
      <c r="E380" s="161"/>
    </row>
    <row r="381" spans="1:5" x14ac:dyDescent="0.25">
      <c r="A381" s="163"/>
      <c r="B381" s="162"/>
      <c r="D381" s="161"/>
      <c r="E381" s="161"/>
    </row>
    <row r="382" spans="1:5" x14ac:dyDescent="0.25">
      <c r="A382" s="163"/>
      <c r="B382" s="162"/>
      <c r="D382" s="161"/>
      <c r="E382" s="161"/>
    </row>
    <row r="383" spans="1:5" x14ac:dyDescent="0.25">
      <c r="A383" s="163"/>
      <c r="B383" s="162"/>
      <c r="D383" s="161"/>
      <c r="E383" s="161"/>
    </row>
    <row r="384" spans="1:5" x14ac:dyDescent="0.25">
      <c r="A384" s="163"/>
      <c r="B384" s="162"/>
      <c r="D384" s="161"/>
      <c r="E384" s="161"/>
    </row>
    <row r="385" spans="1:5" x14ac:dyDescent="0.25">
      <c r="A385" s="163"/>
      <c r="B385" s="162"/>
      <c r="D385" s="161"/>
      <c r="E385" s="161"/>
    </row>
    <row r="386" spans="1:5" x14ac:dyDescent="0.25">
      <c r="A386" s="163"/>
      <c r="B386" s="162"/>
      <c r="D386" s="161"/>
      <c r="E386" s="161"/>
    </row>
    <row r="387" spans="1:5" x14ac:dyDescent="0.25">
      <c r="A387" s="163"/>
      <c r="B387" s="162"/>
      <c r="D387" s="161"/>
      <c r="E387" s="161"/>
    </row>
    <row r="388" spans="1:5" x14ac:dyDescent="0.25">
      <c r="A388" s="163"/>
      <c r="B388" s="162"/>
      <c r="D388" s="161"/>
      <c r="E388" s="161"/>
    </row>
    <row r="389" spans="1:5" x14ac:dyDescent="0.25">
      <c r="A389" s="163"/>
      <c r="B389" s="162"/>
      <c r="D389" s="161"/>
      <c r="E389" s="161"/>
    </row>
    <row r="390" spans="1:5" x14ac:dyDescent="0.25">
      <c r="A390" s="163"/>
      <c r="B390" s="162"/>
      <c r="D390" s="161"/>
      <c r="E390" s="161"/>
    </row>
    <row r="391" spans="1:5" x14ac:dyDescent="0.25">
      <c r="A391" s="163"/>
      <c r="B391" s="162"/>
      <c r="D391" s="161"/>
      <c r="E391" s="161"/>
    </row>
    <row r="392" spans="1:5" x14ac:dyDescent="0.25">
      <c r="A392" s="163"/>
      <c r="B392" s="162"/>
      <c r="D392" s="161"/>
      <c r="E392" s="161"/>
    </row>
    <row r="393" spans="1:5" x14ac:dyDescent="0.25">
      <c r="A393" s="163"/>
      <c r="B393" s="162"/>
      <c r="D393" s="161"/>
      <c r="E393" s="161"/>
    </row>
    <row r="394" spans="1:5" x14ac:dyDescent="0.25">
      <c r="A394" s="163"/>
      <c r="B394" s="162"/>
      <c r="D394" s="161"/>
      <c r="E394" s="161"/>
    </row>
    <row r="395" spans="1:5" x14ac:dyDescent="0.25">
      <c r="A395" s="163"/>
      <c r="B395" s="162"/>
      <c r="D395" s="161"/>
      <c r="E395" s="161"/>
    </row>
    <row r="396" spans="1:5" x14ac:dyDescent="0.25">
      <c r="A396" s="163"/>
      <c r="B396" s="162"/>
      <c r="D396" s="161"/>
      <c r="E396" s="161"/>
    </row>
    <row r="397" spans="1:5" x14ac:dyDescent="0.25">
      <c r="A397" s="163"/>
      <c r="B397" s="162"/>
      <c r="D397" s="161"/>
      <c r="E397" s="161"/>
    </row>
    <row r="398" spans="1:5" x14ac:dyDescent="0.25">
      <c r="A398" s="163"/>
      <c r="B398" s="162"/>
      <c r="D398" s="161"/>
      <c r="E398" s="161"/>
    </row>
    <row r="399" spans="1:5" x14ac:dyDescent="0.25">
      <c r="A399" s="163"/>
      <c r="B399" s="162"/>
      <c r="D399" s="161"/>
      <c r="E399" s="161"/>
    </row>
    <row r="400" spans="1:5" x14ac:dyDescent="0.25">
      <c r="A400" s="163"/>
      <c r="B400" s="162"/>
      <c r="D400" s="161"/>
      <c r="E400" s="161"/>
    </row>
    <row r="401" spans="1:5" x14ac:dyDescent="0.25">
      <c r="A401" s="163"/>
      <c r="B401" s="162"/>
      <c r="D401" s="161"/>
      <c r="E401" s="161"/>
    </row>
    <row r="402" spans="1:5" x14ac:dyDescent="0.25">
      <c r="A402" s="163"/>
      <c r="B402" s="162"/>
      <c r="D402" s="161"/>
      <c r="E402" s="161"/>
    </row>
    <row r="403" spans="1:5" x14ac:dyDescent="0.25">
      <c r="A403" s="163"/>
      <c r="B403" s="162"/>
      <c r="D403" s="161"/>
      <c r="E403" s="161"/>
    </row>
    <row r="404" spans="1:5" x14ac:dyDescent="0.25">
      <c r="A404" s="163"/>
      <c r="B404" s="162"/>
      <c r="D404" s="161"/>
      <c r="E404" s="161"/>
    </row>
    <row r="405" spans="1:5" x14ac:dyDescent="0.25">
      <c r="A405" s="163"/>
      <c r="B405" s="162"/>
      <c r="D405" s="161"/>
      <c r="E405" s="161"/>
    </row>
    <row r="406" spans="1:5" x14ac:dyDescent="0.25">
      <c r="A406" s="163"/>
      <c r="B406" s="162"/>
      <c r="D406" s="161"/>
      <c r="E406" s="161"/>
    </row>
    <row r="407" spans="1:5" x14ac:dyDescent="0.25">
      <c r="A407" s="163"/>
      <c r="B407" s="162"/>
      <c r="D407" s="161"/>
      <c r="E407" s="161"/>
    </row>
    <row r="408" spans="1:5" x14ac:dyDescent="0.25">
      <c r="A408" s="163"/>
      <c r="B408" s="162"/>
      <c r="D408" s="161"/>
      <c r="E408" s="161"/>
    </row>
    <row r="409" spans="1:5" x14ac:dyDescent="0.25">
      <c r="A409" s="163"/>
      <c r="B409" s="162"/>
      <c r="D409" s="161"/>
      <c r="E409" s="161"/>
    </row>
    <row r="410" spans="1:5" x14ac:dyDescent="0.25">
      <c r="A410" s="163"/>
      <c r="B410" s="162"/>
      <c r="D410" s="161"/>
      <c r="E410" s="161"/>
    </row>
    <row r="411" spans="1:5" x14ac:dyDescent="0.25">
      <c r="A411" s="163"/>
      <c r="B411" s="162"/>
      <c r="D411" s="161"/>
      <c r="E411" s="161"/>
    </row>
    <row r="412" spans="1:5" x14ac:dyDescent="0.25">
      <c r="A412" s="163"/>
      <c r="B412" s="162"/>
      <c r="D412" s="161"/>
      <c r="E412" s="161"/>
    </row>
    <row r="413" spans="1:5" x14ac:dyDescent="0.25">
      <c r="A413" s="163"/>
      <c r="B413" s="162"/>
      <c r="D413" s="161"/>
      <c r="E413" s="161"/>
    </row>
    <row r="414" spans="1:5" x14ac:dyDescent="0.25">
      <c r="A414" s="163"/>
      <c r="B414" s="162"/>
      <c r="D414" s="161"/>
      <c r="E414" s="161"/>
    </row>
    <row r="415" spans="1:5" x14ac:dyDescent="0.25">
      <c r="A415" s="163"/>
      <c r="B415" s="162"/>
      <c r="D415" s="161"/>
      <c r="E415" s="161"/>
    </row>
    <row r="416" spans="1:5" x14ac:dyDescent="0.25">
      <c r="A416" s="163"/>
      <c r="B416" s="162"/>
      <c r="D416" s="161"/>
      <c r="E416" s="161"/>
    </row>
    <row r="417" spans="1:5" x14ac:dyDescent="0.25">
      <c r="A417" s="163"/>
      <c r="B417" s="162"/>
      <c r="D417" s="161"/>
      <c r="E417" s="161"/>
    </row>
    <row r="418" spans="1:5" x14ac:dyDescent="0.25">
      <c r="A418" s="163"/>
      <c r="B418" s="162"/>
      <c r="D418" s="161"/>
      <c r="E418" s="161"/>
    </row>
    <row r="419" spans="1:5" x14ac:dyDescent="0.25">
      <c r="A419" s="163"/>
      <c r="B419" s="162"/>
      <c r="D419" s="161"/>
      <c r="E419" s="161"/>
    </row>
    <row r="420" spans="1:5" x14ac:dyDescent="0.25">
      <c r="A420" s="163"/>
      <c r="B420" s="162"/>
      <c r="D420" s="161"/>
      <c r="E420" s="161"/>
    </row>
    <row r="421" spans="1:5" x14ac:dyDescent="0.25">
      <c r="A421" s="163"/>
      <c r="B421" s="162"/>
      <c r="D421" s="161"/>
      <c r="E421" s="161"/>
    </row>
    <row r="422" spans="1:5" x14ac:dyDescent="0.25">
      <c r="A422" s="163"/>
      <c r="B422" s="162"/>
      <c r="D422" s="161"/>
      <c r="E422" s="161"/>
    </row>
    <row r="423" spans="1:5" x14ac:dyDescent="0.25">
      <c r="A423" s="163"/>
      <c r="B423" s="162"/>
      <c r="D423" s="161"/>
      <c r="E423" s="161"/>
    </row>
    <row r="424" spans="1:5" x14ac:dyDescent="0.25">
      <c r="A424" s="163"/>
      <c r="B424" s="162"/>
      <c r="D424" s="161"/>
      <c r="E424" s="161"/>
    </row>
    <row r="425" spans="1:5" x14ac:dyDescent="0.25">
      <c r="A425" s="163"/>
      <c r="B425" s="162"/>
      <c r="D425" s="161"/>
      <c r="E425" s="161"/>
    </row>
    <row r="426" spans="1:5" x14ac:dyDescent="0.25">
      <c r="A426" s="163"/>
      <c r="B426" s="162"/>
      <c r="D426" s="161"/>
      <c r="E426" s="161"/>
    </row>
    <row r="427" spans="1:5" x14ac:dyDescent="0.25">
      <c r="A427" s="163"/>
      <c r="B427" s="162"/>
      <c r="D427" s="161"/>
      <c r="E427" s="161"/>
    </row>
    <row r="428" spans="1:5" x14ac:dyDescent="0.25">
      <c r="A428" s="163"/>
      <c r="B428" s="162"/>
      <c r="D428" s="161"/>
      <c r="E428" s="161"/>
    </row>
    <row r="429" spans="1:5" x14ac:dyDescent="0.25">
      <c r="A429" s="163"/>
      <c r="B429" s="162"/>
      <c r="D429" s="161"/>
      <c r="E429" s="161"/>
    </row>
    <row r="430" spans="1:5" x14ac:dyDescent="0.25">
      <c r="A430" s="163"/>
      <c r="B430" s="162"/>
      <c r="D430" s="161"/>
      <c r="E430" s="161"/>
    </row>
    <row r="431" spans="1:5" x14ac:dyDescent="0.25">
      <c r="A431" s="163"/>
      <c r="B431" s="162"/>
      <c r="D431" s="161"/>
      <c r="E431" s="161"/>
    </row>
    <row r="432" spans="1:5" x14ac:dyDescent="0.25">
      <c r="A432" s="163"/>
      <c r="B432" s="162"/>
      <c r="D432" s="161"/>
      <c r="E432" s="161"/>
    </row>
    <row r="433" spans="1:5" x14ac:dyDescent="0.25">
      <c r="A433" s="163"/>
      <c r="B433" s="162"/>
      <c r="D433" s="161"/>
      <c r="E433" s="161"/>
    </row>
    <row r="434" spans="1:5" x14ac:dyDescent="0.25">
      <c r="A434" s="163"/>
      <c r="B434" s="162"/>
      <c r="D434" s="161"/>
      <c r="E434" s="161"/>
    </row>
    <row r="435" spans="1:5" x14ac:dyDescent="0.25">
      <c r="A435" s="163"/>
      <c r="B435" s="162"/>
      <c r="D435" s="161"/>
      <c r="E435" s="161"/>
    </row>
    <row r="436" spans="1:5" x14ac:dyDescent="0.25">
      <c r="A436" s="163"/>
      <c r="B436" s="162"/>
      <c r="D436" s="161"/>
      <c r="E436" s="161"/>
    </row>
    <row r="437" spans="1:5" x14ac:dyDescent="0.25">
      <c r="A437" s="163"/>
      <c r="B437" s="162"/>
      <c r="D437" s="161"/>
      <c r="E437" s="161"/>
    </row>
    <row r="438" spans="1:5" x14ac:dyDescent="0.25">
      <c r="A438" s="163"/>
      <c r="B438" s="162"/>
      <c r="D438" s="161"/>
      <c r="E438" s="161"/>
    </row>
    <row r="439" spans="1:5" x14ac:dyDescent="0.25">
      <c r="A439" s="163"/>
      <c r="B439" s="162"/>
      <c r="D439" s="161"/>
      <c r="E439" s="161"/>
    </row>
    <row r="440" spans="1:5" x14ac:dyDescent="0.25">
      <c r="A440" s="163"/>
      <c r="B440" s="162"/>
      <c r="D440" s="161"/>
      <c r="E440" s="161"/>
    </row>
    <row r="441" spans="1:5" x14ac:dyDescent="0.25">
      <c r="A441" s="163"/>
      <c r="B441" s="162"/>
      <c r="D441" s="161"/>
      <c r="E441" s="161"/>
    </row>
    <row r="442" spans="1:5" x14ac:dyDescent="0.25">
      <c r="A442" s="163"/>
      <c r="B442" s="162"/>
      <c r="D442" s="161"/>
      <c r="E442" s="161"/>
    </row>
    <row r="443" spans="1:5" x14ac:dyDescent="0.25">
      <c r="A443" s="163"/>
      <c r="B443" s="162"/>
      <c r="D443" s="161"/>
      <c r="E443" s="161"/>
    </row>
    <row r="444" spans="1:5" x14ac:dyDescent="0.25">
      <c r="A444" s="163"/>
      <c r="B444" s="162"/>
      <c r="D444" s="161"/>
      <c r="E444" s="161"/>
    </row>
    <row r="445" spans="1:5" x14ac:dyDescent="0.25">
      <c r="A445" s="163"/>
      <c r="B445" s="162"/>
      <c r="D445" s="161"/>
      <c r="E445" s="161"/>
    </row>
    <row r="446" spans="1:5" x14ac:dyDescent="0.25">
      <c r="A446" s="163"/>
      <c r="B446" s="162"/>
      <c r="D446" s="161"/>
      <c r="E446" s="161"/>
    </row>
    <row r="447" spans="1:5" x14ac:dyDescent="0.25">
      <c r="A447" s="163"/>
      <c r="B447" s="162"/>
      <c r="D447" s="161"/>
      <c r="E447" s="161"/>
    </row>
    <row r="448" spans="1:5" x14ac:dyDescent="0.25">
      <c r="A448" s="163"/>
      <c r="B448" s="162"/>
      <c r="D448" s="161"/>
      <c r="E448" s="161"/>
    </row>
    <row r="449" spans="1:5" x14ac:dyDescent="0.25">
      <c r="A449" s="163"/>
      <c r="B449" s="162"/>
      <c r="D449" s="161"/>
      <c r="E449" s="161"/>
    </row>
    <row r="450" spans="1:5" x14ac:dyDescent="0.25">
      <c r="A450" s="163"/>
      <c r="B450" s="162"/>
      <c r="D450" s="161"/>
      <c r="E450" s="161"/>
    </row>
    <row r="451" spans="1:5" x14ac:dyDescent="0.25">
      <c r="A451" s="163"/>
      <c r="B451" s="162"/>
      <c r="D451" s="161"/>
      <c r="E451" s="161"/>
    </row>
    <row r="452" spans="1:5" x14ac:dyDescent="0.25">
      <c r="A452" s="163"/>
      <c r="B452" s="162"/>
      <c r="D452" s="161"/>
      <c r="E452" s="161"/>
    </row>
    <row r="453" spans="1:5" x14ac:dyDescent="0.25">
      <c r="A453" s="163"/>
      <c r="B453" s="162"/>
      <c r="D453" s="161"/>
      <c r="E453" s="161"/>
    </row>
    <row r="454" spans="1:5" x14ac:dyDescent="0.25">
      <c r="A454" s="163"/>
      <c r="B454" s="162"/>
      <c r="D454" s="161"/>
      <c r="E454" s="161"/>
    </row>
    <row r="455" spans="1:5" x14ac:dyDescent="0.25">
      <c r="A455" s="163"/>
      <c r="B455" s="162"/>
      <c r="D455" s="161"/>
      <c r="E455" s="161"/>
    </row>
    <row r="456" spans="1:5" x14ac:dyDescent="0.25">
      <c r="A456" s="163"/>
      <c r="B456" s="162"/>
      <c r="D456" s="161"/>
      <c r="E456" s="161"/>
    </row>
    <row r="457" spans="1:5" x14ac:dyDescent="0.25">
      <c r="A457" s="163"/>
      <c r="B457" s="162"/>
      <c r="D457" s="161"/>
      <c r="E457" s="161"/>
    </row>
    <row r="458" spans="1:5" x14ac:dyDescent="0.25">
      <c r="A458" s="163"/>
      <c r="B458" s="162"/>
      <c r="D458" s="161"/>
      <c r="E458" s="161"/>
    </row>
    <row r="459" spans="1:5" x14ac:dyDescent="0.25">
      <c r="A459" s="163"/>
      <c r="B459" s="162"/>
      <c r="D459" s="161"/>
      <c r="E459" s="161"/>
    </row>
    <row r="460" spans="1:5" x14ac:dyDescent="0.25">
      <c r="A460" s="163"/>
      <c r="B460" s="162"/>
      <c r="D460" s="161"/>
      <c r="E460" s="161"/>
    </row>
    <row r="461" spans="1:5" x14ac:dyDescent="0.25">
      <c r="A461" s="163"/>
      <c r="B461" s="162"/>
      <c r="D461" s="161"/>
      <c r="E461" s="161"/>
    </row>
    <row r="462" spans="1:5" x14ac:dyDescent="0.25">
      <c r="A462" s="163"/>
      <c r="B462" s="162"/>
      <c r="D462" s="161"/>
      <c r="E462" s="161"/>
    </row>
    <row r="463" spans="1:5" x14ac:dyDescent="0.25">
      <c r="A463" s="163"/>
      <c r="B463" s="162"/>
      <c r="D463" s="161"/>
      <c r="E463" s="161"/>
    </row>
    <row r="464" spans="1:5" x14ac:dyDescent="0.25">
      <c r="A464" s="163"/>
      <c r="B464" s="162"/>
      <c r="D464" s="161"/>
      <c r="E464" s="161"/>
    </row>
    <row r="465" spans="1:5" x14ac:dyDescent="0.25">
      <c r="A465" s="163"/>
      <c r="B465" s="162"/>
      <c r="D465" s="161"/>
      <c r="E465" s="161"/>
    </row>
    <row r="466" spans="1:5" x14ac:dyDescent="0.25">
      <c r="A466" s="163"/>
      <c r="B466" s="162"/>
      <c r="D466" s="161"/>
      <c r="E466" s="161"/>
    </row>
    <row r="467" spans="1:5" x14ac:dyDescent="0.25">
      <c r="A467" s="163"/>
      <c r="B467" s="162"/>
      <c r="D467" s="161"/>
      <c r="E467" s="161"/>
    </row>
    <row r="468" spans="1:5" x14ac:dyDescent="0.25">
      <c r="A468" s="163"/>
      <c r="B468" s="162"/>
      <c r="D468" s="161"/>
      <c r="E468" s="161"/>
    </row>
    <row r="469" spans="1:5" x14ac:dyDescent="0.25">
      <c r="A469" s="163"/>
      <c r="B469" s="162"/>
      <c r="D469" s="161"/>
      <c r="E469" s="161"/>
    </row>
    <row r="470" spans="1:5" x14ac:dyDescent="0.25">
      <c r="A470" s="163"/>
      <c r="B470" s="162"/>
      <c r="D470" s="161"/>
      <c r="E470" s="161"/>
    </row>
    <row r="471" spans="1:5" x14ac:dyDescent="0.25">
      <c r="A471" s="163"/>
      <c r="B471" s="162"/>
      <c r="D471" s="161"/>
      <c r="E471" s="161"/>
    </row>
    <row r="472" spans="1:5" x14ac:dyDescent="0.25">
      <c r="A472" s="163"/>
      <c r="B472" s="162"/>
      <c r="D472" s="161"/>
      <c r="E472" s="161"/>
    </row>
    <row r="473" spans="1:5" x14ac:dyDescent="0.25">
      <c r="A473" s="163"/>
      <c r="B473" s="162"/>
      <c r="D473" s="161"/>
      <c r="E473" s="161"/>
    </row>
    <row r="474" spans="1:5" x14ac:dyDescent="0.25">
      <c r="A474" s="163"/>
      <c r="B474" s="162"/>
      <c r="D474" s="161"/>
      <c r="E474" s="161"/>
    </row>
    <row r="475" spans="1:5" x14ac:dyDescent="0.25">
      <c r="A475" s="163"/>
      <c r="B475" s="162"/>
      <c r="D475" s="161"/>
      <c r="E475" s="161"/>
    </row>
    <row r="476" spans="1:5" x14ac:dyDescent="0.25">
      <c r="A476" s="163"/>
      <c r="B476" s="162"/>
      <c r="D476" s="161"/>
      <c r="E476" s="161"/>
    </row>
    <row r="477" spans="1:5" x14ac:dyDescent="0.25">
      <c r="A477" s="163"/>
      <c r="B477" s="162"/>
      <c r="D477" s="161"/>
      <c r="E477" s="161"/>
    </row>
    <row r="478" spans="1:5" x14ac:dyDescent="0.25">
      <c r="A478" s="163"/>
      <c r="B478" s="162"/>
      <c r="D478" s="161"/>
      <c r="E478" s="161"/>
    </row>
    <row r="479" spans="1:5" x14ac:dyDescent="0.25">
      <c r="A479" s="163"/>
      <c r="B479" s="162"/>
      <c r="D479" s="161"/>
      <c r="E479" s="161"/>
    </row>
    <row r="480" spans="1:5" x14ac:dyDescent="0.25">
      <c r="A480" s="163"/>
      <c r="B480" s="162"/>
      <c r="D480" s="161"/>
      <c r="E480" s="161"/>
    </row>
    <row r="481" spans="1:5" x14ac:dyDescent="0.25">
      <c r="A481" s="163"/>
      <c r="B481" s="162"/>
      <c r="D481" s="161"/>
      <c r="E481" s="161"/>
    </row>
    <row r="482" spans="1:5" x14ac:dyDescent="0.25">
      <c r="A482" s="163"/>
      <c r="B482" s="162"/>
      <c r="D482" s="161"/>
      <c r="E482" s="161"/>
    </row>
    <row r="483" spans="1:5" x14ac:dyDescent="0.25">
      <c r="A483" s="163"/>
      <c r="B483" s="162"/>
      <c r="D483" s="161"/>
      <c r="E483" s="161"/>
    </row>
    <row r="484" spans="1:5" x14ac:dyDescent="0.25">
      <c r="A484" s="163"/>
      <c r="B484" s="162"/>
      <c r="D484" s="161"/>
      <c r="E484" s="161"/>
    </row>
    <row r="485" spans="1:5" x14ac:dyDescent="0.25">
      <c r="A485" s="163"/>
      <c r="B485" s="162"/>
      <c r="D485" s="161"/>
      <c r="E485" s="161"/>
    </row>
    <row r="486" spans="1:5" x14ac:dyDescent="0.25">
      <c r="A486" s="163"/>
      <c r="B486" s="162"/>
      <c r="D486" s="161"/>
      <c r="E486" s="161"/>
    </row>
    <row r="487" spans="1:5" x14ac:dyDescent="0.25">
      <c r="A487" s="163"/>
      <c r="B487" s="162"/>
      <c r="D487" s="161"/>
      <c r="E487" s="161"/>
    </row>
    <row r="488" spans="1:5" x14ac:dyDescent="0.25">
      <c r="A488" s="163"/>
      <c r="B488" s="162"/>
      <c r="D488" s="161"/>
      <c r="E488" s="161"/>
    </row>
    <row r="489" spans="1:5" x14ac:dyDescent="0.25">
      <c r="A489" s="163"/>
      <c r="B489" s="162"/>
      <c r="D489" s="161"/>
      <c r="E489" s="161"/>
    </row>
    <row r="490" spans="1:5" x14ac:dyDescent="0.25">
      <c r="A490" s="163"/>
      <c r="B490" s="162"/>
      <c r="D490" s="161"/>
      <c r="E490" s="161"/>
    </row>
    <row r="491" spans="1:5" x14ac:dyDescent="0.25">
      <c r="A491" s="163"/>
      <c r="B491" s="162"/>
      <c r="D491" s="161"/>
      <c r="E491" s="161"/>
    </row>
    <row r="492" spans="1:5" x14ac:dyDescent="0.25">
      <c r="A492" s="163"/>
      <c r="B492" s="162"/>
      <c r="D492" s="161"/>
      <c r="E492" s="161"/>
    </row>
    <row r="493" spans="1:5" x14ac:dyDescent="0.25">
      <c r="A493" s="163"/>
      <c r="B493" s="162"/>
      <c r="D493" s="161"/>
      <c r="E493" s="161"/>
    </row>
    <row r="494" spans="1:5" x14ac:dyDescent="0.25">
      <c r="A494" s="163"/>
      <c r="B494" s="162"/>
      <c r="D494" s="161"/>
      <c r="E494" s="161"/>
    </row>
    <row r="495" spans="1:5" x14ac:dyDescent="0.25">
      <c r="A495" s="163"/>
      <c r="B495" s="162"/>
      <c r="D495" s="161"/>
      <c r="E495" s="161"/>
    </row>
    <row r="496" spans="1:5" x14ac:dyDescent="0.25">
      <c r="A496" s="163"/>
      <c r="B496" s="162"/>
      <c r="D496" s="161"/>
      <c r="E496" s="161"/>
    </row>
    <row r="497" spans="1:5" x14ac:dyDescent="0.25">
      <c r="A497" s="163"/>
      <c r="B497" s="162"/>
      <c r="D497" s="161"/>
      <c r="E497" s="161"/>
    </row>
    <row r="498" spans="1:5" x14ac:dyDescent="0.25">
      <c r="A498" s="163"/>
      <c r="B498" s="162"/>
      <c r="D498" s="161"/>
      <c r="E498" s="161"/>
    </row>
    <row r="499" spans="1:5" x14ac:dyDescent="0.25">
      <c r="A499" s="163"/>
      <c r="B499" s="162"/>
      <c r="D499" s="161"/>
      <c r="E499" s="161"/>
    </row>
    <row r="500" spans="1:5" x14ac:dyDescent="0.25">
      <c r="A500" s="163"/>
      <c r="B500" s="162"/>
      <c r="D500" s="161"/>
      <c r="E500" s="161"/>
    </row>
    <row r="501" spans="1:5" x14ac:dyDescent="0.25">
      <c r="A501" s="163"/>
      <c r="B501" s="162"/>
      <c r="D501" s="161"/>
      <c r="E501" s="161"/>
    </row>
    <row r="502" spans="1:5" x14ac:dyDescent="0.25">
      <c r="A502" s="163"/>
      <c r="B502" s="162"/>
      <c r="D502" s="161"/>
      <c r="E502" s="161"/>
    </row>
    <row r="503" spans="1:5" x14ac:dyDescent="0.25">
      <c r="A503" s="163"/>
      <c r="B503" s="162"/>
      <c r="D503" s="161"/>
      <c r="E503" s="161"/>
    </row>
    <row r="504" spans="1:5" x14ac:dyDescent="0.25">
      <c r="A504" s="163"/>
      <c r="B504" s="162"/>
      <c r="D504" s="161"/>
      <c r="E504" s="161"/>
    </row>
    <row r="505" spans="1:5" x14ac:dyDescent="0.25">
      <c r="A505" s="163"/>
      <c r="B505" s="162"/>
      <c r="D505" s="161"/>
      <c r="E505" s="161"/>
    </row>
    <row r="506" spans="1:5" x14ac:dyDescent="0.25">
      <c r="A506" s="163"/>
      <c r="B506" s="162"/>
      <c r="D506" s="161"/>
      <c r="E506" s="161"/>
    </row>
    <row r="507" spans="1:5" x14ac:dyDescent="0.25">
      <c r="A507" s="163"/>
      <c r="B507" s="162"/>
      <c r="D507" s="161"/>
      <c r="E507" s="161"/>
    </row>
    <row r="508" spans="1:5" x14ac:dyDescent="0.25">
      <c r="A508" s="163"/>
      <c r="B508" s="162"/>
      <c r="D508" s="161"/>
      <c r="E508" s="161"/>
    </row>
    <row r="509" spans="1:5" x14ac:dyDescent="0.25">
      <c r="A509" s="163"/>
      <c r="B509" s="162"/>
      <c r="D509" s="161"/>
      <c r="E509" s="161"/>
    </row>
    <row r="510" spans="1:5" x14ac:dyDescent="0.25">
      <c r="A510" s="163"/>
      <c r="B510" s="162"/>
      <c r="D510" s="161"/>
      <c r="E510" s="161"/>
    </row>
    <row r="511" spans="1:5" x14ac:dyDescent="0.25">
      <c r="A511" s="163"/>
      <c r="B511" s="162"/>
      <c r="D511" s="161"/>
      <c r="E511" s="161"/>
    </row>
    <row r="512" spans="1:5" x14ac:dyDescent="0.25">
      <c r="A512" s="163"/>
      <c r="B512" s="162"/>
      <c r="D512" s="161"/>
      <c r="E512" s="161"/>
    </row>
    <row r="513" spans="1:5" x14ac:dyDescent="0.25">
      <c r="A513" s="163"/>
      <c r="B513" s="162"/>
      <c r="D513" s="161"/>
      <c r="E513" s="161"/>
    </row>
    <row r="514" spans="1:5" x14ac:dyDescent="0.25">
      <c r="A514" s="163"/>
      <c r="B514" s="162"/>
      <c r="D514" s="161"/>
      <c r="E514" s="161"/>
    </row>
    <row r="515" spans="1:5" x14ac:dyDescent="0.25">
      <c r="A515" s="163"/>
      <c r="B515" s="162"/>
      <c r="D515" s="161"/>
      <c r="E515" s="161"/>
    </row>
    <row r="516" spans="1:5" x14ac:dyDescent="0.25">
      <c r="A516" s="163"/>
      <c r="B516" s="162"/>
      <c r="D516" s="161"/>
      <c r="E516" s="161"/>
    </row>
    <row r="517" spans="1:5" x14ac:dyDescent="0.25">
      <c r="A517" s="163"/>
      <c r="B517" s="162"/>
      <c r="D517" s="161"/>
      <c r="E517" s="161"/>
    </row>
    <row r="518" spans="1:5" x14ac:dyDescent="0.25">
      <c r="A518" s="163"/>
      <c r="B518" s="162"/>
      <c r="D518" s="161"/>
      <c r="E518" s="161"/>
    </row>
    <row r="519" spans="1:5" x14ac:dyDescent="0.25">
      <c r="A519" s="163"/>
      <c r="B519" s="162"/>
      <c r="D519" s="161"/>
      <c r="E519" s="161"/>
    </row>
    <row r="520" spans="1:5" x14ac:dyDescent="0.25">
      <c r="A520" s="163"/>
      <c r="B520" s="162"/>
      <c r="D520" s="161"/>
      <c r="E520" s="161"/>
    </row>
    <row r="521" spans="1:5" x14ac:dyDescent="0.25">
      <c r="A521" s="163"/>
      <c r="B521" s="162"/>
      <c r="D521" s="161"/>
      <c r="E521" s="161"/>
    </row>
    <row r="522" spans="1:5" x14ac:dyDescent="0.25">
      <c r="A522" s="163"/>
      <c r="B522" s="162"/>
      <c r="D522" s="161"/>
      <c r="E522" s="161"/>
    </row>
    <row r="523" spans="1:5" x14ac:dyDescent="0.25">
      <c r="A523" s="163"/>
      <c r="B523" s="162"/>
      <c r="D523" s="161"/>
      <c r="E523" s="161"/>
    </row>
    <row r="524" spans="1:5" x14ac:dyDescent="0.25">
      <c r="A524" s="163"/>
      <c r="B524" s="162"/>
      <c r="D524" s="161"/>
      <c r="E524" s="161"/>
    </row>
    <row r="525" spans="1:5" x14ac:dyDescent="0.25">
      <c r="A525" s="163"/>
      <c r="B525" s="162"/>
      <c r="D525" s="161"/>
      <c r="E525" s="161"/>
    </row>
    <row r="526" spans="1:5" x14ac:dyDescent="0.25">
      <c r="A526" s="163"/>
      <c r="B526" s="162"/>
      <c r="D526" s="161"/>
      <c r="E526" s="161"/>
    </row>
    <row r="527" spans="1:5" x14ac:dyDescent="0.25">
      <c r="A527" s="163"/>
      <c r="B527" s="162"/>
      <c r="D527" s="161"/>
      <c r="E527" s="161"/>
    </row>
    <row r="528" spans="1:5" x14ac:dyDescent="0.25">
      <c r="A528" s="163"/>
      <c r="B528" s="162"/>
      <c r="D528" s="161"/>
      <c r="E528" s="161"/>
    </row>
    <row r="529" spans="1:5" x14ac:dyDescent="0.25">
      <c r="A529" s="163"/>
      <c r="B529" s="162"/>
      <c r="D529" s="161"/>
      <c r="E529" s="161"/>
    </row>
    <row r="530" spans="1:5" x14ac:dyDescent="0.25">
      <c r="A530" s="163"/>
      <c r="B530" s="162"/>
      <c r="D530" s="161"/>
      <c r="E530" s="161"/>
    </row>
    <row r="531" spans="1:5" x14ac:dyDescent="0.25">
      <c r="A531" s="163"/>
      <c r="B531" s="162"/>
      <c r="D531" s="161"/>
      <c r="E531" s="161"/>
    </row>
    <row r="532" spans="1:5" x14ac:dyDescent="0.25">
      <c r="A532" s="163"/>
      <c r="B532" s="162"/>
      <c r="D532" s="161"/>
      <c r="E532" s="161"/>
    </row>
    <row r="533" spans="1:5" x14ac:dyDescent="0.25">
      <c r="A533" s="163"/>
      <c r="B533" s="162"/>
      <c r="D533" s="161"/>
      <c r="E533" s="161"/>
    </row>
    <row r="534" spans="1:5" x14ac:dyDescent="0.25">
      <c r="A534" s="163"/>
      <c r="B534" s="162"/>
      <c r="D534" s="161"/>
      <c r="E534" s="161"/>
    </row>
    <row r="535" spans="1:5" x14ac:dyDescent="0.25">
      <c r="A535" s="163"/>
      <c r="B535" s="162"/>
      <c r="D535" s="161"/>
      <c r="E535" s="161"/>
    </row>
    <row r="536" spans="1:5" x14ac:dyDescent="0.25">
      <c r="A536" s="163"/>
      <c r="B536" s="162"/>
      <c r="D536" s="161"/>
      <c r="E536" s="161"/>
    </row>
    <row r="537" spans="1:5" x14ac:dyDescent="0.25">
      <c r="A537" s="163"/>
      <c r="B537" s="162"/>
      <c r="D537" s="161"/>
      <c r="E537" s="161"/>
    </row>
    <row r="538" spans="1:5" x14ac:dyDescent="0.25">
      <c r="A538" s="163"/>
      <c r="B538" s="162"/>
      <c r="D538" s="161"/>
      <c r="E538" s="161"/>
    </row>
    <row r="539" spans="1:5" x14ac:dyDescent="0.25">
      <c r="A539" s="163"/>
      <c r="B539" s="162"/>
      <c r="D539" s="161"/>
      <c r="E539" s="161"/>
    </row>
    <row r="540" spans="1:5" x14ac:dyDescent="0.25">
      <c r="A540" s="163"/>
      <c r="B540" s="162"/>
      <c r="D540" s="161"/>
      <c r="E540" s="161"/>
    </row>
    <row r="541" spans="1:5" x14ac:dyDescent="0.25">
      <c r="A541" s="163"/>
      <c r="B541" s="162"/>
      <c r="D541" s="161"/>
      <c r="E541" s="161"/>
    </row>
    <row r="542" spans="1:5" x14ac:dyDescent="0.25">
      <c r="A542" s="163"/>
      <c r="B542" s="162"/>
      <c r="D542" s="161"/>
      <c r="E542" s="161"/>
    </row>
    <row r="543" spans="1:5" x14ac:dyDescent="0.25">
      <c r="A543" s="163"/>
      <c r="B543" s="162"/>
      <c r="D543" s="161"/>
      <c r="E543" s="161"/>
    </row>
    <row r="544" spans="1:5" x14ac:dyDescent="0.25">
      <c r="A544" s="163"/>
      <c r="B544" s="162"/>
      <c r="D544" s="161"/>
      <c r="E544" s="161"/>
    </row>
    <row r="545" spans="1:5" x14ac:dyDescent="0.25">
      <c r="A545" s="163"/>
      <c r="B545" s="162"/>
      <c r="D545" s="161"/>
      <c r="E545" s="161"/>
    </row>
    <row r="546" spans="1:5" x14ac:dyDescent="0.25">
      <c r="A546" s="163"/>
      <c r="B546" s="162"/>
      <c r="D546" s="161"/>
      <c r="E546" s="161"/>
    </row>
    <row r="547" spans="1:5" x14ac:dyDescent="0.25">
      <c r="A547" s="163"/>
      <c r="B547" s="162"/>
      <c r="D547" s="161"/>
      <c r="E547" s="161"/>
    </row>
    <row r="548" spans="1:5" x14ac:dyDescent="0.25">
      <c r="A548" s="163"/>
      <c r="B548" s="162"/>
      <c r="D548" s="161"/>
      <c r="E548" s="161"/>
    </row>
    <row r="549" spans="1:5" x14ac:dyDescent="0.25">
      <c r="A549" s="163"/>
      <c r="B549" s="162"/>
      <c r="D549" s="161"/>
      <c r="E549" s="161"/>
    </row>
    <row r="550" spans="1:5" x14ac:dyDescent="0.25">
      <c r="A550" s="163"/>
      <c r="B550" s="162"/>
      <c r="D550" s="161"/>
      <c r="E550" s="161"/>
    </row>
    <row r="551" spans="1:5" x14ac:dyDescent="0.25">
      <c r="A551" s="163"/>
      <c r="B551" s="162"/>
      <c r="D551" s="161"/>
      <c r="E551" s="161"/>
    </row>
    <row r="552" spans="1:5" x14ac:dyDescent="0.25">
      <c r="A552" s="163"/>
      <c r="B552" s="162"/>
      <c r="D552" s="161"/>
      <c r="E552" s="161"/>
    </row>
    <row r="553" spans="1:5" x14ac:dyDescent="0.25">
      <c r="A553" s="163"/>
      <c r="B553" s="162"/>
      <c r="D553" s="161"/>
      <c r="E553" s="161"/>
    </row>
    <row r="554" spans="1:5" x14ac:dyDescent="0.25">
      <c r="A554" s="163"/>
      <c r="B554" s="162"/>
      <c r="D554" s="161"/>
      <c r="E554" s="161"/>
    </row>
    <row r="555" spans="1:5" x14ac:dyDescent="0.25">
      <c r="A555" s="163"/>
      <c r="B555" s="162"/>
      <c r="D555" s="161"/>
      <c r="E555" s="161"/>
    </row>
    <row r="556" spans="1:5" x14ac:dyDescent="0.25">
      <c r="A556" s="163"/>
      <c r="B556" s="162"/>
      <c r="D556" s="161"/>
      <c r="E556" s="161"/>
    </row>
    <row r="557" spans="1:5" x14ac:dyDescent="0.25">
      <c r="A557" s="163"/>
      <c r="B557" s="162"/>
      <c r="D557" s="161"/>
      <c r="E557" s="161"/>
    </row>
    <row r="558" spans="1:5" x14ac:dyDescent="0.25">
      <c r="A558" s="163"/>
      <c r="B558" s="162"/>
      <c r="D558" s="161"/>
      <c r="E558" s="161"/>
    </row>
    <row r="559" spans="1:5" x14ac:dyDescent="0.25">
      <c r="A559" s="163"/>
      <c r="B559" s="162"/>
      <c r="D559" s="161"/>
      <c r="E559" s="161"/>
    </row>
    <row r="560" spans="1:5" x14ac:dyDescent="0.25">
      <c r="A560" s="163"/>
      <c r="B560" s="162"/>
      <c r="D560" s="161"/>
      <c r="E560" s="161"/>
    </row>
    <row r="561" spans="1:5" x14ac:dyDescent="0.25">
      <c r="A561" s="163"/>
      <c r="B561" s="162"/>
      <c r="D561" s="161"/>
      <c r="E561" s="161"/>
    </row>
    <row r="562" spans="1:5" x14ac:dyDescent="0.25">
      <c r="A562" s="163"/>
      <c r="B562" s="162"/>
      <c r="D562" s="161"/>
      <c r="E562" s="161"/>
    </row>
    <row r="563" spans="1:5" x14ac:dyDescent="0.25">
      <c r="A563" s="163"/>
      <c r="B563" s="162"/>
      <c r="D563" s="161"/>
      <c r="E563" s="161"/>
    </row>
    <row r="564" spans="1:5" x14ac:dyDescent="0.25">
      <c r="A564" s="163"/>
      <c r="B564" s="162"/>
      <c r="D564" s="161"/>
      <c r="E564" s="161"/>
    </row>
    <row r="565" spans="1:5" x14ac:dyDescent="0.25">
      <c r="A565" s="163"/>
      <c r="B565" s="162"/>
      <c r="D565" s="161"/>
      <c r="E565" s="161"/>
    </row>
    <row r="566" spans="1:5" x14ac:dyDescent="0.25">
      <c r="A566" s="163"/>
      <c r="B566" s="162"/>
      <c r="D566" s="161"/>
      <c r="E566" s="161"/>
    </row>
    <row r="567" spans="1:5" x14ac:dyDescent="0.25">
      <c r="A567" s="163"/>
      <c r="B567" s="162"/>
      <c r="D567" s="161"/>
      <c r="E567" s="161"/>
    </row>
    <row r="568" spans="1:5" x14ac:dyDescent="0.25">
      <c r="A568" s="163"/>
      <c r="B568" s="162"/>
      <c r="D568" s="161"/>
      <c r="E568" s="161"/>
    </row>
    <row r="569" spans="1:5" x14ac:dyDescent="0.25">
      <c r="A569" s="163"/>
      <c r="B569" s="162"/>
      <c r="D569" s="161"/>
      <c r="E569" s="161"/>
    </row>
    <row r="570" spans="1:5" x14ac:dyDescent="0.25">
      <c r="A570" s="163"/>
      <c r="B570" s="162"/>
      <c r="D570" s="161"/>
      <c r="E570" s="161"/>
    </row>
    <row r="571" spans="1:5" x14ac:dyDescent="0.25">
      <c r="A571" s="163"/>
      <c r="B571" s="162"/>
      <c r="D571" s="161"/>
      <c r="E571" s="161"/>
    </row>
    <row r="572" spans="1:5" x14ac:dyDescent="0.25">
      <c r="A572" s="163"/>
      <c r="B572" s="162"/>
      <c r="D572" s="161"/>
      <c r="E572" s="161"/>
    </row>
    <row r="573" spans="1:5" x14ac:dyDescent="0.25">
      <c r="A573" s="163"/>
      <c r="B573" s="162"/>
      <c r="D573" s="161"/>
      <c r="E573" s="161"/>
    </row>
    <row r="574" spans="1:5" x14ac:dyDescent="0.25">
      <c r="A574" s="163"/>
      <c r="B574" s="162"/>
      <c r="D574" s="161"/>
      <c r="E574" s="161"/>
    </row>
    <row r="575" spans="1:5" x14ac:dyDescent="0.25">
      <c r="A575" s="163"/>
      <c r="B575" s="162"/>
      <c r="D575" s="161"/>
      <c r="E575" s="161"/>
    </row>
    <row r="576" spans="1:5" x14ac:dyDescent="0.25">
      <c r="A576" s="163"/>
      <c r="B576" s="162"/>
      <c r="D576" s="161"/>
      <c r="E576" s="161"/>
    </row>
    <row r="577" spans="1:5" x14ac:dyDescent="0.25">
      <c r="A577" s="163"/>
      <c r="B577" s="162"/>
      <c r="D577" s="161"/>
      <c r="E577" s="161"/>
    </row>
    <row r="578" spans="1:5" x14ac:dyDescent="0.25">
      <c r="A578" s="163"/>
      <c r="B578" s="162"/>
      <c r="D578" s="161"/>
      <c r="E578" s="161"/>
    </row>
    <row r="579" spans="1:5" x14ac:dyDescent="0.25">
      <c r="A579" s="163"/>
      <c r="B579" s="162"/>
      <c r="D579" s="161"/>
      <c r="E579" s="161"/>
    </row>
    <row r="580" spans="1:5" x14ac:dyDescent="0.25">
      <c r="A580" s="163"/>
      <c r="B580" s="162"/>
      <c r="D580" s="161"/>
      <c r="E580" s="161"/>
    </row>
    <row r="581" spans="1:5" x14ac:dyDescent="0.25">
      <c r="A581" s="163"/>
      <c r="B581" s="162"/>
      <c r="D581" s="161"/>
      <c r="E581" s="161"/>
    </row>
    <row r="582" spans="1:5" x14ac:dyDescent="0.25">
      <c r="A582" s="163"/>
      <c r="B582" s="162"/>
      <c r="D582" s="161"/>
      <c r="E582" s="161"/>
    </row>
    <row r="583" spans="1:5" x14ac:dyDescent="0.25">
      <c r="A583" s="163"/>
      <c r="B583" s="162"/>
      <c r="D583" s="161"/>
      <c r="E583" s="161"/>
    </row>
    <row r="584" spans="1:5" x14ac:dyDescent="0.25">
      <c r="A584" s="163"/>
      <c r="B584" s="162"/>
      <c r="D584" s="161"/>
      <c r="E584" s="161"/>
    </row>
    <row r="585" spans="1:5" x14ac:dyDescent="0.25">
      <c r="A585" s="163"/>
      <c r="B585" s="162"/>
      <c r="D585" s="161"/>
      <c r="E585" s="161"/>
    </row>
    <row r="586" spans="1:5" x14ac:dyDescent="0.25">
      <c r="A586" s="163"/>
      <c r="B586" s="162"/>
      <c r="D586" s="161"/>
      <c r="E586" s="161"/>
    </row>
    <row r="587" spans="1:5" x14ac:dyDescent="0.25">
      <c r="A587" s="163"/>
      <c r="B587" s="162"/>
      <c r="D587" s="161"/>
      <c r="E587" s="161"/>
    </row>
    <row r="588" spans="1:5" x14ac:dyDescent="0.25">
      <c r="A588" s="163"/>
      <c r="B588" s="162"/>
      <c r="D588" s="161"/>
      <c r="E588" s="161"/>
    </row>
    <row r="589" spans="1:5" x14ac:dyDescent="0.25">
      <c r="A589" s="163"/>
      <c r="B589" s="162"/>
      <c r="D589" s="161"/>
      <c r="E589" s="161"/>
    </row>
    <row r="590" spans="1:5" x14ac:dyDescent="0.25">
      <c r="A590" s="163"/>
      <c r="B590" s="162"/>
      <c r="D590" s="161"/>
      <c r="E590" s="161"/>
    </row>
    <row r="591" spans="1:5" x14ac:dyDescent="0.25">
      <c r="A591" s="163"/>
      <c r="B591" s="162"/>
      <c r="D591" s="161"/>
      <c r="E591" s="161"/>
    </row>
    <row r="592" spans="1:5" x14ac:dyDescent="0.25">
      <c r="A592" s="163"/>
      <c r="B592" s="162"/>
      <c r="D592" s="161"/>
      <c r="E592" s="161"/>
    </row>
    <row r="593" spans="1:5" x14ac:dyDescent="0.25">
      <c r="A593" s="163"/>
      <c r="B593" s="162"/>
      <c r="D593" s="161"/>
      <c r="E593" s="161"/>
    </row>
    <row r="594" spans="1:5" x14ac:dyDescent="0.25">
      <c r="A594" s="163"/>
      <c r="B594" s="162"/>
      <c r="D594" s="161"/>
      <c r="E594" s="161"/>
    </row>
    <row r="595" spans="1:5" x14ac:dyDescent="0.25">
      <c r="A595" s="163"/>
      <c r="B595" s="162"/>
      <c r="D595" s="161"/>
      <c r="E595" s="161"/>
    </row>
    <row r="596" spans="1:5" x14ac:dyDescent="0.25">
      <c r="A596" s="163"/>
      <c r="B596" s="162"/>
      <c r="D596" s="161"/>
      <c r="E596" s="161"/>
    </row>
    <row r="597" spans="1:5" x14ac:dyDescent="0.25">
      <c r="A597" s="163"/>
      <c r="B597" s="162"/>
      <c r="D597" s="161"/>
      <c r="E597" s="161"/>
    </row>
    <row r="598" spans="1:5" x14ac:dyDescent="0.25">
      <c r="A598" s="163"/>
      <c r="B598" s="162"/>
      <c r="D598" s="161"/>
      <c r="E598" s="161"/>
    </row>
    <row r="599" spans="1:5" x14ac:dyDescent="0.25">
      <c r="A599" s="163"/>
      <c r="B599" s="162"/>
      <c r="D599" s="161"/>
      <c r="E599" s="161"/>
    </row>
    <row r="600" spans="1:5" x14ac:dyDescent="0.25">
      <c r="A600" s="163"/>
      <c r="B600" s="162"/>
      <c r="D600" s="161"/>
      <c r="E600" s="161"/>
    </row>
    <row r="601" spans="1:5" x14ac:dyDescent="0.25">
      <c r="A601" s="163"/>
      <c r="B601" s="162"/>
      <c r="D601" s="161"/>
      <c r="E601" s="161"/>
    </row>
    <row r="602" spans="1:5" x14ac:dyDescent="0.25">
      <c r="A602" s="163"/>
      <c r="B602" s="162"/>
      <c r="D602" s="161"/>
      <c r="E602" s="161"/>
    </row>
    <row r="603" spans="1:5" x14ac:dyDescent="0.25">
      <c r="A603" s="163"/>
      <c r="B603" s="162"/>
      <c r="D603" s="161"/>
      <c r="E603" s="161"/>
    </row>
    <row r="604" spans="1:5" x14ac:dyDescent="0.25">
      <c r="A604" s="163"/>
      <c r="B604" s="162"/>
      <c r="D604" s="161"/>
      <c r="E604" s="161"/>
    </row>
    <row r="605" spans="1:5" x14ac:dyDescent="0.25">
      <c r="A605" s="163"/>
      <c r="B605" s="162"/>
      <c r="D605" s="161"/>
      <c r="E605" s="161"/>
    </row>
    <row r="606" spans="1:5" x14ac:dyDescent="0.25">
      <c r="A606" s="163"/>
      <c r="B606" s="162"/>
      <c r="D606" s="161"/>
      <c r="E606" s="161"/>
    </row>
    <row r="607" spans="1:5" x14ac:dyDescent="0.25">
      <c r="A607" s="163"/>
      <c r="B607" s="162"/>
      <c r="D607" s="161"/>
      <c r="E607" s="161"/>
    </row>
    <row r="608" spans="1:5" x14ac:dyDescent="0.25">
      <c r="A608" s="163"/>
      <c r="B608" s="162"/>
      <c r="D608" s="161"/>
      <c r="E608" s="161"/>
    </row>
    <row r="609" spans="1:5" x14ac:dyDescent="0.25">
      <c r="A609" s="163"/>
      <c r="B609" s="162"/>
      <c r="D609" s="161"/>
      <c r="E609" s="161"/>
    </row>
    <row r="610" spans="1:5" x14ac:dyDescent="0.25">
      <c r="A610" s="163"/>
      <c r="B610" s="162"/>
      <c r="D610" s="161"/>
      <c r="E610" s="161"/>
    </row>
    <row r="611" spans="1:5" x14ac:dyDescent="0.25">
      <c r="A611" s="163"/>
      <c r="B611" s="162"/>
      <c r="D611" s="161"/>
      <c r="E611" s="161"/>
    </row>
    <row r="612" spans="1:5" x14ac:dyDescent="0.25">
      <c r="A612" s="163"/>
      <c r="B612" s="162"/>
      <c r="D612" s="161"/>
      <c r="E612" s="161"/>
    </row>
    <row r="613" spans="1:5" x14ac:dyDescent="0.25">
      <c r="A613" s="163"/>
      <c r="B613" s="162"/>
      <c r="D613" s="161"/>
      <c r="E613" s="161"/>
    </row>
    <row r="614" spans="1:5" x14ac:dyDescent="0.25">
      <c r="A614" s="163"/>
      <c r="B614" s="162"/>
      <c r="D614" s="161"/>
      <c r="E614" s="161"/>
    </row>
    <row r="615" spans="1:5" x14ac:dyDescent="0.25">
      <c r="A615" s="163"/>
      <c r="B615" s="162"/>
      <c r="D615" s="161"/>
      <c r="E615" s="161"/>
    </row>
    <row r="616" spans="1:5" x14ac:dyDescent="0.25">
      <c r="A616" s="163"/>
      <c r="B616" s="162"/>
      <c r="D616" s="161"/>
      <c r="E616" s="161"/>
    </row>
    <row r="617" spans="1:5" x14ac:dyDescent="0.25">
      <c r="A617" s="163"/>
      <c r="B617" s="162"/>
      <c r="D617" s="161"/>
      <c r="E617" s="161"/>
    </row>
    <row r="618" spans="1:5" x14ac:dyDescent="0.25">
      <c r="A618" s="163"/>
      <c r="B618" s="162"/>
      <c r="D618" s="161"/>
      <c r="E618" s="161"/>
    </row>
    <row r="619" spans="1:5" x14ac:dyDescent="0.25">
      <c r="A619" s="163"/>
      <c r="B619" s="162"/>
      <c r="D619" s="161"/>
      <c r="E619" s="161"/>
    </row>
    <row r="620" spans="1:5" x14ac:dyDescent="0.25">
      <c r="A620" s="163"/>
      <c r="B620" s="162"/>
      <c r="D620" s="161"/>
      <c r="E620" s="161"/>
    </row>
    <row r="621" spans="1:5" x14ac:dyDescent="0.25">
      <c r="A621" s="163"/>
      <c r="B621" s="162"/>
      <c r="D621" s="161"/>
      <c r="E621" s="161"/>
    </row>
    <row r="622" spans="1:5" x14ac:dyDescent="0.25">
      <c r="A622" s="163"/>
      <c r="B622" s="162"/>
      <c r="D622" s="161"/>
      <c r="E622" s="161"/>
    </row>
    <row r="623" spans="1:5" x14ac:dyDescent="0.25">
      <c r="A623" s="163"/>
      <c r="B623" s="162"/>
      <c r="D623" s="161"/>
      <c r="E623" s="161"/>
    </row>
    <row r="624" spans="1:5" x14ac:dyDescent="0.25">
      <c r="A624" s="163"/>
      <c r="B624" s="162"/>
      <c r="D624" s="161"/>
      <c r="E624" s="161"/>
    </row>
    <row r="625" spans="1:5" x14ac:dyDescent="0.25">
      <c r="A625" s="163"/>
      <c r="B625" s="162"/>
      <c r="D625" s="161"/>
      <c r="E625" s="161"/>
    </row>
    <row r="626" spans="1:5" x14ac:dyDescent="0.25">
      <c r="A626" s="163"/>
      <c r="B626" s="162"/>
      <c r="D626" s="161"/>
      <c r="E626" s="161"/>
    </row>
    <row r="627" spans="1:5" x14ac:dyDescent="0.25">
      <c r="A627" s="163"/>
      <c r="B627" s="162"/>
      <c r="D627" s="161"/>
      <c r="E627" s="161"/>
    </row>
    <row r="628" spans="1:5" x14ac:dyDescent="0.25">
      <c r="A628" s="163"/>
      <c r="B628" s="162"/>
      <c r="D628" s="161"/>
      <c r="E628" s="161"/>
    </row>
    <row r="629" spans="1:5" x14ac:dyDescent="0.25">
      <c r="A629" s="163"/>
      <c r="B629" s="162"/>
      <c r="D629" s="161"/>
      <c r="E629" s="161"/>
    </row>
    <row r="630" spans="1:5" x14ac:dyDescent="0.25">
      <c r="A630" s="163"/>
      <c r="B630" s="162"/>
      <c r="D630" s="161"/>
      <c r="E630" s="161"/>
    </row>
    <row r="631" spans="1:5" x14ac:dyDescent="0.25">
      <c r="A631" s="163"/>
      <c r="B631" s="162"/>
      <c r="D631" s="161"/>
      <c r="E631" s="161"/>
    </row>
    <row r="632" spans="1:5" x14ac:dyDescent="0.25">
      <c r="A632" s="163"/>
      <c r="B632" s="162"/>
      <c r="D632" s="161"/>
      <c r="E632" s="161"/>
    </row>
    <row r="633" spans="1:5" x14ac:dyDescent="0.25">
      <c r="A633" s="163"/>
      <c r="B633" s="162"/>
      <c r="D633" s="161"/>
      <c r="E633" s="161"/>
    </row>
    <row r="634" spans="1:5" x14ac:dyDescent="0.25">
      <c r="A634" s="163"/>
      <c r="B634" s="162"/>
      <c r="D634" s="161"/>
      <c r="E634" s="161"/>
    </row>
    <row r="635" spans="1:5" x14ac:dyDescent="0.25">
      <c r="A635" s="163"/>
      <c r="B635" s="162"/>
      <c r="D635" s="161"/>
      <c r="E635" s="161"/>
    </row>
    <row r="636" spans="1:5" x14ac:dyDescent="0.25">
      <c r="A636" s="163"/>
      <c r="B636" s="162"/>
      <c r="D636" s="161"/>
      <c r="E636" s="161"/>
    </row>
    <row r="637" spans="1:5" x14ac:dyDescent="0.25">
      <c r="A637" s="163"/>
      <c r="B637" s="162"/>
      <c r="D637" s="161"/>
      <c r="E637" s="161"/>
    </row>
    <row r="638" spans="1:5" x14ac:dyDescent="0.25">
      <c r="A638" s="163"/>
      <c r="B638" s="162"/>
      <c r="D638" s="161"/>
      <c r="E638" s="161"/>
    </row>
    <row r="639" spans="1:5" x14ac:dyDescent="0.25">
      <c r="A639" s="163"/>
      <c r="B639" s="162"/>
      <c r="D639" s="161"/>
      <c r="E639" s="161"/>
    </row>
    <row r="640" spans="1:5" x14ac:dyDescent="0.25">
      <c r="A640" s="163"/>
      <c r="B640" s="162"/>
      <c r="D640" s="161"/>
      <c r="E640" s="161"/>
    </row>
    <row r="641" spans="1:5" x14ac:dyDescent="0.25">
      <c r="A641" s="163"/>
      <c r="B641" s="162"/>
      <c r="D641" s="161"/>
      <c r="E641" s="161"/>
    </row>
    <row r="642" spans="1:5" x14ac:dyDescent="0.25">
      <c r="A642" s="163"/>
      <c r="B642" s="162"/>
      <c r="D642" s="161"/>
      <c r="E642" s="161"/>
    </row>
    <row r="643" spans="1:5" x14ac:dyDescent="0.25">
      <c r="A643" s="163"/>
      <c r="B643" s="162"/>
      <c r="D643" s="161"/>
      <c r="E643" s="161"/>
    </row>
    <row r="644" spans="1:5" x14ac:dyDescent="0.25">
      <c r="A644" s="163"/>
      <c r="B644" s="162"/>
      <c r="D644" s="161"/>
      <c r="E644" s="161"/>
    </row>
    <row r="645" spans="1:5" x14ac:dyDescent="0.25">
      <c r="A645" s="163"/>
      <c r="B645" s="162"/>
      <c r="D645" s="161"/>
      <c r="E645" s="161"/>
    </row>
    <row r="646" spans="1:5" x14ac:dyDescent="0.25">
      <c r="A646" s="163"/>
      <c r="B646" s="162"/>
      <c r="D646" s="161"/>
      <c r="E646" s="161"/>
    </row>
    <row r="647" spans="1:5" x14ac:dyDescent="0.25">
      <c r="A647" s="163"/>
      <c r="B647" s="162"/>
      <c r="D647" s="161"/>
      <c r="E647" s="161"/>
    </row>
    <row r="648" spans="1:5" x14ac:dyDescent="0.25">
      <c r="A648" s="163"/>
      <c r="B648" s="162"/>
      <c r="D648" s="161"/>
      <c r="E648" s="161"/>
    </row>
    <row r="649" spans="1:5" x14ac:dyDescent="0.25">
      <c r="A649" s="163"/>
      <c r="B649" s="162"/>
      <c r="D649" s="161"/>
      <c r="E649" s="161"/>
    </row>
    <row r="650" spans="1:5" x14ac:dyDescent="0.25">
      <c r="A650" s="163"/>
      <c r="B650" s="162"/>
      <c r="D650" s="161"/>
      <c r="E650" s="161"/>
    </row>
    <row r="651" spans="1:5" x14ac:dyDescent="0.25">
      <c r="A651" s="163"/>
      <c r="B651" s="162"/>
      <c r="D651" s="161"/>
      <c r="E651" s="161"/>
    </row>
    <row r="652" spans="1:5" x14ac:dyDescent="0.25">
      <c r="A652" s="163"/>
      <c r="B652" s="162"/>
      <c r="D652" s="161"/>
      <c r="E652" s="161"/>
    </row>
    <row r="653" spans="1:5" x14ac:dyDescent="0.25">
      <c r="A653" s="163"/>
      <c r="B653" s="162"/>
      <c r="D653" s="161"/>
      <c r="E653" s="161"/>
    </row>
    <row r="654" spans="1:5" x14ac:dyDescent="0.25">
      <c r="A654" s="163"/>
      <c r="B654" s="162"/>
      <c r="D654" s="161"/>
      <c r="E654" s="161"/>
    </row>
    <row r="655" spans="1:5" x14ac:dyDescent="0.25">
      <c r="A655" s="163"/>
      <c r="B655" s="162"/>
      <c r="D655" s="161"/>
      <c r="E655" s="161"/>
    </row>
    <row r="656" spans="1:5" x14ac:dyDescent="0.25">
      <c r="A656" s="163"/>
      <c r="B656" s="162"/>
      <c r="D656" s="161"/>
      <c r="E656" s="161"/>
    </row>
    <row r="657" spans="1:5" x14ac:dyDescent="0.25">
      <c r="A657" s="163"/>
      <c r="B657" s="162"/>
      <c r="D657" s="161"/>
      <c r="E657" s="161"/>
    </row>
    <row r="658" spans="1:5" x14ac:dyDescent="0.25">
      <c r="A658" s="163"/>
      <c r="B658" s="162"/>
      <c r="D658" s="161"/>
      <c r="E658" s="161"/>
    </row>
    <row r="659" spans="1:5" x14ac:dyDescent="0.25">
      <c r="A659" s="163"/>
      <c r="B659" s="162"/>
      <c r="D659" s="161"/>
      <c r="E659" s="161"/>
    </row>
    <row r="660" spans="1:5" x14ac:dyDescent="0.25">
      <c r="A660" s="163"/>
      <c r="B660" s="162"/>
      <c r="D660" s="161"/>
      <c r="E660" s="161"/>
    </row>
    <row r="661" spans="1:5" x14ac:dyDescent="0.25">
      <c r="A661" s="163"/>
      <c r="B661" s="162"/>
      <c r="D661" s="161"/>
      <c r="E661" s="161"/>
    </row>
    <row r="662" spans="1:5" x14ac:dyDescent="0.25">
      <c r="A662" s="163"/>
      <c r="B662" s="162"/>
      <c r="D662" s="161"/>
      <c r="E662" s="161"/>
    </row>
    <row r="663" spans="1:5" x14ac:dyDescent="0.25">
      <c r="A663" s="163"/>
      <c r="B663" s="162"/>
      <c r="D663" s="161"/>
      <c r="E663" s="161"/>
    </row>
    <row r="664" spans="1:5" x14ac:dyDescent="0.25">
      <c r="A664" s="163"/>
      <c r="B664" s="162"/>
      <c r="D664" s="161"/>
      <c r="E664" s="161"/>
    </row>
    <row r="665" spans="1:5" x14ac:dyDescent="0.25">
      <c r="A665" s="163"/>
      <c r="B665" s="162"/>
      <c r="D665" s="161"/>
      <c r="E665" s="161"/>
    </row>
    <row r="666" spans="1:5" x14ac:dyDescent="0.25">
      <c r="A666" s="163"/>
      <c r="B666" s="162"/>
      <c r="D666" s="161"/>
      <c r="E666" s="161"/>
    </row>
    <row r="667" spans="1:5" x14ac:dyDescent="0.25">
      <c r="A667" s="163"/>
      <c r="B667" s="162"/>
      <c r="D667" s="161"/>
      <c r="E667" s="161"/>
    </row>
    <row r="668" spans="1:5" x14ac:dyDescent="0.25">
      <c r="A668" s="163"/>
      <c r="B668" s="162"/>
      <c r="D668" s="161"/>
      <c r="E668" s="161"/>
    </row>
    <row r="669" spans="1:5" x14ac:dyDescent="0.25">
      <c r="A669" s="163"/>
      <c r="B669" s="162"/>
      <c r="D669" s="161"/>
      <c r="E669" s="161"/>
    </row>
    <row r="670" spans="1:5" x14ac:dyDescent="0.25">
      <c r="A670" s="163"/>
      <c r="B670" s="162"/>
      <c r="D670" s="161"/>
      <c r="E670" s="161"/>
    </row>
    <row r="671" spans="1:5" x14ac:dyDescent="0.25">
      <c r="A671" s="163"/>
      <c r="B671" s="162"/>
      <c r="D671" s="161"/>
      <c r="E671" s="161"/>
    </row>
    <row r="672" spans="1:5" x14ac:dyDescent="0.25">
      <c r="A672" s="163"/>
      <c r="B672" s="162"/>
      <c r="D672" s="161"/>
      <c r="E672" s="161"/>
    </row>
    <row r="673" spans="1:5" x14ac:dyDescent="0.25">
      <c r="A673" s="163"/>
      <c r="B673" s="162"/>
      <c r="D673" s="161"/>
      <c r="E673" s="161"/>
    </row>
    <row r="674" spans="1:5" x14ac:dyDescent="0.25">
      <c r="A674" s="163"/>
      <c r="B674" s="162"/>
      <c r="D674" s="161"/>
      <c r="E674" s="161"/>
    </row>
    <row r="675" spans="1:5" x14ac:dyDescent="0.25">
      <c r="A675" s="163"/>
      <c r="B675" s="162"/>
      <c r="D675" s="161"/>
      <c r="E675" s="161"/>
    </row>
    <row r="676" spans="1:5" x14ac:dyDescent="0.25">
      <c r="A676" s="163"/>
      <c r="B676" s="162"/>
      <c r="D676" s="161"/>
      <c r="E676" s="161"/>
    </row>
    <row r="677" spans="1:5" x14ac:dyDescent="0.25">
      <c r="A677" s="163"/>
      <c r="B677" s="162"/>
      <c r="D677" s="161"/>
      <c r="E677" s="161"/>
    </row>
    <row r="678" spans="1:5" x14ac:dyDescent="0.25">
      <c r="A678" s="163"/>
      <c r="B678" s="162"/>
      <c r="D678" s="161"/>
      <c r="E678" s="161"/>
    </row>
    <row r="679" spans="1:5" x14ac:dyDescent="0.25">
      <c r="A679" s="163"/>
      <c r="B679" s="162"/>
      <c r="D679" s="161"/>
      <c r="E679" s="161"/>
    </row>
    <row r="680" spans="1:5" x14ac:dyDescent="0.25">
      <c r="A680" s="163"/>
      <c r="B680" s="162"/>
      <c r="D680" s="161"/>
      <c r="E680" s="161"/>
    </row>
    <row r="681" spans="1:5" x14ac:dyDescent="0.25">
      <c r="A681" s="163"/>
      <c r="B681" s="162"/>
      <c r="D681" s="161"/>
      <c r="E681" s="161"/>
    </row>
    <row r="682" spans="1:5" x14ac:dyDescent="0.25">
      <c r="A682" s="163"/>
      <c r="B682" s="162"/>
      <c r="D682" s="161"/>
      <c r="E682" s="161"/>
    </row>
    <row r="683" spans="1:5" x14ac:dyDescent="0.25">
      <c r="A683" s="163"/>
      <c r="B683" s="162"/>
      <c r="D683" s="161"/>
      <c r="E683" s="161"/>
    </row>
    <row r="684" spans="1:5" x14ac:dyDescent="0.25">
      <c r="A684" s="163"/>
      <c r="B684" s="162"/>
      <c r="D684" s="161"/>
      <c r="E684" s="161"/>
    </row>
    <row r="685" spans="1:5" x14ac:dyDescent="0.25">
      <c r="A685" s="163"/>
      <c r="B685" s="162"/>
      <c r="D685" s="161"/>
      <c r="E685" s="161"/>
    </row>
    <row r="686" spans="1:5" x14ac:dyDescent="0.25">
      <c r="A686" s="163"/>
      <c r="B686" s="162"/>
      <c r="D686" s="161"/>
      <c r="E686" s="161"/>
    </row>
    <row r="687" spans="1:5" x14ac:dyDescent="0.25">
      <c r="A687" s="163"/>
      <c r="B687" s="162"/>
      <c r="D687" s="161"/>
      <c r="E687" s="161"/>
    </row>
    <row r="688" spans="1:5" x14ac:dyDescent="0.25">
      <c r="A688" s="163"/>
      <c r="B688" s="162"/>
      <c r="D688" s="161"/>
      <c r="E688" s="161"/>
    </row>
    <row r="689" spans="1:5" x14ac:dyDescent="0.25">
      <c r="A689" s="163"/>
      <c r="B689" s="162"/>
      <c r="D689" s="161"/>
      <c r="E689" s="161"/>
    </row>
    <row r="690" spans="1:5" x14ac:dyDescent="0.25">
      <c r="A690" s="163"/>
      <c r="B690" s="162"/>
      <c r="D690" s="161"/>
      <c r="E690" s="161"/>
    </row>
    <row r="691" spans="1:5" x14ac:dyDescent="0.25">
      <c r="A691" s="163"/>
      <c r="B691" s="162"/>
      <c r="D691" s="161"/>
      <c r="E691" s="161"/>
    </row>
    <row r="692" spans="1:5" x14ac:dyDescent="0.25">
      <c r="A692" s="163"/>
      <c r="B692" s="162"/>
      <c r="D692" s="161"/>
      <c r="E692" s="161"/>
    </row>
    <row r="693" spans="1:5" x14ac:dyDescent="0.25">
      <c r="A693" s="163"/>
      <c r="B693" s="162"/>
      <c r="D693" s="161"/>
      <c r="E693" s="161"/>
    </row>
    <row r="694" spans="1:5" x14ac:dyDescent="0.25">
      <c r="A694" s="163"/>
      <c r="B694" s="162"/>
      <c r="D694" s="161"/>
      <c r="E694" s="161"/>
    </row>
    <row r="695" spans="1:5" x14ac:dyDescent="0.25">
      <c r="A695" s="163"/>
      <c r="B695" s="162"/>
      <c r="D695" s="161"/>
      <c r="E695" s="161"/>
    </row>
    <row r="696" spans="1:5" x14ac:dyDescent="0.25">
      <c r="A696" s="163"/>
      <c r="B696" s="162"/>
      <c r="D696" s="161"/>
      <c r="E696" s="161"/>
    </row>
    <row r="697" spans="1:5" x14ac:dyDescent="0.25">
      <c r="A697" s="163"/>
      <c r="B697" s="162"/>
      <c r="D697" s="161"/>
      <c r="E697" s="161"/>
    </row>
    <row r="698" spans="1:5" x14ac:dyDescent="0.25">
      <c r="A698" s="163"/>
      <c r="B698" s="162"/>
      <c r="D698" s="161"/>
      <c r="E698" s="161"/>
    </row>
    <row r="699" spans="1:5" x14ac:dyDescent="0.25">
      <c r="A699" s="163"/>
      <c r="B699" s="162"/>
      <c r="D699" s="161"/>
      <c r="E699" s="161"/>
    </row>
    <row r="700" spans="1:5" x14ac:dyDescent="0.25">
      <c r="A700" s="163"/>
      <c r="B700" s="162"/>
      <c r="D700" s="161"/>
      <c r="E700" s="161"/>
    </row>
    <row r="701" spans="1:5" x14ac:dyDescent="0.25">
      <c r="A701" s="163"/>
      <c r="B701" s="162"/>
      <c r="D701" s="161"/>
      <c r="E701" s="161"/>
    </row>
    <row r="702" spans="1:5" x14ac:dyDescent="0.25">
      <c r="A702" s="163"/>
      <c r="B702" s="162"/>
      <c r="D702" s="161"/>
      <c r="E702" s="161"/>
    </row>
    <row r="703" spans="1:5" x14ac:dyDescent="0.25">
      <c r="A703" s="163"/>
      <c r="B703" s="162"/>
      <c r="D703" s="161"/>
      <c r="E703" s="161"/>
    </row>
    <row r="704" spans="1:5" x14ac:dyDescent="0.25">
      <c r="A704" s="163"/>
      <c r="B704" s="162"/>
      <c r="D704" s="161"/>
      <c r="E704" s="161"/>
    </row>
    <row r="705" spans="1:5" x14ac:dyDescent="0.25">
      <c r="A705" s="163"/>
      <c r="B705" s="162"/>
      <c r="D705" s="161"/>
      <c r="E705" s="161"/>
    </row>
    <row r="706" spans="1:5" x14ac:dyDescent="0.25">
      <c r="A706" s="163"/>
      <c r="B706" s="162"/>
      <c r="D706" s="161"/>
      <c r="E706" s="161"/>
    </row>
    <row r="707" spans="1:5" x14ac:dyDescent="0.25">
      <c r="A707" s="163"/>
      <c r="B707" s="162"/>
      <c r="D707" s="161"/>
      <c r="E707" s="161"/>
    </row>
    <row r="708" spans="1:5" x14ac:dyDescent="0.25">
      <c r="A708" s="163"/>
      <c r="B708" s="162"/>
      <c r="D708" s="161"/>
      <c r="E708" s="161"/>
    </row>
    <row r="709" spans="1:5" x14ac:dyDescent="0.25">
      <c r="A709" s="163"/>
      <c r="B709" s="162"/>
      <c r="D709" s="161"/>
      <c r="E709" s="161"/>
    </row>
    <row r="710" spans="1:5" x14ac:dyDescent="0.25">
      <c r="A710" s="163"/>
      <c r="B710" s="162"/>
      <c r="D710" s="161"/>
      <c r="E710" s="161"/>
    </row>
    <row r="711" spans="1:5" x14ac:dyDescent="0.25">
      <c r="A711" s="163"/>
      <c r="B711" s="162"/>
      <c r="D711" s="161"/>
      <c r="E711" s="161"/>
    </row>
    <row r="712" spans="1:5" x14ac:dyDescent="0.25">
      <c r="A712" s="163"/>
      <c r="B712" s="162"/>
      <c r="D712" s="161"/>
      <c r="E712" s="161"/>
    </row>
    <row r="713" spans="1:5" x14ac:dyDescent="0.25">
      <c r="A713" s="163"/>
      <c r="B713" s="162"/>
      <c r="D713" s="161"/>
      <c r="E713" s="161"/>
    </row>
    <row r="714" spans="1:5" x14ac:dyDescent="0.25">
      <c r="A714" s="163"/>
      <c r="B714" s="162"/>
      <c r="D714" s="161"/>
      <c r="E714" s="161"/>
    </row>
    <row r="715" spans="1:5" x14ac:dyDescent="0.25">
      <c r="A715" s="163"/>
      <c r="B715" s="162"/>
      <c r="D715" s="161"/>
      <c r="E715" s="161"/>
    </row>
    <row r="716" spans="1:5" x14ac:dyDescent="0.25">
      <c r="A716" s="163"/>
      <c r="B716" s="162"/>
      <c r="D716" s="161"/>
      <c r="E716" s="161"/>
    </row>
    <row r="717" spans="1:5" x14ac:dyDescent="0.25">
      <c r="A717" s="163"/>
      <c r="B717" s="162"/>
      <c r="D717" s="161"/>
      <c r="E717" s="161"/>
    </row>
    <row r="718" spans="1:5" x14ac:dyDescent="0.25">
      <c r="A718" s="163"/>
      <c r="B718" s="162"/>
      <c r="D718" s="161"/>
      <c r="E718" s="161"/>
    </row>
    <row r="719" spans="1:5" x14ac:dyDescent="0.25">
      <c r="A719" s="163"/>
      <c r="B719" s="162"/>
      <c r="D719" s="161"/>
      <c r="E719" s="161"/>
    </row>
    <row r="720" spans="1:5" x14ac:dyDescent="0.25">
      <c r="A720" s="163"/>
      <c r="B720" s="162"/>
      <c r="D720" s="161"/>
      <c r="E720" s="161"/>
    </row>
    <row r="721" spans="1:5" x14ac:dyDescent="0.25">
      <c r="A721" s="163"/>
      <c r="B721" s="162"/>
      <c r="D721" s="161"/>
      <c r="E721" s="161"/>
    </row>
    <row r="722" spans="1:5" x14ac:dyDescent="0.25">
      <c r="A722" s="163"/>
      <c r="B722" s="162"/>
      <c r="D722" s="161"/>
      <c r="E722" s="161"/>
    </row>
    <row r="723" spans="1:5" x14ac:dyDescent="0.25">
      <c r="A723" s="163"/>
      <c r="B723" s="162"/>
      <c r="D723" s="161"/>
      <c r="E723" s="161"/>
    </row>
    <row r="724" spans="1:5" x14ac:dyDescent="0.25">
      <c r="A724" s="163"/>
      <c r="B724" s="162"/>
      <c r="D724" s="161"/>
      <c r="E724" s="161"/>
    </row>
    <row r="725" spans="1:5" x14ac:dyDescent="0.25">
      <c r="A725" s="163"/>
      <c r="B725" s="162"/>
      <c r="D725" s="161"/>
      <c r="E725" s="161"/>
    </row>
    <row r="726" spans="1:5" x14ac:dyDescent="0.25">
      <c r="A726" s="163"/>
      <c r="B726" s="162"/>
      <c r="D726" s="161"/>
      <c r="E726" s="161"/>
    </row>
    <row r="727" spans="1:5" x14ac:dyDescent="0.25">
      <c r="A727" s="163"/>
      <c r="B727" s="162"/>
      <c r="D727" s="161"/>
      <c r="E727" s="161"/>
    </row>
    <row r="728" spans="1:5" x14ac:dyDescent="0.25">
      <c r="A728" s="163"/>
      <c r="B728" s="162"/>
      <c r="D728" s="161"/>
      <c r="E728" s="161"/>
    </row>
    <row r="729" spans="1:5" x14ac:dyDescent="0.25">
      <c r="A729" s="163"/>
      <c r="B729" s="162"/>
      <c r="D729" s="161"/>
      <c r="E729" s="161"/>
    </row>
    <row r="730" spans="1:5" x14ac:dyDescent="0.25">
      <c r="A730" s="163"/>
      <c r="B730" s="162"/>
      <c r="D730" s="161"/>
      <c r="E730" s="161"/>
    </row>
    <row r="731" spans="1:5" x14ac:dyDescent="0.25">
      <c r="A731" s="163"/>
      <c r="B731" s="162"/>
      <c r="D731" s="161"/>
      <c r="E731" s="161"/>
    </row>
    <row r="732" spans="1:5" x14ac:dyDescent="0.25">
      <c r="A732" s="163"/>
      <c r="B732" s="162"/>
      <c r="D732" s="161"/>
      <c r="E732" s="161"/>
    </row>
    <row r="733" spans="1:5" x14ac:dyDescent="0.25">
      <c r="A733" s="163"/>
      <c r="B733" s="162"/>
      <c r="D733" s="161"/>
      <c r="E733" s="161"/>
    </row>
    <row r="734" spans="1:5" x14ac:dyDescent="0.25">
      <c r="A734" s="163"/>
      <c r="B734" s="162"/>
      <c r="D734" s="161"/>
      <c r="E734" s="161"/>
    </row>
    <row r="735" spans="1:5" x14ac:dyDescent="0.25">
      <c r="A735" s="163"/>
      <c r="B735" s="162"/>
      <c r="D735" s="161"/>
      <c r="E735" s="161"/>
    </row>
    <row r="736" spans="1:5" x14ac:dyDescent="0.25">
      <c r="A736" s="163"/>
      <c r="B736" s="162"/>
      <c r="D736" s="161"/>
      <c r="E736" s="161"/>
    </row>
    <row r="737" spans="1:5" x14ac:dyDescent="0.25">
      <c r="A737" s="163"/>
      <c r="B737" s="162"/>
      <c r="D737" s="161"/>
      <c r="E737" s="161"/>
    </row>
    <row r="738" spans="1:5" x14ac:dyDescent="0.25">
      <c r="A738" s="163"/>
      <c r="B738" s="162"/>
      <c r="D738" s="161"/>
      <c r="E738" s="161"/>
    </row>
    <row r="739" spans="1:5" x14ac:dyDescent="0.25">
      <c r="A739" s="163"/>
      <c r="B739" s="162"/>
      <c r="D739" s="161"/>
      <c r="E739" s="161"/>
    </row>
    <row r="740" spans="1:5" x14ac:dyDescent="0.25">
      <c r="A740" s="163"/>
      <c r="B740" s="162"/>
      <c r="D740" s="161"/>
      <c r="E740" s="161"/>
    </row>
    <row r="741" spans="1:5" x14ac:dyDescent="0.25">
      <c r="A741" s="163"/>
      <c r="B741" s="162"/>
      <c r="D741" s="161"/>
      <c r="E741" s="161"/>
    </row>
    <row r="742" spans="1:5" x14ac:dyDescent="0.25">
      <c r="A742" s="163"/>
      <c r="B742" s="162"/>
      <c r="D742" s="161"/>
      <c r="E742" s="161"/>
    </row>
    <row r="743" spans="1:5" x14ac:dyDescent="0.25">
      <c r="A743" s="163"/>
      <c r="B743" s="162"/>
      <c r="D743" s="161"/>
      <c r="E743" s="161"/>
    </row>
    <row r="744" spans="1:5" x14ac:dyDescent="0.25">
      <c r="A744" s="163"/>
      <c r="B744" s="162"/>
      <c r="D744" s="161"/>
      <c r="E744" s="161"/>
    </row>
    <row r="745" spans="1:5" x14ac:dyDescent="0.25">
      <c r="A745" s="163"/>
      <c r="B745" s="162"/>
      <c r="D745" s="161"/>
      <c r="E745" s="161"/>
    </row>
    <row r="746" spans="1:5" x14ac:dyDescent="0.25">
      <c r="A746" s="163"/>
      <c r="B746" s="162"/>
      <c r="D746" s="161"/>
      <c r="E746" s="161"/>
    </row>
    <row r="747" spans="1:5" x14ac:dyDescent="0.25">
      <c r="A747" s="163"/>
      <c r="B747" s="162"/>
      <c r="D747" s="161"/>
      <c r="E747" s="161"/>
    </row>
    <row r="748" spans="1:5" x14ac:dyDescent="0.25">
      <c r="A748" s="163"/>
      <c r="B748" s="162"/>
      <c r="D748" s="161"/>
      <c r="E748" s="161"/>
    </row>
    <row r="749" spans="1:5" x14ac:dyDescent="0.25">
      <c r="A749" s="163"/>
      <c r="B749" s="162"/>
      <c r="D749" s="161"/>
      <c r="E749" s="161"/>
    </row>
    <row r="750" spans="1:5" x14ac:dyDescent="0.25">
      <c r="A750" s="163"/>
      <c r="B750" s="162"/>
      <c r="D750" s="161"/>
      <c r="E750" s="161"/>
    </row>
    <row r="751" spans="1:5" x14ac:dyDescent="0.25">
      <c r="A751" s="163"/>
      <c r="B751" s="162"/>
      <c r="D751" s="161"/>
      <c r="E751" s="161"/>
    </row>
    <row r="752" spans="1:5" x14ac:dyDescent="0.25">
      <c r="A752" s="163"/>
      <c r="B752" s="162"/>
      <c r="D752" s="161"/>
      <c r="E752" s="161"/>
    </row>
    <row r="753" spans="1:5" x14ac:dyDescent="0.25">
      <c r="A753" s="163"/>
      <c r="B753" s="162"/>
      <c r="D753" s="161"/>
      <c r="E753" s="161"/>
    </row>
    <row r="754" spans="1:5" x14ac:dyDescent="0.25">
      <c r="A754" s="163"/>
      <c r="B754" s="162"/>
      <c r="D754" s="161"/>
      <c r="E754" s="161"/>
    </row>
    <row r="755" spans="1:5" x14ac:dyDescent="0.25">
      <c r="A755" s="163"/>
      <c r="B755" s="162"/>
      <c r="D755" s="161"/>
      <c r="E755" s="161"/>
    </row>
    <row r="756" spans="1:5" x14ac:dyDescent="0.25">
      <c r="A756" s="163"/>
      <c r="B756" s="162"/>
      <c r="D756" s="161"/>
      <c r="E756" s="161"/>
    </row>
    <row r="757" spans="1:5" x14ac:dyDescent="0.25">
      <c r="A757" s="163"/>
      <c r="B757" s="162"/>
      <c r="D757" s="161"/>
      <c r="E757" s="161"/>
    </row>
    <row r="758" spans="1:5" x14ac:dyDescent="0.25">
      <c r="A758" s="163"/>
      <c r="B758" s="162"/>
      <c r="D758" s="161"/>
      <c r="E758" s="161"/>
    </row>
    <row r="759" spans="1:5" x14ac:dyDescent="0.25">
      <c r="A759" s="163"/>
      <c r="B759" s="162"/>
      <c r="D759" s="161"/>
      <c r="E759" s="161"/>
    </row>
    <row r="760" spans="1:5" x14ac:dyDescent="0.25">
      <c r="A760" s="163"/>
      <c r="B760" s="162"/>
      <c r="D760" s="161"/>
      <c r="E760" s="161"/>
    </row>
    <row r="761" spans="1:5" x14ac:dyDescent="0.25">
      <c r="A761" s="163"/>
      <c r="B761" s="162"/>
      <c r="D761" s="161"/>
      <c r="E761" s="161"/>
    </row>
    <row r="762" spans="1:5" x14ac:dyDescent="0.25">
      <c r="A762" s="163"/>
      <c r="B762" s="162"/>
      <c r="D762" s="161"/>
      <c r="E762" s="161"/>
    </row>
    <row r="763" spans="1:5" x14ac:dyDescent="0.25">
      <c r="A763" s="163"/>
      <c r="B763" s="162"/>
      <c r="D763" s="161"/>
      <c r="E763" s="161"/>
    </row>
    <row r="764" spans="1:5" x14ac:dyDescent="0.25">
      <c r="A764" s="163"/>
      <c r="B764" s="162"/>
      <c r="D764" s="161"/>
      <c r="E764" s="161"/>
    </row>
    <row r="765" spans="1:5" x14ac:dyDescent="0.25">
      <c r="A765" s="163"/>
      <c r="B765" s="162"/>
      <c r="D765" s="161"/>
      <c r="E765" s="161"/>
    </row>
    <row r="766" spans="1:5" x14ac:dyDescent="0.25">
      <c r="A766" s="163"/>
      <c r="B766" s="162"/>
      <c r="D766" s="161"/>
      <c r="E766" s="161"/>
    </row>
    <row r="767" spans="1:5" x14ac:dyDescent="0.25">
      <c r="A767" s="163"/>
      <c r="B767" s="162"/>
      <c r="D767" s="161"/>
      <c r="E767" s="161"/>
    </row>
    <row r="768" spans="1:5" x14ac:dyDescent="0.25">
      <c r="A768" s="163"/>
      <c r="B768" s="162"/>
      <c r="D768" s="161"/>
      <c r="E768" s="161"/>
    </row>
    <row r="769" spans="1:5" x14ac:dyDescent="0.25">
      <c r="A769" s="163"/>
      <c r="B769" s="162"/>
      <c r="D769" s="161"/>
      <c r="E769" s="161"/>
    </row>
    <row r="770" spans="1:5" x14ac:dyDescent="0.25">
      <c r="A770" s="163"/>
      <c r="B770" s="162"/>
      <c r="D770" s="161"/>
      <c r="E770" s="161"/>
    </row>
    <row r="771" spans="1:5" x14ac:dyDescent="0.25">
      <c r="A771" s="163"/>
      <c r="B771" s="162"/>
      <c r="D771" s="161"/>
      <c r="E771" s="161"/>
    </row>
    <row r="772" spans="1:5" x14ac:dyDescent="0.25">
      <c r="A772" s="163"/>
      <c r="B772" s="162"/>
      <c r="D772" s="161"/>
      <c r="E772" s="161"/>
    </row>
    <row r="773" spans="1:5" x14ac:dyDescent="0.25">
      <c r="A773" s="163"/>
      <c r="B773" s="162"/>
      <c r="D773" s="161"/>
      <c r="E773" s="161"/>
    </row>
    <row r="774" spans="1:5" x14ac:dyDescent="0.25">
      <c r="A774" s="163"/>
      <c r="B774" s="162"/>
      <c r="D774" s="161"/>
      <c r="E774" s="161"/>
    </row>
    <row r="775" spans="1:5" x14ac:dyDescent="0.25">
      <c r="A775" s="163"/>
      <c r="B775" s="162"/>
      <c r="D775" s="161"/>
      <c r="E775" s="161"/>
    </row>
    <row r="776" spans="1:5" x14ac:dyDescent="0.25">
      <c r="A776" s="163"/>
      <c r="B776" s="162"/>
      <c r="D776" s="161"/>
      <c r="E776" s="161"/>
    </row>
    <row r="777" spans="1:5" x14ac:dyDescent="0.25">
      <c r="A777" s="163"/>
      <c r="B777" s="162"/>
      <c r="D777" s="161"/>
      <c r="E777" s="161"/>
    </row>
    <row r="778" spans="1:5" x14ac:dyDescent="0.25">
      <c r="A778" s="163"/>
      <c r="B778" s="162"/>
      <c r="D778" s="161"/>
      <c r="E778" s="161"/>
    </row>
    <row r="779" spans="1:5" x14ac:dyDescent="0.25">
      <c r="A779" s="163"/>
      <c r="B779" s="162"/>
      <c r="D779" s="161"/>
      <c r="E779" s="161"/>
    </row>
    <row r="780" spans="1:5" x14ac:dyDescent="0.25">
      <c r="A780" s="163"/>
      <c r="B780" s="162"/>
      <c r="D780" s="161"/>
      <c r="E780" s="161"/>
    </row>
    <row r="781" spans="1:5" x14ac:dyDescent="0.25">
      <c r="A781" s="163"/>
      <c r="B781" s="162"/>
      <c r="D781" s="161"/>
      <c r="E781" s="161"/>
    </row>
    <row r="782" spans="1:5" x14ac:dyDescent="0.25">
      <c r="A782" s="163"/>
      <c r="B782" s="162"/>
      <c r="D782" s="161"/>
      <c r="E782" s="161"/>
    </row>
    <row r="783" spans="1:5" x14ac:dyDescent="0.25">
      <c r="A783" s="163"/>
      <c r="B783" s="162"/>
      <c r="D783" s="161"/>
      <c r="E783" s="161"/>
    </row>
    <row r="784" spans="1:5" x14ac:dyDescent="0.25">
      <c r="A784" s="163"/>
      <c r="B784" s="162"/>
      <c r="D784" s="161"/>
      <c r="E784" s="161"/>
    </row>
    <row r="785" spans="1:5" x14ac:dyDescent="0.25">
      <c r="A785" s="163"/>
      <c r="B785" s="162"/>
      <c r="D785" s="161"/>
      <c r="E785" s="161"/>
    </row>
    <row r="786" spans="1:5" x14ac:dyDescent="0.25">
      <c r="A786" s="163"/>
      <c r="B786" s="162"/>
      <c r="D786" s="161"/>
      <c r="E786" s="161"/>
    </row>
    <row r="787" spans="1:5" x14ac:dyDescent="0.25">
      <c r="A787" s="163"/>
      <c r="B787" s="162"/>
      <c r="D787" s="161"/>
      <c r="E787" s="161"/>
    </row>
    <row r="788" spans="1:5" x14ac:dyDescent="0.25">
      <c r="A788" s="163"/>
      <c r="B788" s="162"/>
      <c r="D788" s="161"/>
      <c r="E788" s="161"/>
    </row>
    <row r="789" spans="1:5" x14ac:dyDescent="0.25">
      <c r="A789" s="163"/>
      <c r="B789" s="162"/>
      <c r="D789" s="161"/>
      <c r="E789" s="161"/>
    </row>
    <row r="790" spans="1:5" x14ac:dyDescent="0.25">
      <c r="A790" s="163"/>
      <c r="B790" s="162"/>
      <c r="D790" s="161"/>
      <c r="E790" s="161"/>
    </row>
    <row r="791" spans="1:5" x14ac:dyDescent="0.25">
      <c r="A791" s="163"/>
      <c r="B791" s="162"/>
      <c r="D791" s="161"/>
      <c r="E791" s="161"/>
    </row>
    <row r="792" spans="1:5" x14ac:dyDescent="0.25">
      <c r="A792" s="163"/>
      <c r="B792" s="162"/>
      <c r="D792" s="161"/>
      <c r="E792" s="161"/>
    </row>
    <row r="793" spans="1:5" x14ac:dyDescent="0.25">
      <c r="A793" s="163"/>
      <c r="B793" s="162"/>
      <c r="D793" s="161"/>
      <c r="E793" s="161"/>
    </row>
    <row r="794" spans="1:5" x14ac:dyDescent="0.25">
      <c r="A794" s="163"/>
      <c r="B794" s="162"/>
      <c r="D794" s="161"/>
      <c r="E794" s="161"/>
    </row>
    <row r="795" spans="1:5" x14ac:dyDescent="0.25">
      <c r="A795" s="163"/>
      <c r="B795" s="162"/>
      <c r="D795" s="161"/>
      <c r="E795" s="161"/>
    </row>
    <row r="796" spans="1:5" x14ac:dyDescent="0.25">
      <c r="A796" s="163"/>
      <c r="B796" s="162"/>
      <c r="D796" s="161"/>
      <c r="E796" s="161"/>
    </row>
    <row r="797" spans="1:5" x14ac:dyDescent="0.25">
      <c r="A797" s="163"/>
      <c r="B797" s="162"/>
      <c r="D797" s="161"/>
      <c r="E797" s="161"/>
    </row>
    <row r="798" spans="1:5" x14ac:dyDescent="0.25">
      <c r="A798" s="163"/>
      <c r="B798" s="162"/>
      <c r="D798" s="161"/>
      <c r="E798" s="161"/>
    </row>
    <row r="799" spans="1:5" x14ac:dyDescent="0.25">
      <c r="A799" s="163"/>
      <c r="B799" s="162"/>
      <c r="D799" s="161"/>
      <c r="E799" s="161"/>
    </row>
    <row r="800" spans="1:5" x14ac:dyDescent="0.25">
      <c r="A800" s="163"/>
      <c r="B800" s="162"/>
      <c r="D800" s="161"/>
      <c r="E800" s="161"/>
    </row>
    <row r="801" spans="1:5" x14ac:dyDescent="0.25">
      <c r="A801" s="163"/>
      <c r="B801" s="162"/>
      <c r="D801" s="161"/>
      <c r="E801" s="161"/>
    </row>
    <row r="802" spans="1:5" x14ac:dyDescent="0.25">
      <c r="A802" s="163"/>
      <c r="B802" s="162"/>
      <c r="D802" s="161"/>
      <c r="E802" s="161"/>
    </row>
    <row r="803" spans="1:5" x14ac:dyDescent="0.25">
      <c r="A803" s="163"/>
      <c r="B803" s="162"/>
      <c r="D803" s="161"/>
      <c r="E803" s="161"/>
    </row>
    <row r="804" spans="1:5" x14ac:dyDescent="0.25">
      <c r="A804" s="163"/>
      <c r="B804" s="162"/>
      <c r="D804" s="161"/>
      <c r="E804" s="161"/>
    </row>
    <row r="805" spans="1:5" x14ac:dyDescent="0.25">
      <c r="A805" s="163"/>
      <c r="B805" s="162"/>
      <c r="D805" s="161"/>
      <c r="E805" s="161"/>
    </row>
    <row r="806" spans="1:5" x14ac:dyDescent="0.25">
      <c r="A806" s="163"/>
      <c r="B806" s="162"/>
      <c r="D806" s="161"/>
      <c r="E806" s="161"/>
    </row>
    <row r="807" spans="1:5" x14ac:dyDescent="0.25">
      <c r="A807" s="163"/>
      <c r="B807" s="162"/>
      <c r="D807" s="161"/>
      <c r="E807" s="161"/>
    </row>
    <row r="808" spans="1:5" x14ac:dyDescent="0.25">
      <c r="A808" s="163"/>
      <c r="B808" s="162"/>
      <c r="D808" s="161"/>
      <c r="E808" s="161"/>
    </row>
    <row r="809" spans="1:5" x14ac:dyDescent="0.25">
      <c r="A809" s="163"/>
      <c r="B809" s="162"/>
      <c r="D809" s="161"/>
      <c r="E809" s="161"/>
    </row>
    <row r="810" spans="1:5" x14ac:dyDescent="0.25">
      <c r="A810" s="163"/>
      <c r="B810" s="162"/>
      <c r="D810" s="161"/>
      <c r="E810" s="161"/>
    </row>
    <row r="811" spans="1:5" x14ac:dyDescent="0.25">
      <c r="A811" s="163"/>
      <c r="B811" s="162"/>
      <c r="D811" s="161"/>
      <c r="E811" s="161"/>
    </row>
    <row r="812" spans="1:5" x14ac:dyDescent="0.25">
      <c r="A812" s="163"/>
      <c r="B812" s="162"/>
      <c r="D812" s="161"/>
      <c r="E812" s="161"/>
    </row>
    <row r="813" spans="1:5" x14ac:dyDescent="0.25">
      <c r="A813" s="163"/>
      <c r="B813" s="162"/>
      <c r="D813" s="161"/>
      <c r="E813" s="161"/>
    </row>
    <row r="814" spans="1:5" x14ac:dyDescent="0.25">
      <c r="A814" s="163"/>
      <c r="B814" s="162"/>
      <c r="D814" s="161"/>
      <c r="E814" s="161"/>
    </row>
    <row r="815" spans="1:5" x14ac:dyDescent="0.25">
      <c r="A815" s="163"/>
      <c r="B815" s="162"/>
      <c r="D815" s="161"/>
      <c r="E815" s="161"/>
    </row>
    <row r="816" spans="1:5" x14ac:dyDescent="0.25">
      <c r="A816" s="163"/>
      <c r="B816" s="162"/>
      <c r="D816" s="161"/>
      <c r="E816" s="161"/>
    </row>
    <row r="817" spans="1:5" x14ac:dyDescent="0.25">
      <c r="A817" s="163"/>
      <c r="B817" s="162"/>
      <c r="D817" s="161"/>
      <c r="E817" s="161"/>
    </row>
    <row r="818" spans="1:5" x14ac:dyDescent="0.25">
      <c r="A818" s="163"/>
      <c r="B818" s="162"/>
      <c r="D818" s="161"/>
      <c r="E818" s="161"/>
    </row>
    <row r="819" spans="1:5" x14ac:dyDescent="0.25">
      <c r="A819" s="163"/>
      <c r="B819" s="162"/>
      <c r="D819" s="161"/>
      <c r="E819" s="161"/>
    </row>
    <row r="820" spans="1:5" x14ac:dyDescent="0.25">
      <c r="A820" s="163"/>
      <c r="B820" s="162"/>
      <c r="D820" s="161"/>
      <c r="E820" s="161"/>
    </row>
    <row r="821" spans="1:5" x14ac:dyDescent="0.25">
      <c r="A821" s="163"/>
      <c r="B821" s="162"/>
      <c r="D821" s="161"/>
      <c r="E821" s="161"/>
    </row>
    <row r="822" spans="1:5" x14ac:dyDescent="0.25">
      <c r="A822" s="163"/>
      <c r="B822" s="162"/>
      <c r="D822" s="161"/>
      <c r="E822" s="161"/>
    </row>
    <row r="823" spans="1:5" x14ac:dyDescent="0.25">
      <c r="A823" s="163"/>
      <c r="B823" s="162"/>
      <c r="D823" s="161"/>
      <c r="E823" s="161"/>
    </row>
    <row r="824" spans="1:5" x14ac:dyDescent="0.25">
      <c r="A824" s="163"/>
      <c r="B824" s="162"/>
      <c r="D824" s="161"/>
      <c r="E824" s="161"/>
    </row>
    <row r="825" spans="1:5" x14ac:dyDescent="0.25">
      <c r="A825" s="163"/>
      <c r="B825" s="162"/>
      <c r="D825" s="161"/>
      <c r="E825" s="161"/>
    </row>
    <row r="826" spans="1:5" x14ac:dyDescent="0.25">
      <c r="A826" s="163"/>
      <c r="B826" s="162"/>
      <c r="D826" s="161"/>
      <c r="E826" s="161"/>
    </row>
    <row r="827" spans="1:5" x14ac:dyDescent="0.25">
      <c r="A827" s="163"/>
      <c r="B827" s="162"/>
      <c r="D827" s="161"/>
      <c r="E827" s="161"/>
    </row>
    <row r="828" spans="1:5" x14ac:dyDescent="0.25">
      <c r="A828" s="163"/>
      <c r="B828" s="162"/>
      <c r="D828" s="161"/>
      <c r="E828" s="161"/>
    </row>
    <row r="829" spans="1:5" x14ac:dyDescent="0.25">
      <c r="A829" s="163"/>
      <c r="B829" s="162"/>
      <c r="D829" s="161"/>
      <c r="E829" s="161"/>
    </row>
    <row r="830" spans="1:5" x14ac:dyDescent="0.25">
      <c r="A830" s="163"/>
      <c r="B830" s="162"/>
      <c r="D830" s="161"/>
      <c r="E830" s="161"/>
    </row>
    <row r="831" spans="1:5" x14ac:dyDescent="0.25">
      <c r="A831" s="163"/>
      <c r="B831" s="162"/>
      <c r="D831" s="161"/>
      <c r="E831" s="161"/>
    </row>
    <row r="832" spans="1:5" x14ac:dyDescent="0.25">
      <c r="A832" s="163"/>
      <c r="B832" s="162"/>
      <c r="D832" s="161"/>
      <c r="E832" s="161"/>
    </row>
    <row r="833" spans="1:5" x14ac:dyDescent="0.25">
      <c r="A833" s="163"/>
      <c r="B833" s="162"/>
      <c r="D833" s="161"/>
      <c r="E833" s="161"/>
    </row>
    <row r="834" spans="1:5" x14ac:dyDescent="0.25">
      <c r="A834" s="163"/>
      <c r="B834" s="162"/>
      <c r="D834" s="161"/>
      <c r="E834" s="161"/>
    </row>
    <row r="835" spans="1:5" x14ac:dyDescent="0.25">
      <c r="A835" s="163"/>
      <c r="B835" s="162"/>
      <c r="D835" s="161"/>
      <c r="E835" s="161"/>
    </row>
    <row r="836" spans="1:5" x14ac:dyDescent="0.25">
      <c r="A836" s="163"/>
      <c r="B836" s="162"/>
      <c r="D836" s="161"/>
      <c r="E836" s="161"/>
    </row>
    <row r="837" spans="1:5" x14ac:dyDescent="0.25">
      <c r="A837" s="163"/>
      <c r="B837" s="162"/>
      <c r="D837" s="161"/>
      <c r="E837" s="161"/>
    </row>
    <row r="838" spans="1:5" x14ac:dyDescent="0.25">
      <c r="A838" s="163"/>
      <c r="B838" s="162"/>
      <c r="D838" s="161"/>
      <c r="E838" s="161"/>
    </row>
    <row r="839" spans="1:5" x14ac:dyDescent="0.25">
      <c r="A839" s="163"/>
      <c r="B839" s="162"/>
      <c r="D839" s="161"/>
      <c r="E839" s="161"/>
    </row>
    <row r="840" spans="1:5" x14ac:dyDescent="0.25">
      <c r="A840" s="163"/>
      <c r="B840" s="162"/>
      <c r="D840" s="161"/>
      <c r="E840" s="161"/>
    </row>
    <row r="841" spans="1:5" x14ac:dyDescent="0.25">
      <c r="A841" s="163"/>
      <c r="B841" s="162"/>
      <c r="D841" s="161"/>
      <c r="E841" s="161"/>
    </row>
    <row r="842" spans="1:5" x14ac:dyDescent="0.25">
      <c r="A842" s="163"/>
      <c r="B842" s="162"/>
      <c r="D842" s="161"/>
      <c r="E842" s="161"/>
    </row>
    <row r="843" spans="1:5" x14ac:dyDescent="0.25">
      <c r="A843" s="163"/>
      <c r="B843" s="162"/>
      <c r="D843" s="161"/>
      <c r="E843" s="161"/>
    </row>
    <row r="844" spans="1:5" x14ac:dyDescent="0.25">
      <c r="A844" s="163"/>
      <c r="B844" s="162"/>
      <c r="D844" s="161"/>
      <c r="E844" s="161"/>
    </row>
    <row r="845" spans="1:5" x14ac:dyDescent="0.25">
      <c r="A845" s="163"/>
      <c r="B845" s="162"/>
      <c r="D845" s="161"/>
      <c r="E845" s="161"/>
    </row>
    <row r="846" spans="1:5" x14ac:dyDescent="0.25">
      <c r="A846" s="163"/>
      <c r="B846" s="162"/>
      <c r="D846" s="161"/>
      <c r="E846" s="161"/>
    </row>
    <row r="847" spans="1:5" x14ac:dyDescent="0.25">
      <c r="A847" s="163"/>
      <c r="B847" s="162"/>
      <c r="D847" s="161"/>
      <c r="E847" s="161"/>
    </row>
    <row r="848" spans="1:5" x14ac:dyDescent="0.25">
      <c r="A848" s="163"/>
      <c r="B848" s="162"/>
      <c r="D848" s="161"/>
      <c r="E848" s="161"/>
    </row>
    <row r="849" spans="1:5" x14ac:dyDescent="0.25">
      <c r="A849" s="163"/>
      <c r="B849" s="162"/>
      <c r="D849" s="161"/>
      <c r="E849" s="161"/>
    </row>
    <row r="850" spans="1:5" x14ac:dyDescent="0.25">
      <c r="A850" s="163"/>
      <c r="B850" s="162"/>
      <c r="D850" s="161"/>
      <c r="E850" s="161"/>
    </row>
    <row r="851" spans="1:5" x14ac:dyDescent="0.25">
      <c r="A851" s="163"/>
      <c r="B851" s="162"/>
      <c r="D851" s="161"/>
      <c r="E851" s="161"/>
    </row>
    <row r="852" spans="1:5" x14ac:dyDescent="0.25">
      <c r="A852" s="163"/>
      <c r="B852" s="162"/>
      <c r="D852" s="161"/>
      <c r="E852" s="161"/>
    </row>
    <row r="853" spans="1:5" x14ac:dyDescent="0.25">
      <c r="A853" s="163"/>
      <c r="B853" s="162"/>
      <c r="D853" s="161"/>
      <c r="E853" s="161"/>
    </row>
    <row r="854" spans="1:5" x14ac:dyDescent="0.25">
      <c r="A854" s="163"/>
      <c r="B854" s="162"/>
      <c r="D854" s="161"/>
      <c r="E854" s="161"/>
    </row>
    <row r="855" spans="1:5" x14ac:dyDescent="0.25">
      <c r="A855" s="163"/>
      <c r="B855" s="162"/>
      <c r="D855" s="161"/>
      <c r="E855" s="161"/>
    </row>
    <row r="856" spans="1:5" x14ac:dyDescent="0.25">
      <c r="A856" s="163"/>
      <c r="B856" s="162"/>
      <c r="D856" s="161"/>
      <c r="E856" s="161"/>
    </row>
    <row r="857" spans="1:5" x14ac:dyDescent="0.25">
      <c r="A857" s="163"/>
      <c r="B857" s="162"/>
      <c r="D857" s="161"/>
      <c r="E857" s="161"/>
    </row>
    <row r="858" spans="1:5" x14ac:dyDescent="0.25">
      <c r="A858" s="163"/>
      <c r="B858" s="162"/>
      <c r="D858" s="161"/>
      <c r="E858" s="161"/>
    </row>
    <row r="859" spans="1:5" x14ac:dyDescent="0.25">
      <c r="A859" s="163"/>
      <c r="B859" s="162"/>
      <c r="D859" s="161"/>
      <c r="E859" s="161"/>
    </row>
    <row r="860" spans="1:5" x14ac:dyDescent="0.25">
      <c r="A860" s="163"/>
      <c r="B860" s="162"/>
      <c r="D860" s="161"/>
      <c r="E860" s="161"/>
    </row>
    <row r="861" spans="1:5" x14ac:dyDescent="0.25">
      <c r="A861" s="163"/>
      <c r="B861" s="162"/>
      <c r="D861" s="161"/>
      <c r="E861" s="161"/>
    </row>
    <row r="862" spans="1:5" x14ac:dyDescent="0.25">
      <c r="A862" s="163"/>
      <c r="B862" s="162"/>
      <c r="D862" s="161"/>
      <c r="E862" s="161"/>
    </row>
    <row r="863" spans="1:5" x14ac:dyDescent="0.25">
      <c r="A863" s="163"/>
      <c r="B863" s="162"/>
      <c r="D863" s="161"/>
      <c r="E863" s="161"/>
    </row>
    <row r="864" spans="1:5" x14ac:dyDescent="0.25">
      <c r="A864" s="163"/>
      <c r="B864" s="162"/>
      <c r="D864" s="161"/>
      <c r="E864" s="161"/>
    </row>
    <row r="865" spans="1:5" x14ac:dyDescent="0.25">
      <c r="A865" s="163"/>
      <c r="B865" s="162"/>
      <c r="D865" s="161"/>
      <c r="E865" s="161"/>
    </row>
    <row r="866" spans="1:5" x14ac:dyDescent="0.25">
      <c r="A866" s="163"/>
      <c r="B866" s="162"/>
      <c r="D866" s="161"/>
      <c r="E866" s="161"/>
    </row>
    <row r="867" spans="1:5" x14ac:dyDescent="0.25">
      <c r="A867" s="163"/>
      <c r="B867" s="162"/>
      <c r="D867" s="161"/>
      <c r="E867" s="161"/>
    </row>
    <row r="868" spans="1:5" x14ac:dyDescent="0.25">
      <c r="A868" s="163"/>
      <c r="B868" s="162"/>
      <c r="D868" s="161"/>
      <c r="E868" s="161"/>
    </row>
    <row r="869" spans="1:5" x14ac:dyDescent="0.25">
      <c r="A869" s="163"/>
      <c r="B869" s="162"/>
      <c r="D869" s="161"/>
      <c r="E869" s="161"/>
    </row>
    <row r="870" spans="1:5" x14ac:dyDescent="0.25">
      <c r="A870" s="163"/>
      <c r="B870" s="162"/>
      <c r="D870" s="161"/>
      <c r="E870" s="161"/>
    </row>
    <row r="871" spans="1:5" x14ac:dyDescent="0.25">
      <c r="A871" s="163"/>
      <c r="B871" s="162"/>
      <c r="D871" s="161"/>
      <c r="E871" s="161"/>
    </row>
    <row r="872" spans="1:5" x14ac:dyDescent="0.25">
      <c r="A872" s="163"/>
      <c r="B872" s="162"/>
      <c r="D872" s="161"/>
      <c r="E872" s="161"/>
    </row>
    <row r="873" spans="1:5" x14ac:dyDescent="0.25">
      <c r="A873" s="163"/>
      <c r="B873" s="162"/>
      <c r="D873" s="161"/>
      <c r="E873" s="161"/>
    </row>
    <row r="874" spans="1:5" x14ac:dyDescent="0.25">
      <c r="A874" s="163"/>
      <c r="B874" s="162"/>
      <c r="D874" s="161"/>
      <c r="E874" s="161"/>
    </row>
    <row r="875" spans="1:5" x14ac:dyDescent="0.25">
      <c r="A875" s="163"/>
      <c r="B875" s="162"/>
      <c r="D875" s="161"/>
      <c r="E875" s="161"/>
    </row>
    <row r="876" spans="1:5" x14ac:dyDescent="0.25">
      <c r="A876" s="163"/>
      <c r="B876" s="162"/>
      <c r="D876" s="161"/>
      <c r="E876" s="161"/>
    </row>
    <row r="877" spans="1:5" x14ac:dyDescent="0.25">
      <c r="A877" s="163"/>
      <c r="B877" s="162"/>
      <c r="D877" s="161"/>
      <c r="E877" s="161"/>
    </row>
    <row r="878" spans="1:5" x14ac:dyDescent="0.25">
      <c r="A878" s="163"/>
      <c r="B878" s="162"/>
      <c r="D878" s="161"/>
      <c r="E878" s="161"/>
    </row>
    <row r="879" spans="1:5" x14ac:dyDescent="0.25">
      <c r="A879" s="163"/>
      <c r="B879" s="162"/>
      <c r="D879" s="161"/>
      <c r="E879" s="161"/>
    </row>
    <row r="880" spans="1:5" x14ac:dyDescent="0.25">
      <c r="A880" s="163"/>
      <c r="B880" s="162"/>
      <c r="D880" s="161"/>
      <c r="E880" s="161"/>
    </row>
    <row r="881" spans="1:5" x14ac:dyDescent="0.25">
      <c r="A881" s="163"/>
      <c r="B881" s="162"/>
      <c r="D881" s="161"/>
      <c r="E881" s="161"/>
    </row>
    <row r="882" spans="1:5" x14ac:dyDescent="0.25">
      <c r="A882" s="163"/>
      <c r="B882" s="162"/>
      <c r="D882" s="161"/>
      <c r="E882" s="161"/>
    </row>
    <row r="883" spans="1:5" x14ac:dyDescent="0.25">
      <c r="A883" s="163"/>
      <c r="B883" s="162"/>
      <c r="D883" s="161"/>
      <c r="E883" s="161"/>
    </row>
    <row r="884" spans="1:5" x14ac:dyDescent="0.25">
      <c r="A884" s="163"/>
      <c r="B884" s="162"/>
      <c r="D884" s="161"/>
      <c r="E884" s="161"/>
    </row>
    <row r="885" spans="1:5" x14ac:dyDescent="0.25">
      <c r="A885" s="163"/>
      <c r="B885" s="162"/>
      <c r="D885" s="161"/>
      <c r="E885" s="161"/>
    </row>
    <row r="886" spans="1:5" x14ac:dyDescent="0.25">
      <c r="A886" s="163"/>
      <c r="B886" s="162"/>
      <c r="D886" s="161"/>
      <c r="E886" s="161"/>
    </row>
    <row r="887" spans="1:5" x14ac:dyDescent="0.25">
      <c r="A887" s="163"/>
      <c r="B887" s="162"/>
      <c r="D887" s="161"/>
      <c r="E887" s="161"/>
    </row>
    <row r="888" spans="1:5" x14ac:dyDescent="0.25">
      <c r="A888" s="163"/>
      <c r="B888" s="162"/>
      <c r="D888" s="161"/>
      <c r="E888" s="161"/>
    </row>
    <row r="889" spans="1:5" x14ac:dyDescent="0.25">
      <c r="A889" s="163"/>
      <c r="B889" s="162"/>
      <c r="D889" s="161"/>
      <c r="E889" s="161"/>
    </row>
    <row r="890" spans="1:5" x14ac:dyDescent="0.25">
      <c r="A890" s="163"/>
      <c r="B890" s="162"/>
      <c r="D890" s="161"/>
      <c r="E890" s="161"/>
    </row>
    <row r="891" spans="1:5" x14ac:dyDescent="0.25">
      <c r="A891" s="163"/>
      <c r="B891" s="162"/>
      <c r="D891" s="161"/>
      <c r="E891" s="161"/>
    </row>
    <row r="892" spans="1:5" x14ac:dyDescent="0.25">
      <c r="A892" s="163"/>
      <c r="B892" s="162"/>
      <c r="D892" s="161"/>
      <c r="E892" s="161"/>
    </row>
    <row r="893" spans="1:5" x14ac:dyDescent="0.25">
      <c r="A893" s="163"/>
      <c r="B893" s="162"/>
      <c r="D893" s="161"/>
      <c r="E893" s="161"/>
    </row>
    <row r="894" spans="1:5" x14ac:dyDescent="0.25">
      <c r="A894" s="163"/>
      <c r="B894" s="162"/>
      <c r="D894" s="161"/>
      <c r="E894" s="161"/>
    </row>
    <row r="895" spans="1:5" x14ac:dyDescent="0.25">
      <c r="A895" s="163"/>
      <c r="B895" s="162"/>
      <c r="D895" s="161"/>
      <c r="E895" s="161"/>
    </row>
    <row r="896" spans="1:5" x14ac:dyDescent="0.25">
      <c r="A896" s="163"/>
      <c r="B896" s="162"/>
      <c r="D896" s="161"/>
      <c r="E896" s="161"/>
    </row>
    <row r="897" spans="1:5" x14ac:dyDescent="0.25">
      <c r="A897" s="163"/>
      <c r="B897" s="162"/>
      <c r="D897" s="161"/>
      <c r="E897" s="161"/>
    </row>
    <row r="898" spans="1:5" x14ac:dyDescent="0.25">
      <c r="A898" s="163"/>
      <c r="B898" s="162"/>
      <c r="D898" s="161"/>
      <c r="E898" s="161"/>
    </row>
    <row r="899" spans="1:5" x14ac:dyDescent="0.25">
      <c r="A899" s="163"/>
      <c r="B899" s="162"/>
      <c r="D899" s="161"/>
      <c r="E899" s="161"/>
    </row>
    <row r="900" spans="1:5" x14ac:dyDescent="0.25">
      <c r="A900" s="163"/>
      <c r="B900" s="162"/>
      <c r="D900" s="161"/>
      <c r="E900" s="161"/>
    </row>
    <row r="901" spans="1:5" x14ac:dyDescent="0.25">
      <c r="A901" s="163"/>
      <c r="B901" s="162"/>
      <c r="D901" s="161"/>
      <c r="E901" s="161"/>
    </row>
    <row r="902" spans="1:5" x14ac:dyDescent="0.25">
      <c r="A902" s="163"/>
      <c r="B902" s="162"/>
      <c r="D902" s="161"/>
      <c r="E902" s="161"/>
    </row>
    <row r="903" spans="1:5" x14ac:dyDescent="0.25">
      <c r="A903" s="163"/>
      <c r="B903" s="162"/>
      <c r="D903" s="161"/>
      <c r="E903" s="161"/>
    </row>
    <row r="904" spans="1:5" x14ac:dyDescent="0.25">
      <c r="A904" s="163"/>
      <c r="B904" s="162"/>
      <c r="D904" s="161"/>
      <c r="E904" s="161"/>
    </row>
    <row r="905" spans="1:5" x14ac:dyDescent="0.25">
      <c r="A905" s="163"/>
      <c r="B905" s="162"/>
      <c r="D905" s="161"/>
      <c r="E905" s="161"/>
    </row>
    <row r="906" spans="1:5" x14ac:dyDescent="0.25">
      <c r="A906" s="163"/>
      <c r="B906" s="162"/>
      <c r="D906" s="161"/>
      <c r="E906" s="161"/>
    </row>
    <row r="907" spans="1:5" x14ac:dyDescent="0.25">
      <c r="A907" s="163"/>
      <c r="B907" s="162"/>
      <c r="D907" s="161"/>
      <c r="E907" s="161"/>
    </row>
    <row r="908" spans="1:5" x14ac:dyDescent="0.25">
      <c r="A908" s="163"/>
      <c r="B908" s="162"/>
      <c r="D908" s="161"/>
      <c r="E908" s="161"/>
    </row>
    <row r="909" spans="1:5" x14ac:dyDescent="0.25">
      <c r="A909" s="163"/>
      <c r="B909" s="162"/>
      <c r="D909" s="161"/>
      <c r="E909" s="161"/>
    </row>
    <row r="910" spans="1:5" x14ac:dyDescent="0.25">
      <c r="A910" s="163"/>
      <c r="B910" s="162"/>
      <c r="D910" s="161"/>
      <c r="E910" s="161"/>
    </row>
    <row r="911" spans="1:5" x14ac:dyDescent="0.25">
      <c r="A911" s="163"/>
      <c r="B911" s="162"/>
      <c r="D911" s="161"/>
      <c r="E911" s="161"/>
    </row>
    <row r="912" spans="1:5" x14ac:dyDescent="0.25">
      <c r="A912" s="163"/>
      <c r="B912" s="162"/>
      <c r="D912" s="161"/>
      <c r="E912" s="161"/>
    </row>
    <row r="913" spans="1:5" x14ac:dyDescent="0.25">
      <c r="A913" s="163"/>
      <c r="B913" s="162"/>
      <c r="D913" s="161"/>
      <c r="E913" s="161"/>
    </row>
    <row r="914" spans="1:5" x14ac:dyDescent="0.25">
      <c r="A914" s="163"/>
      <c r="B914" s="162"/>
      <c r="D914" s="161"/>
      <c r="E914" s="161"/>
    </row>
    <row r="915" spans="1:5" x14ac:dyDescent="0.25">
      <c r="A915" s="163"/>
      <c r="B915" s="162"/>
      <c r="D915" s="161"/>
      <c r="E915" s="161"/>
    </row>
    <row r="916" spans="1:5" x14ac:dyDescent="0.25">
      <c r="A916" s="163"/>
      <c r="B916" s="162"/>
      <c r="D916" s="161"/>
      <c r="E916" s="161"/>
    </row>
    <row r="917" spans="1:5" x14ac:dyDescent="0.25">
      <c r="A917" s="163"/>
      <c r="B917" s="162"/>
      <c r="D917" s="161"/>
      <c r="E917" s="161"/>
    </row>
    <row r="918" spans="1:5" x14ac:dyDescent="0.25">
      <c r="A918" s="163"/>
      <c r="B918" s="162"/>
      <c r="D918" s="161"/>
      <c r="E918" s="161"/>
    </row>
    <row r="919" spans="1:5" x14ac:dyDescent="0.25">
      <c r="A919" s="163"/>
      <c r="B919" s="162"/>
      <c r="D919" s="161"/>
      <c r="E919" s="161"/>
    </row>
    <row r="920" spans="1:5" x14ac:dyDescent="0.25">
      <c r="A920" s="163"/>
      <c r="B920" s="162"/>
      <c r="D920" s="161"/>
      <c r="E920" s="161"/>
    </row>
    <row r="921" spans="1:5" x14ac:dyDescent="0.25">
      <c r="A921" s="163"/>
      <c r="B921" s="162"/>
      <c r="D921" s="161"/>
      <c r="E921" s="161"/>
    </row>
    <row r="922" spans="1:5" x14ac:dyDescent="0.25">
      <c r="A922" s="163"/>
      <c r="B922" s="162"/>
      <c r="D922" s="161"/>
      <c r="E922" s="161"/>
    </row>
    <row r="923" spans="1:5" x14ac:dyDescent="0.25">
      <c r="A923" s="163"/>
      <c r="B923" s="162"/>
      <c r="D923" s="161"/>
      <c r="E923" s="161"/>
    </row>
    <row r="924" spans="1:5" x14ac:dyDescent="0.25">
      <c r="A924" s="163"/>
      <c r="B924" s="162"/>
      <c r="D924" s="161"/>
      <c r="E924" s="161"/>
    </row>
    <row r="925" spans="1:5" x14ac:dyDescent="0.25">
      <c r="A925" s="163"/>
      <c r="B925" s="162"/>
      <c r="D925" s="161"/>
      <c r="E925" s="161"/>
    </row>
    <row r="926" spans="1:5" x14ac:dyDescent="0.25">
      <c r="A926" s="163"/>
      <c r="B926" s="162"/>
      <c r="D926" s="161"/>
      <c r="E926" s="161"/>
    </row>
    <row r="927" spans="1:5" x14ac:dyDescent="0.25">
      <c r="A927" s="163"/>
      <c r="B927" s="162"/>
      <c r="D927" s="161"/>
      <c r="E927" s="161"/>
    </row>
    <row r="928" spans="1:5" x14ac:dyDescent="0.25">
      <c r="A928" s="163"/>
      <c r="B928" s="162"/>
      <c r="D928" s="161"/>
      <c r="E928" s="161"/>
    </row>
    <row r="929" spans="1:5" x14ac:dyDescent="0.25">
      <c r="A929" s="163"/>
      <c r="B929" s="162"/>
      <c r="D929" s="161"/>
      <c r="E929" s="161"/>
    </row>
    <row r="930" spans="1:5" x14ac:dyDescent="0.25">
      <c r="A930" s="163"/>
      <c r="B930" s="162"/>
      <c r="D930" s="161"/>
      <c r="E930" s="161"/>
    </row>
    <row r="931" spans="1:5" x14ac:dyDescent="0.25">
      <c r="A931" s="163"/>
      <c r="B931" s="162"/>
      <c r="D931" s="161"/>
      <c r="E931" s="161"/>
    </row>
    <row r="932" spans="1:5" x14ac:dyDescent="0.25">
      <c r="A932" s="163"/>
      <c r="B932" s="162"/>
      <c r="D932" s="161"/>
      <c r="E932" s="161"/>
    </row>
    <row r="933" spans="1:5" x14ac:dyDescent="0.25">
      <c r="A933" s="163"/>
      <c r="B933" s="162"/>
      <c r="D933" s="161"/>
      <c r="E933" s="161"/>
    </row>
    <row r="934" spans="1:5" x14ac:dyDescent="0.25">
      <c r="A934" s="163"/>
      <c r="B934" s="162"/>
      <c r="D934" s="161"/>
      <c r="E934" s="161"/>
    </row>
    <row r="935" spans="1:5" x14ac:dyDescent="0.25">
      <c r="A935" s="163"/>
      <c r="B935" s="162"/>
      <c r="D935" s="161"/>
      <c r="E935" s="161"/>
    </row>
    <row r="936" spans="1:5" x14ac:dyDescent="0.25">
      <c r="A936" s="163"/>
      <c r="B936" s="162"/>
      <c r="D936" s="161"/>
      <c r="E936" s="161"/>
    </row>
    <row r="937" spans="1:5" x14ac:dyDescent="0.25">
      <c r="A937" s="163"/>
      <c r="B937" s="162"/>
      <c r="D937" s="161"/>
      <c r="E937" s="161"/>
    </row>
    <row r="938" spans="1:5" x14ac:dyDescent="0.25">
      <c r="A938" s="163"/>
      <c r="B938" s="162"/>
      <c r="D938" s="161"/>
      <c r="E938" s="161"/>
    </row>
    <row r="939" spans="1:5" x14ac:dyDescent="0.25">
      <c r="A939" s="163"/>
      <c r="B939" s="162"/>
      <c r="D939" s="161"/>
      <c r="E939" s="161"/>
    </row>
    <row r="940" spans="1:5" x14ac:dyDescent="0.25">
      <c r="A940" s="163"/>
      <c r="B940" s="162"/>
      <c r="D940" s="161"/>
      <c r="E940" s="161"/>
    </row>
    <row r="941" spans="1:5" x14ac:dyDescent="0.25">
      <c r="A941" s="163"/>
      <c r="B941" s="162"/>
      <c r="D941" s="161"/>
      <c r="E941" s="161"/>
    </row>
    <row r="942" spans="1:5" x14ac:dyDescent="0.25">
      <c r="A942" s="163"/>
      <c r="B942" s="162"/>
      <c r="D942" s="161"/>
      <c r="E942" s="161"/>
    </row>
    <row r="943" spans="1:5" x14ac:dyDescent="0.25">
      <c r="A943" s="163"/>
      <c r="B943" s="162"/>
      <c r="D943" s="161"/>
      <c r="E943" s="161"/>
    </row>
    <row r="944" spans="1:5" x14ac:dyDescent="0.25">
      <c r="A944" s="163"/>
      <c r="B944" s="162"/>
      <c r="D944" s="161"/>
      <c r="E944" s="161"/>
    </row>
    <row r="945" spans="1:5" x14ac:dyDescent="0.25">
      <c r="A945" s="163"/>
      <c r="B945" s="162"/>
      <c r="D945" s="161"/>
      <c r="E945" s="161"/>
    </row>
    <row r="946" spans="1:5" x14ac:dyDescent="0.25">
      <c r="A946" s="163"/>
      <c r="B946" s="162"/>
      <c r="D946" s="161"/>
      <c r="E946" s="161"/>
    </row>
    <row r="947" spans="1:5" x14ac:dyDescent="0.25">
      <c r="A947" s="163"/>
      <c r="B947" s="162"/>
      <c r="D947" s="161"/>
      <c r="E947" s="161"/>
    </row>
    <row r="948" spans="1:5" x14ac:dyDescent="0.25">
      <c r="A948" s="163"/>
      <c r="B948" s="162"/>
      <c r="D948" s="161"/>
      <c r="E948" s="161"/>
    </row>
    <row r="949" spans="1:5" x14ac:dyDescent="0.25">
      <c r="A949" s="163"/>
      <c r="B949" s="162"/>
      <c r="D949" s="161"/>
      <c r="E949" s="161"/>
    </row>
    <row r="950" spans="1:5" x14ac:dyDescent="0.25">
      <c r="A950" s="163"/>
      <c r="B950" s="162"/>
      <c r="D950" s="161"/>
      <c r="E950" s="161"/>
    </row>
    <row r="951" spans="1:5" x14ac:dyDescent="0.25">
      <c r="A951" s="163"/>
      <c r="B951" s="162"/>
      <c r="D951" s="161"/>
      <c r="E951" s="161"/>
    </row>
    <row r="952" spans="1:5" x14ac:dyDescent="0.25">
      <c r="A952" s="163"/>
      <c r="B952" s="162"/>
      <c r="D952" s="161"/>
      <c r="E952" s="161"/>
    </row>
    <row r="953" spans="1:5" x14ac:dyDescent="0.25">
      <c r="A953" s="163"/>
      <c r="B953" s="162"/>
      <c r="D953" s="161"/>
      <c r="E953" s="161"/>
    </row>
    <row r="954" spans="1:5" x14ac:dyDescent="0.25">
      <c r="A954" s="163"/>
      <c r="B954" s="162"/>
      <c r="D954" s="161"/>
      <c r="E954" s="161"/>
    </row>
    <row r="955" spans="1:5" x14ac:dyDescent="0.25">
      <c r="A955" s="163"/>
      <c r="B955" s="162"/>
      <c r="D955" s="161"/>
      <c r="E955" s="161"/>
    </row>
    <row r="956" spans="1:5" x14ac:dyDescent="0.25">
      <c r="A956" s="163"/>
      <c r="B956" s="162"/>
      <c r="D956" s="161"/>
      <c r="E956" s="161"/>
    </row>
    <row r="957" spans="1:5" x14ac:dyDescent="0.25">
      <c r="A957" s="163"/>
      <c r="B957" s="162"/>
      <c r="D957" s="161"/>
      <c r="E957" s="161"/>
    </row>
    <row r="958" spans="1:5" x14ac:dyDescent="0.25">
      <c r="A958" s="163"/>
      <c r="B958" s="162"/>
      <c r="D958" s="161"/>
      <c r="E958" s="161"/>
    </row>
    <row r="959" spans="1:5" x14ac:dyDescent="0.25">
      <c r="A959" s="163"/>
      <c r="B959" s="162"/>
      <c r="D959" s="161"/>
      <c r="E959" s="161"/>
    </row>
    <row r="960" spans="1:5" x14ac:dyDescent="0.25">
      <c r="A960" s="163"/>
      <c r="B960" s="162"/>
      <c r="D960" s="161"/>
      <c r="E960" s="161"/>
    </row>
    <row r="961" spans="1:5" x14ac:dyDescent="0.25">
      <c r="A961" s="163"/>
      <c r="B961" s="162"/>
      <c r="D961" s="161"/>
      <c r="E961" s="161"/>
    </row>
    <row r="962" spans="1:5" x14ac:dyDescent="0.25">
      <c r="A962" s="163"/>
      <c r="B962" s="162"/>
      <c r="D962" s="161"/>
      <c r="E962" s="161"/>
    </row>
    <row r="963" spans="1:5" x14ac:dyDescent="0.25">
      <c r="A963" s="163"/>
      <c r="B963" s="162"/>
      <c r="D963" s="161"/>
      <c r="E963" s="161"/>
    </row>
    <row r="964" spans="1:5" x14ac:dyDescent="0.25">
      <c r="A964" s="163"/>
      <c r="B964" s="162"/>
      <c r="D964" s="161"/>
      <c r="E964" s="161"/>
    </row>
    <row r="965" spans="1:5" x14ac:dyDescent="0.25">
      <c r="A965" s="163"/>
      <c r="B965" s="162"/>
      <c r="D965" s="161"/>
      <c r="E965" s="161"/>
    </row>
    <row r="966" spans="1:5" x14ac:dyDescent="0.25">
      <c r="A966" s="163"/>
      <c r="B966" s="162"/>
      <c r="D966" s="161"/>
      <c r="E966" s="161"/>
    </row>
    <row r="967" spans="1:5" x14ac:dyDescent="0.25">
      <c r="A967" s="163"/>
      <c r="B967" s="162"/>
      <c r="D967" s="161"/>
      <c r="E967" s="161"/>
    </row>
    <row r="968" spans="1:5" x14ac:dyDescent="0.25">
      <c r="A968" s="163"/>
      <c r="B968" s="162"/>
      <c r="D968" s="161"/>
      <c r="E968" s="161"/>
    </row>
    <row r="969" spans="1:5" x14ac:dyDescent="0.25">
      <c r="A969" s="163"/>
      <c r="B969" s="162"/>
      <c r="D969" s="161"/>
      <c r="E969" s="161"/>
    </row>
    <row r="970" spans="1:5" x14ac:dyDescent="0.25">
      <c r="A970" s="163"/>
      <c r="B970" s="162"/>
      <c r="D970" s="161"/>
      <c r="E970" s="161"/>
    </row>
    <row r="971" spans="1:5" x14ac:dyDescent="0.25">
      <c r="A971" s="163"/>
      <c r="B971" s="162"/>
      <c r="D971" s="161"/>
      <c r="E971" s="161"/>
    </row>
    <row r="972" spans="1:5" x14ac:dyDescent="0.25">
      <c r="A972" s="163"/>
      <c r="B972" s="162"/>
      <c r="D972" s="161"/>
      <c r="E972" s="161"/>
    </row>
    <row r="973" spans="1:5" x14ac:dyDescent="0.25">
      <c r="A973" s="163"/>
      <c r="B973" s="162"/>
      <c r="D973" s="161"/>
      <c r="E973" s="161"/>
    </row>
    <row r="974" spans="1:5" x14ac:dyDescent="0.25">
      <c r="A974" s="163"/>
      <c r="B974" s="162"/>
      <c r="D974" s="161"/>
      <c r="E974" s="161"/>
    </row>
    <row r="975" spans="1:5" x14ac:dyDescent="0.25">
      <c r="A975" s="163"/>
      <c r="B975" s="162"/>
      <c r="D975" s="161"/>
      <c r="E975" s="161"/>
    </row>
    <row r="976" spans="1:5" x14ac:dyDescent="0.25">
      <c r="A976" s="163"/>
      <c r="B976" s="162"/>
      <c r="D976" s="161"/>
      <c r="E976" s="161"/>
    </row>
    <row r="977" spans="1:5" x14ac:dyDescent="0.25">
      <c r="A977" s="163"/>
      <c r="B977" s="162"/>
      <c r="D977" s="161"/>
      <c r="E977" s="161"/>
    </row>
    <row r="978" spans="1:5" x14ac:dyDescent="0.25">
      <c r="A978" s="163"/>
      <c r="B978" s="162"/>
      <c r="D978" s="161"/>
      <c r="E978" s="161"/>
    </row>
    <row r="979" spans="1:5" x14ac:dyDescent="0.25">
      <c r="A979" s="163"/>
      <c r="B979" s="162"/>
      <c r="D979" s="161"/>
      <c r="E979" s="161"/>
    </row>
    <row r="980" spans="1:5" x14ac:dyDescent="0.25">
      <c r="A980" s="163"/>
      <c r="B980" s="162"/>
      <c r="D980" s="161"/>
      <c r="E980" s="161"/>
    </row>
    <row r="981" spans="1:5" x14ac:dyDescent="0.25">
      <c r="A981" s="163"/>
      <c r="B981" s="162"/>
      <c r="D981" s="161"/>
      <c r="E981" s="161"/>
    </row>
    <row r="982" spans="1:5" x14ac:dyDescent="0.25">
      <c r="A982" s="163"/>
      <c r="B982" s="162"/>
      <c r="D982" s="161"/>
      <c r="E982" s="161"/>
    </row>
    <row r="983" spans="1:5" x14ac:dyDescent="0.25">
      <c r="A983" s="163"/>
      <c r="B983" s="162"/>
      <c r="D983" s="161"/>
      <c r="E983" s="161"/>
    </row>
    <row r="984" spans="1:5" x14ac:dyDescent="0.25">
      <c r="A984" s="163"/>
      <c r="B984" s="162"/>
      <c r="D984" s="161"/>
      <c r="E984" s="161"/>
    </row>
    <row r="985" spans="1:5" x14ac:dyDescent="0.25">
      <c r="A985" s="163"/>
      <c r="B985" s="162"/>
      <c r="D985" s="161"/>
      <c r="E985" s="161"/>
    </row>
    <row r="986" spans="1:5" x14ac:dyDescent="0.25">
      <c r="A986" s="163"/>
      <c r="B986" s="162"/>
      <c r="D986" s="161"/>
      <c r="E986" s="161"/>
    </row>
    <row r="987" spans="1:5" x14ac:dyDescent="0.25">
      <c r="A987" s="163"/>
      <c r="B987" s="162"/>
      <c r="D987" s="161"/>
      <c r="E987" s="161"/>
    </row>
    <row r="988" spans="1:5" x14ac:dyDescent="0.25">
      <c r="A988" s="163"/>
      <c r="B988" s="162"/>
      <c r="D988" s="161"/>
      <c r="E988" s="161"/>
    </row>
    <row r="989" spans="1:5" x14ac:dyDescent="0.25">
      <c r="A989" s="163"/>
      <c r="B989" s="162"/>
      <c r="D989" s="161"/>
      <c r="E989" s="161"/>
    </row>
    <row r="990" spans="1:5" x14ac:dyDescent="0.25">
      <c r="A990" s="163"/>
      <c r="B990" s="162"/>
      <c r="D990" s="161"/>
      <c r="E990" s="161"/>
    </row>
    <row r="991" spans="1:5" x14ac:dyDescent="0.25">
      <c r="A991" s="163"/>
      <c r="B991" s="162"/>
      <c r="D991" s="161"/>
      <c r="E991" s="161"/>
    </row>
    <row r="992" spans="1:5" x14ac:dyDescent="0.25">
      <c r="A992" s="163"/>
      <c r="B992" s="162"/>
      <c r="D992" s="161"/>
      <c r="E992" s="161"/>
    </row>
    <row r="993" spans="1:5" x14ac:dyDescent="0.25">
      <c r="A993" s="163"/>
      <c r="B993" s="162"/>
      <c r="D993" s="161"/>
      <c r="E993" s="161"/>
    </row>
    <row r="994" spans="1:5" x14ac:dyDescent="0.25">
      <c r="A994" s="163"/>
      <c r="B994" s="162"/>
      <c r="D994" s="161"/>
      <c r="E994" s="161"/>
    </row>
    <row r="995" spans="1:5" x14ac:dyDescent="0.25">
      <c r="A995" s="163"/>
      <c r="B995" s="162"/>
      <c r="D995" s="161"/>
      <c r="E995" s="161"/>
    </row>
    <row r="996" spans="1:5" x14ac:dyDescent="0.25">
      <c r="A996" s="163"/>
      <c r="B996" s="162"/>
      <c r="D996" s="161"/>
      <c r="E996" s="161"/>
    </row>
    <row r="997" spans="1:5" x14ac:dyDescent="0.25">
      <c r="A997" s="163"/>
      <c r="B997" s="162"/>
      <c r="D997" s="161"/>
      <c r="E997" s="161"/>
    </row>
    <row r="998" spans="1:5" x14ac:dyDescent="0.25">
      <c r="A998" s="163"/>
      <c r="B998" s="162"/>
      <c r="D998" s="161"/>
      <c r="E998" s="161"/>
    </row>
    <row r="999" spans="1:5" x14ac:dyDescent="0.25">
      <c r="A999" s="163"/>
      <c r="B999" s="162"/>
      <c r="D999" s="161"/>
      <c r="E999" s="161"/>
    </row>
    <row r="1000" spans="1:5" x14ac:dyDescent="0.25">
      <c r="A1000" s="163"/>
      <c r="B1000" s="162"/>
      <c r="D1000" s="161"/>
      <c r="E1000" s="161"/>
    </row>
    <row r="1001" spans="1:5" x14ac:dyDescent="0.25">
      <c r="A1001" s="163"/>
      <c r="B1001" s="162"/>
      <c r="D1001" s="161"/>
      <c r="E1001" s="161"/>
    </row>
    <row r="1002" spans="1:5" x14ac:dyDescent="0.25">
      <c r="A1002" s="163"/>
      <c r="B1002" s="162"/>
      <c r="D1002" s="161"/>
      <c r="E1002" s="161"/>
    </row>
    <row r="1003" spans="1:5" x14ac:dyDescent="0.25">
      <c r="A1003" s="163"/>
      <c r="B1003" s="162"/>
      <c r="D1003" s="161"/>
      <c r="E1003" s="161"/>
    </row>
    <row r="1004" spans="1:5" x14ac:dyDescent="0.25">
      <c r="A1004" s="163"/>
      <c r="B1004" s="162"/>
      <c r="D1004" s="161"/>
      <c r="E1004" s="161"/>
    </row>
    <row r="1005" spans="1:5" x14ac:dyDescent="0.25">
      <c r="A1005" s="163"/>
      <c r="B1005" s="162"/>
      <c r="D1005" s="161"/>
      <c r="E1005" s="161"/>
    </row>
    <row r="1006" spans="1:5" x14ac:dyDescent="0.25">
      <c r="A1006" s="163"/>
      <c r="B1006" s="162"/>
      <c r="D1006" s="161"/>
      <c r="E1006" s="161"/>
    </row>
    <row r="1007" spans="1:5" x14ac:dyDescent="0.25">
      <c r="A1007" s="163"/>
      <c r="B1007" s="162"/>
      <c r="D1007" s="161"/>
      <c r="E1007" s="161"/>
    </row>
    <row r="1008" spans="1:5" x14ac:dyDescent="0.25">
      <c r="A1008" s="163"/>
      <c r="B1008" s="162"/>
      <c r="D1008" s="161"/>
      <c r="E1008" s="161"/>
    </row>
    <row r="1009" spans="1:5" x14ac:dyDescent="0.25">
      <c r="A1009" s="163"/>
      <c r="B1009" s="162"/>
      <c r="D1009" s="161"/>
      <c r="E1009" s="161"/>
    </row>
    <row r="1010" spans="1:5" x14ac:dyDescent="0.25">
      <c r="A1010" s="163"/>
      <c r="B1010" s="162"/>
      <c r="D1010" s="161"/>
      <c r="E1010" s="161"/>
    </row>
    <row r="1011" spans="1:5" x14ac:dyDescent="0.25">
      <c r="A1011" s="163"/>
      <c r="B1011" s="162"/>
      <c r="D1011" s="161"/>
      <c r="E1011" s="161"/>
    </row>
    <row r="1012" spans="1:5" x14ac:dyDescent="0.25">
      <c r="A1012" s="163"/>
      <c r="B1012" s="162"/>
      <c r="D1012" s="161"/>
      <c r="E1012" s="161"/>
    </row>
    <row r="1013" spans="1:5" x14ac:dyDescent="0.25">
      <c r="A1013" s="163"/>
      <c r="B1013" s="162"/>
      <c r="D1013" s="161"/>
      <c r="E1013" s="161"/>
    </row>
    <row r="1014" spans="1:5" x14ac:dyDescent="0.25">
      <c r="A1014" s="163"/>
      <c r="B1014" s="162"/>
      <c r="D1014" s="161"/>
      <c r="E1014" s="161"/>
    </row>
    <row r="1015" spans="1:5" x14ac:dyDescent="0.25">
      <c r="A1015" s="163"/>
      <c r="B1015" s="162"/>
      <c r="D1015" s="161"/>
      <c r="E1015" s="161"/>
    </row>
    <row r="1016" spans="1:5" x14ac:dyDescent="0.25">
      <c r="A1016" s="163"/>
      <c r="B1016" s="162"/>
      <c r="D1016" s="161"/>
      <c r="E1016" s="161"/>
    </row>
    <row r="1017" spans="1:5" x14ac:dyDescent="0.25">
      <c r="A1017" s="163"/>
      <c r="B1017" s="162"/>
      <c r="D1017" s="161"/>
      <c r="E1017" s="161"/>
    </row>
    <row r="1018" spans="1:5" x14ac:dyDescent="0.25">
      <c r="A1018" s="163"/>
      <c r="B1018" s="162"/>
      <c r="D1018" s="161"/>
      <c r="E1018" s="161"/>
    </row>
    <row r="1019" spans="1:5" x14ac:dyDescent="0.25">
      <c r="A1019" s="163"/>
      <c r="B1019" s="162"/>
      <c r="D1019" s="161"/>
      <c r="E1019" s="161"/>
    </row>
    <row r="1020" spans="1:5" x14ac:dyDescent="0.25">
      <c r="A1020" s="163"/>
      <c r="B1020" s="162"/>
      <c r="D1020" s="161"/>
      <c r="E1020" s="161"/>
    </row>
    <row r="1021" spans="1:5" x14ac:dyDescent="0.25">
      <c r="A1021" s="163"/>
      <c r="B1021" s="162"/>
      <c r="D1021" s="161"/>
      <c r="E1021" s="161"/>
    </row>
    <row r="1022" spans="1:5" x14ac:dyDescent="0.25">
      <c r="A1022" s="163"/>
      <c r="B1022" s="162"/>
      <c r="D1022" s="161"/>
      <c r="E1022" s="161"/>
    </row>
    <row r="1023" spans="1:5" x14ac:dyDescent="0.25">
      <c r="A1023" s="163"/>
      <c r="B1023" s="162"/>
      <c r="D1023" s="161"/>
      <c r="E1023" s="161"/>
    </row>
    <row r="1024" spans="1:5" x14ac:dyDescent="0.25">
      <c r="A1024" s="163"/>
      <c r="B1024" s="162"/>
      <c r="D1024" s="161"/>
      <c r="E1024" s="161"/>
    </row>
    <row r="1025" spans="1:5" x14ac:dyDescent="0.25">
      <c r="A1025" s="163"/>
      <c r="B1025" s="162"/>
      <c r="D1025" s="161"/>
      <c r="E1025" s="161"/>
    </row>
    <row r="1026" spans="1:5" x14ac:dyDescent="0.25">
      <c r="A1026" s="163"/>
      <c r="B1026" s="162"/>
      <c r="D1026" s="161"/>
      <c r="E1026" s="161"/>
    </row>
    <row r="1027" spans="1:5" x14ac:dyDescent="0.25">
      <c r="A1027" s="163"/>
      <c r="B1027" s="162"/>
      <c r="D1027" s="161"/>
      <c r="E1027" s="161"/>
    </row>
    <row r="1028" spans="1:5" x14ac:dyDescent="0.25">
      <c r="A1028" s="163"/>
      <c r="B1028" s="162"/>
      <c r="D1028" s="161"/>
      <c r="E1028" s="161"/>
    </row>
    <row r="1029" spans="1:5" x14ac:dyDescent="0.25">
      <c r="A1029" s="163"/>
      <c r="B1029" s="162"/>
      <c r="D1029" s="161"/>
      <c r="E1029" s="161"/>
    </row>
    <row r="1030" spans="1:5" x14ac:dyDescent="0.25">
      <c r="A1030" s="163"/>
      <c r="B1030" s="162"/>
      <c r="D1030" s="161"/>
      <c r="E1030" s="161"/>
    </row>
    <row r="1031" spans="1:5" x14ac:dyDescent="0.25">
      <c r="A1031" s="163"/>
      <c r="B1031" s="162"/>
      <c r="D1031" s="161"/>
      <c r="E1031" s="161"/>
    </row>
    <row r="1032" spans="1:5" x14ac:dyDescent="0.25">
      <c r="A1032" s="163"/>
      <c r="B1032" s="162"/>
      <c r="D1032" s="161"/>
      <c r="E1032" s="161"/>
    </row>
    <row r="1033" spans="1:5" x14ac:dyDescent="0.25">
      <c r="A1033" s="163"/>
      <c r="B1033" s="162"/>
      <c r="D1033" s="161"/>
      <c r="E1033" s="161"/>
    </row>
    <row r="1034" spans="1:5" x14ac:dyDescent="0.25">
      <c r="A1034" s="163"/>
      <c r="B1034" s="162"/>
      <c r="D1034" s="161"/>
      <c r="E1034" s="161"/>
    </row>
    <row r="1035" spans="1:5" x14ac:dyDescent="0.25">
      <c r="A1035" s="163"/>
      <c r="B1035" s="162"/>
      <c r="D1035" s="161"/>
      <c r="E1035" s="161"/>
    </row>
    <row r="1036" spans="1:5" x14ac:dyDescent="0.25">
      <c r="A1036" s="163"/>
      <c r="B1036" s="162"/>
      <c r="D1036" s="161"/>
      <c r="E1036" s="161"/>
    </row>
    <row r="1037" spans="1:5" x14ac:dyDescent="0.25">
      <c r="A1037" s="163"/>
      <c r="B1037" s="162"/>
      <c r="D1037" s="161"/>
      <c r="E1037" s="161"/>
    </row>
    <row r="1038" spans="1:5" x14ac:dyDescent="0.25">
      <c r="A1038" s="163"/>
      <c r="B1038" s="162"/>
      <c r="D1038" s="161"/>
      <c r="E1038" s="161"/>
    </row>
    <row r="1039" spans="1:5" x14ac:dyDescent="0.25">
      <c r="A1039" s="163"/>
      <c r="B1039" s="162"/>
      <c r="D1039" s="161"/>
      <c r="E1039" s="161"/>
    </row>
    <row r="1040" spans="1:5" x14ac:dyDescent="0.25">
      <c r="A1040" s="163"/>
      <c r="B1040" s="162"/>
      <c r="D1040" s="161"/>
      <c r="E1040" s="161"/>
    </row>
    <row r="1041" spans="1:5" x14ac:dyDescent="0.25">
      <c r="A1041" s="163"/>
      <c r="B1041" s="162"/>
      <c r="D1041" s="161"/>
      <c r="E1041" s="161"/>
    </row>
    <row r="1042" spans="1:5" x14ac:dyDescent="0.25">
      <c r="A1042" s="163"/>
      <c r="B1042" s="162"/>
      <c r="D1042" s="161"/>
      <c r="E1042" s="161"/>
    </row>
    <row r="1043" spans="1:5" x14ac:dyDescent="0.25">
      <c r="A1043" s="163"/>
      <c r="B1043" s="162"/>
      <c r="D1043" s="161"/>
      <c r="E1043" s="161"/>
    </row>
    <row r="1044" spans="1:5" x14ac:dyDescent="0.25">
      <c r="A1044" s="163"/>
      <c r="B1044" s="162"/>
      <c r="D1044" s="161"/>
      <c r="E1044" s="161"/>
    </row>
    <row r="1045" spans="1:5" x14ac:dyDescent="0.25">
      <c r="A1045" s="163"/>
      <c r="B1045" s="162"/>
      <c r="D1045" s="161"/>
      <c r="E1045" s="161"/>
    </row>
    <row r="1046" spans="1:5" x14ac:dyDescent="0.25">
      <c r="A1046" s="163"/>
      <c r="B1046" s="162"/>
      <c r="D1046" s="161"/>
      <c r="E1046" s="161"/>
    </row>
    <row r="1047" spans="1:5" x14ac:dyDescent="0.25">
      <c r="A1047" s="163"/>
      <c r="B1047" s="162"/>
      <c r="D1047" s="161"/>
      <c r="E1047" s="161"/>
    </row>
    <row r="1048" spans="1:5" x14ac:dyDescent="0.25">
      <c r="A1048" s="163"/>
      <c r="B1048" s="162"/>
      <c r="D1048" s="161"/>
      <c r="E1048" s="161"/>
    </row>
    <row r="1049" spans="1:5" x14ac:dyDescent="0.25">
      <c r="A1049" s="163"/>
      <c r="B1049" s="162"/>
      <c r="D1049" s="161"/>
      <c r="E1049" s="161"/>
    </row>
    <row r="1050" spans="1:5" x14ac:dyDescent="0.25">
      <c r="A1050" s="163"/>
      <c r="B1050" s="162"/>
      <c r="D1050" s="161"/>
      <c r="E1050" s="161"/>
    </row>
    <row r="1051" spans="1:5" x14ac:dyDescent="0.25">
      <c r="A1051" s="163"/>
      <c r="B1051" s="162"/>
      <c r="D1051" s="161"/>
      <c r="E1051" s="161"/>
    </row>
    <row r="1052" spans="1:5" x14ac:dyDescent="0.25">
      <c r="A1052" s="163"/>
      <c r="B1052" s="162"/>
      <c r="D1052" s="161"/>
      <c r="E1052" s="161"/>
    </row>
    <row r="1053" spans="1:5" x14ac:dyDescent="0.25">
      <c r="A1053" s="163"/>
      <c r="B1053" s="162"/>
      <c r="D1053" s="161"/>
      <c r="E1053" s="161"/>
    </row>
    <row r="1054" spans="1:5" x14ac:dyDescent="0.25">
      <c r="A1054" s="163"/>
      <c r="B1054" s="162"/>
      <c r="D1054" s="161"/>
      <c r="E1054" s="161"/>
    </row>
    <row r="1055" spans="1:5" x14ac:dyDescent="0.25">
      <c r="A1055" s="163"/>
      <c r="B1055" s="162"/>
      <c r="D1055" s="161"/>
      <c r="E1055" s="161"/>
    </row>
    <row r="1056" spans="1:5" x14ac:dyDescent="0.25">
      <c r="A1056" s="163"/>
      <c r="B1056" s="162"/>
      <c r="D1056" s="161"/>
      <c r="E1056" s="161"/>
    </row>
    <row r="1057" spans="1:5" x14ac:dyDescent="0.25">
      <c r="A1057" s="163"/>
      <c r="B1057" s="162"/>
      <c r="D1057" s="161"/>
      <c r="E1057" s="161"/>
    </row>
    <row r="1058" spans="1:5" x14ac:dyDescent="0.25">
      <c r="A1058" s="163"/>
      <c r="B1058" s="162"/>
      <c r="D1058" s="161"/>
      <c r="E1058" s="161"/>
    </row>
    <row r="1059" spans="1:5" x14ac:dyDescent="0.25">
      <c r="A1059" s="163"/>
      <c r="B1059" s="162"/>
      <c r="D1059" s="161"/>
      <c r="E1059" s="161"/>
    </row>
    <row r="1060" spans="1:5" x14ac:dyDescent="0.25">
      <c r="A1060" s="163"/>
      <c r="B1060" s="162"/>
      <c r="D1060" s="161"/>
      <c r="E1060" s="161"/>
    </row>
    <row r="1061" spans="1:5" x14ac:dyDescent="0.25">
      <c r="A1061" s="163"/>
      <c r="B1061" s="162"/>
      <c r="D1061" s="161"/>
      <c r="E1061" s="161"/>
    </row>
    <row r="1062" spans="1:5" x14ac:dyDescent="0.25">
      <c r="A1062" s="163"/>
      <c r="B1062" s="162"/>
      <c r="D1062" s="161"/>
      <c r="E1062" s="161"/>
    </row>
    <row r="1063" spans="1:5" x14ac:dyDescent="0.25">
      <c r="A1063" s="163"/>
      <c r="B1063" s="162"/>
      <c r="D1063" s="161"/>
      <c r="E1063" s="161"/>
    </row>
    <row r="1064" spans="1:5" x14ac:dyDescent="0.25">
      <c r="A1064" s="163"/>
      <c r="B1064" s="162"/>
      <c r="D1064" s="161"/>
      <c r="E1064" s="161"/>
    </row>
    <row r="1065" spans="1:5" x14ac:dyDescent="0.25">
      <c r="A1065" s="163"/>
      <c r="B1065" s="162"/>
      <c r="D1065" s="161"/>
      <c r="E1065" s="161"/>
    </row>
    <row r="1066" spans="1:5" x14ac:dyDescent="0.25">
      <c r="A1066" s="163"/>
      <c r="B1066" s="162"/>
      <c r="D1066" s="161"/>
      <c r="E1066" s="161"/>
    </row>
    <row r="1067" spans="1:5" x14ac:dyDescent="0.25">
      <c r="A1067" s="163"/>
      <c r="B1067" s="162"/>
      <c r="D1067" s="161"/>
      <c r="E1067" s="161"/>
    </row>
    <row r="1068" spans="1:5" x14ac:dyDescent="0.25">
      <c r="A1068" s="163"/>
      <c r="B1068" s="162"/>
      <c r="D1068" s="161"/>
      <c r="E1068" s="161"/>
    </row>
    <row r="1069" spans="1:5" x14ac:dyDescent="0.25">
      <c r="A1069" s="163"/>
      <c r="B1069" s="162"/>
      <c r="D1069" s="161"/>
      <c r="E1069" s="161"/>
    </row>
    <row r="1070" spans="1:5" x14ac:dyDescent="0.25">
      <c r="A1070" s="163"/>
      <c r="B1070" s="162"/>
      <c r="D1070" s="161"/>
      <c r="E1070" s="161"/>
    </row>
    <row r="1071" spans="1:5" x14ac:dyDescent="0.25">
      <c r="A1071" s="163"/>
      <c r="B1071" s="162"/>
      <c r="D1071" s="161"/>
      <c r="E1071" s="161"/>
    </row>
    <row r="1072" spans="1:5" x14ac:dyDescent="0.25">
      <c r="A1072" s="163"/>
      <c r="B1072" s="162"/>
      <c r="D1072" s="161"/>
      <c r="E1072" s="161"/>
    </row>
    <row r="1073" spans="1:5" x14ac:dyDescent="0.25">
      <c r="A1073" s="163"/>
      <c r="B1073" s="162"/>
      <c r="D1073" s="161"/>
      <c r="E1073" s="161"/>
    </row>
    <row r="1074" spans="1:5" x14ac:dyDescent="0.25">
      <c r="A1074" s="163"/>
      <c r="B1074" s="162"/>
      <c r="D1074" s="161"/>
      <c r="E1074" s="161"/>
    </row>
    <row r="1075" spans="1:5" x14ac:dyDescent="0.25">
      <c r="A1075" s="163"/>
      <c r="B1075" s="162"/>
      <c r="D1075" s="161"/>
      <c r="E1075" s="161"/>
    </row>
    <row r="1076" spans="1:5" x14ac:dyDescent="0.25">
      <c r="A1076" s="163"/>
      <c r="B1076" s="162"/>
      <c r="D1076" s="161"/>
      <c r="E1076" s="161"/>
    </row>
    <row r="1077" spans="1:5" x14ac:dyDescent="0.25">
      <c r="A1077" s="163"/>
      <c r="B1077" s="162"/>
      <c r="D1077" s="161"/>
      <c r="E1077" s="161"/>
    </row>
    <row r="1078" spans="1:5" x14ac:dyDescent="0.25">
      <c r="A1078" s="163"/>
      <c r="B1078" s="162"/>
      <c r="D1078" s="161"/>
      <c r="E1078" s="161"/>
    </row>
    <row r="1079" spans="1:5" x14ac:dyDescent="0.25">
      <c r="A1079" s="163"/>
      <c r="B1079" s="162"/>
      <c r="D1079" s="161"/>
      <c r="E1079" s="161"/>
    </row>
    <row r="1080" spans="1:5" x14ac:dyDescent="0.25">
      <c r="A1080" s="163"/>
      <c r="B1080" s="162"/>
      <c r="D1080" s="161"/>
      <c r="E1080" s="161"/>
    </row>
    <row r="1081" spans="1:5" x14ac:dyDescent="0.25">
      <c r="A1081" s="163"/>
      <c r="B1081" s="162"/>
      <c r="D1081" s="161"/>
      <c r="E1081" s="161"/>
    </row>
    <row r="1082" spans="1:5" x14ac:dyDescent="0.25">
      <c r="A1082" s="163"/>
      <c r="B1082" s="162"/>
      <c r="D1082" s="161"/>
      <c r="E1082" s="161"/>
    </row>
    <row r="1083" spans="1:5" x14ac:dyDescent="0.25">
      <c r="A1083" s="163"/>
      <c r="B1083" s="162"/>
      <c r="D1083" s="161"/>
      <c r="E1083" s="161"/>
    </row>
    <row r="1084" spans="1:5" x14ac:dyDescent="0.25">
      <c r="A1084" s="163"/>
      <c r="B1084" s="162"/>
      <c r="D1084" s="161"/>
      <c r="E1084" s="161"/>
    </row>
    <row r="1085" spans="1:5" x14ac:dyDescent="0.25">
      <c r="A1085" s="163"/>
      <c r="B1085" s="162"/>
      <c r="D1085" s="161"/>
      <c r="E1085" s="161"/>
    </row>
    <row r="1086" spans="1:5" x14ac:dyDescent="0.25">
      <c r="A1086" s="163"/>
      <c r="B1086" s="162"/>
      <c r="D1086" s="161"/>
      <c r="E1086" s="161"/>
    </row>
    <row r="1087" spans="1:5" x14ac:dyDescent="0.25">
      <c r="A1087" s="163"/>
      <c r="B1087" s="162"/>
      <c r="D1087" s="161"/>
      <c r="E1087" s="161"/>
    </row>
    <row r="1088" spans="1:5" x14ac:dyDescent="0.25">
      <c r="A1088" s="163"/>
      <c r="B1088" s="162"/>
      <c r="D1088" s="161"/>
      <c r="E1088" s="161"/>
    </row>
    <row r="1089" spans="1:5" x14ac:dyDescent="0.25">
      <c r="A1089" s="163"/>
      <c r="B1089" s="162"/>
      <c r="D1089" s="161"/>
      <c r="E1089" s="161"/>
    </row>
    <row r="1090" spans="1:5" x14ac:dyDescent="0.25">
      <c r="A1090" s="163"/>
      <c r="B1090" s="162"/>
      <c r="D1090" s="161"/>
      <c r="E1090" s="161"/>
    </row>
    <row r="1091" spans="1:5" x14ac:dyDescent="0.25">
      <c r="A1091" s="163"/>
      <c r="B1091" s="162"/>
      <c r="D1091" s="161"/>
      <c r="E1091" s="161"/>
    </row>
    <row r="1092" spans="1:5" x14ac:dyDescent="0.25">
      <c r="A1092" s="163"/>
      <c r="B1092" s="162"/>
      <c r="D1092" s="161"/>
      <c r="E1092" s="161"/>
    </row>
    <row r="1093" spans="1:5" x14ac:dyDescent="0.25">
      <c r="A1093" s="163"/>
      <c r="B1093" s="162"/>
      <c r="D1093" s="161"/>
      <c r="E1093" s="161"/>
    </row>
    <row r="1094" spans="1:5" x14ac:dyDescent="0.25">
      <c r="A1094" s="163"/>
      <c r="B1094" s="162"/>
      <c r="D1094" s="161"/>
      <c r="E1094" s="161"/>
    </row>
    <row r="1095" spans="1:5" x14ac:dyDescent="0.25">
      <c r="A1095" s="163"/>
      <c r="B1095" s="162"/>
      <c r="D1095" s="161"/>
      <c r="E1095" s="161"/>
    </row>
    <row r="1096" spans="1:5" x14ac:dyDescent="0.25">
      <c r="A1096" s="163"/>
      <c r="B1096" s="162"/>
      <c r="D1096" s="161"/>
      <c r="E1096" s="161"/>
    </row>
    <row r="1097" spans="1:5" x14ac:dyDescent="0.25">
      <c r="A1097" s="163"/>
      <c r="B1097" s="162"/>
      <c r="D1097" s="161"/>
      <c r="E1097" s="161"/>
    </row>
    <row r="1098" spans="1:5" x14ac:dyDescent="0.25">
      <c r="A1098" s="163"/>
      <c r="B1098" s="162"/>
      <c r="D1098" s="161"/>
      <c r="E1098" s="161"/>
    </row>
    <row r="1099" spans="1:5" x14ac:dyDescent="0.25">
      <c r="A1099" s="163"/>
      <c r="B1099" s="162"/>
      <c r="D1099" s="161"/>
      <c r="E1099" s="161"/>
    </row>
    <row r="1100" spans="1:5" x14ac:dyDescent="0.25">
      <c r="A1100" s="163"/>
      <c r="B1100" s="162"/>
      <c r="D1100" s="161"/>
      <c r="E1100" s="161"/>
    </row>
    <row r="1101" spans="1:5" x14ac:dyDescent="0.25">
      <c r="A1101" s="163"/>
      <c r="B1101" s="162"/>
      <c r="D1101" s="161"/>
      <c r="E1101" s="161"/>
    </row>
    <row r="1102" spans="1:5" x14ac:dyDescent="0.25">
      <c r="A1102" s="163"/>
      <c r="B1102" s="162"/>
      <c r="D1102" s="161"/>
      <c r="E1102" s="161"/>
    </row>
    <row r="1103" spans="1:5" x14ac:dyDescent="0.25">
      <c r="A1103" s="163"/>
      <c r="B1103" s="162"/>
      <c r="D1103" s="161"/>
      <c r="E1103" s="161"/>
    </row>
    <row r="1104" spans="1:5" x14ac:dyDescent="0.25">
      <c r="A1104" s="163"/>
      <c r="B1104" s="162"/>
      <c r="D1104" s="161"/>
      <c r="E1104" s="161"/>
    </row>
    <row r="1105" spans="1:5" x14ac:dyDescent="0.25">
      <c r="A1105" s="163"/>
      <c r="B1105" s="162"/>
      <c r="D1105" s="161"/>
      <c r="E1105" s="161"/>
    </row>
    <row r="1106" spans="1:5" x14ac:dyDescent="0.25">
      <c r="A1106" s="163"/>
      <c r="B1106" s="162"/>
      <c r="D1106" s="161"/>
      <c r="E1106" s="161"/>
    </row>
    <row r="1107" spans="1:5" x14ac:dyDescent="0.25">
      <c r="A1107" s="163"/>
      <c r="B1107" s="162"/>
      <c r="D1107" s="161"/>
      <c r="E1107" s="161"/>
    </row>
    <row r="1108" spans="1:5" x14ac:dyDescent="0.25">
      <c r="A1108" s="163"/>
      <c r="B1108" s="162"/>
      <c r="D1108" s="161"/>
      <c r="E1108" s="161"/>
    </row>
    <row r="1109" spans="1:5" x14ac:dyDescent="0.25">
      <c r="A1109" s="163"/>
      <c r="B1109" s="162"/>
      <c r="D1109" s="161"/>
      <c r="E1109" s="161"/>
    </row>
    <row r="1110" spans="1:5" x14ac:dyDescent="0.25">
      <c r="A1110" s="163"/>
      <c r="B1110" s="162"/>
      <c r="D1110" s="161"/>
      <c r="E1110" s="161"/>
    </row>
    <row r="1111" spans="1:5" x14ac:dyDescent="0.25">
      <c r="A1111" s="163"/>
      <c r="B1111" s="162"/>
      <c r="D1111" s="161"/>
      <c r="E1111" s="161"/>
    </row>
    <row r="1112" spans="1:5" x14ac:dyDescent="0.25">
      <c r="A1112" s="163"/>
      <c r="B1112" s="162"/>
      <c r="D1112" s="161"/>
      <c r="E1112" s="161"/>
    </row>
    <row r="1113" spans="1:5" x14ac:dyDescent="0.25">
      <c r="A1113" s="163"/>
      <c r="B1113" s="162"/>
      <c r="D1113" s="161"/>
      <c r="E1113" s="161"/>
    </row>
    <row r="1114" spans="1:5" x14ac:dyDescent="0.25">
      <c r="A1114" s="163"/>
      <c r="B1114" s="162"/>
      <c r="D1114" s="161"/>
      <c r="E1114" s="161"/>
    </row>
    <row r="1115" spans="1:5" x14ac:dyDescent="0.25">
      <c r="A1115" s="163"/>
      <c r="B1115" s="162"/>
      <c r="D1115" s="161"/>
      <c r="E1115" s="161"/>
    </row>
    <row r="1116" spans="1:5" x14ac:dyDescent="0.25">
      <c r="A1116" s="163"/>
      <c r="B1116" s="162"/>
      <c r="D1116" s="161"/>
      <c r="E1116" s="161"/>
    </row>
    <row r="1117" spans="1:5" x14ac:dyDescent="0.25">
      <c r="A1117" s="163"/>
      <c r="B1117" s="162"/>
      <c r="D1117" s="161"/>
      <c r="E1117" s="161"/>
    </row>
    <row r="1118" spans="1:5" x14ac:dyDescent="0.25">
      <c r="A1118" s="163"/>
      <c r="B1118" s="162"/>
      <c r="D1118" s="161"/>
      <c r="E1118" s="161"/>
    </row>
    <row r="1119" spans="1:5" x14ac:dyDescent="0.25">
      <c r="A1119" s="163"/>
      <c r="B1119" s="162"/>
      <c r="D1119" s="161"/>
      <c r="E1119" s="161"/>
    </row>
    <row r="1120" spans="1:5" x14ac:dyDescent="0.25">
      <c r="A1120" s="163"/>
      <c r="B1120" s="162"/>
      <c r="D1120" s="161"/>
      <c r="E1120" s="161"/>
    </row>
    <row r="1121" spans="1:5" x14ac:dyDescent="0.25">
      <c r="A1121" s="163"/>
      <c r="B1121" s="162"/>
      <c r="D1121" s="161"/>
      <c r="E1121" s="161"/>
    </row>
    <row r="1122" spans="1:5" x14ac:dyDescent="0.25">
      <c r="A1122" s="163"/>
      <c r="B1122" s="162"/>
      <c r="D1122" s="161"/>
      <c r="E1122" s="161"/>
    </row>
    <row r="1123" spans="1:5" x14ac:dyDescent="0.25">
      <c r="A1123" s="163"/>
      <c r="B1123" s="162"/>
      <c r="D1123" s="161"/>
      <c r="E1123" s="161"/>
    </row>
    <row r="1124" spans="1:5" x14ac:dyDescent="0.25">
      <c r="A1124" s="163"/>
      <c r="B1124" s="162"/>
      <c r="D1124" s="161"/>
      <c r="E1124" s="161"/>
    </row>
    <row r="1125" spans="1:5" x14ac:dyDescent="0.25">
      <c r="A1125" s="163"/>
      <c r="B1125" s="162"/>
      <c r="D1125" s="161"/>
      <c r="E1125" s="161"/>
    </row>
    <row r="1126" spans="1:5" x14ac:dyDescent="0.25">
      <c r="A1126" s="163"/>
      <c r="B1126" s="162"/>
      <c r="D1126" s="161"/>
      <c r="E1126" s="161"/>
    </row>
    <row r="1127" spans="1:5" x14ac:dyDescent="0.25">
      <c r="A1127" s="163"/>
      <c r="B1127" s="162"/>
      <c r="D1127" s="161"/>
      <c r="E1127" s="161"/>
    </row>
    <row r="1128" spans="1:5" x14ac:dyDescent="0.25">
      <c r="A1128" s="163"/>
      <c r="B1128" s="162"/>
      <c r="D1128" s="161"/>
      <c r="E1128" s="161"/>
    </row>
    <row r="1129" spans="1:5" x14ac:dyDescent="0.25">
      <c r="A1129" s="163"/>
      <c r="B1129" s="162"/>
      <c r="D1129" s="161"/>
      <c r="E1129" s="161"/>
    </row>
    <row r="1130" spans="1:5" x14ac:dyDescent="0.25">
      <c r="A1130" s="163"/>
      <c r="B1130" s="162"/>
      <c r="D1130" s="161"/>
      <c r="E1130" s="161"/>
    </row>
    <row r="1131" spans="1:5" x14ac:dyDescent="0.25">
      <c r="A1131" s="163"/>
      <c r="B1131" s="162"/>
      <c r="D1131" s="161"/>
      <c r="E1131" s="161"/>
    </row>
    <row r="1132" spans="1:5" x14ac:dyDescent="0.25">
      <c r="A1132" s="163"/>
      <c r="B1132" s="162"/>
      <c r="D1132" s="161"/>
      <c r="E1132" s="161"/>
    </row>
    <row r="1133" spans="1:5" x14ac:dyDescent="0.25">
      <c r="A1133" s="163"/>
      <c r="B1133" s="162"/>
      <c r="D1133" s="161"/>
      <c r="E1133" s="161"/>
    </row>
    <row r="1134" spans="1:5" x14ac:dyDescent="0.25">
      <c r="A1134" s="163"/>
      <c r="B1134" s="162"/>
      <c r="D1134" s="161"/>
      <c r="E1134" s="161"/>
    </row>
    <row r="1135" spans="1:5" x14ac:dyDescent="0.25">
      <c r="A1135" s="163"/>
      <c r="B1135" s="162"/>
      <c r="D1135" s="161"/>
      <c r="E1135" s="161"/>
    </row>
    <row r="1136" spans="1:5" x14ac:dyDescent="0.25">
      <c r="A1136" s="163"/>
      <c r="B1136" s="162"/>
      <c r="D1136" s="161"/>
      <c r="E1136" s="161"/>
    </row>
    <row r="1137" spans="1:5" x14ac:dyDescent="0.25">
      <c r="A1137" s="163"/>
      <c r="B1137" s="162"/>
      <c r="D1137" s="161"/>
      <c r="E1137" s="161"/>
    </row>
    <row r="1138" spans="1:5" x14ac:dyDescent="0.25">
      <c r="A1138" s="163"/>
      <c r="B1138" s="162"/>
      <c r="D1138" s="161"/>
      <c r="E1138" s="161"/>
    </row>
    <row r="1139" spans="1:5" x14ac:dyDescent="0.25">
      <c r="A1139" s="163"/>
      <c r="B1139" s="162"/>
      <c r="D1139" s="161"/>
      <c r="E1139" s="161"/>
    </row>
    <row r="1140" spans="1:5" x14ac:dyDescent="0.25">
      <c r="A1140" s="163"/>
      <c r="B1140" s="162"/>
      <c r="D1140" s="161"/>
      <c r="E1140" s="161"/>
    </row>
    <row r="1141" spans="1:5" x14ac:dyDescent="0.25">
      <c r="A1141" s="163"/>
      <c r="B1141" s="162"/>
      <c r="D1141" s="161"/>
      <c r="E1141" s="161"/>
    </row>
    <row r="1142" spans="1:5" x14ac:dyDescent="0.25">
      <c r="A1142" s="163"/>
      <c r="B1142" s="162"/>
      <c r="D1142" s="161"/>
      <c r="E1142" s="161"/>
    </row>
    <row r="1143" spans="1:5" x14ac:dyDescent="0.25">
      <c r="A1143" s="163"/>
      <c r="B1143" s="162"/>
      <c r="D1143" s="161"/>
      <c r="E1143" s="161"/>
    </row>
    <row r="1144" spans="1:5" x14ac:dyDescent="0.25">
      <c r="A1144" s="163"/>
      <c r="B1144" s="162"/>
      <c r="D1144" s="161"/>
      <c r="E1144" s="161"/>
    </row>
    <row r="1145" spans="1:5" x14ac:dyDescent="0.25">
      <c r="A1145" s="163"/>
      <c r="B1145" s="162"/>
      <c r="D1145" s="161"/>
      <c r="E1145" s="161"/>
    </row>
    <row r="1146" spans="1:5" x14ac:dyDescent="0.25">
      <c r="A1146" s="163"/>
      <c r="B1146" s="162"/>
      <c r="D1146" s="161"/>
      <c r="E1146" s="161"/>
    </row>
    <row r="1147" spans="1:5" x14ac:dyDescent="0.25">
      <c r="A1147" s="163"/>
      <c r="B1147" s="162"/>
      <c r="D1147" s="161"/>
      <c r="E1147" s="161"/>
    </row>
    <row r="1148" spans="1:5" x14ac:dyDescent="0.25">
      <c r="A1148" s="163"/>
      <c r="B1148" s="162"/>
      <c r="D1148" s="161"/>
      <c r="E1148" s="161"/>
    </row>
    <row r="1149" spans="1:5" x14ac:dyDescent="0.25">
      <c r="A1149" s="163"/>
      <c r="B1149" s="162"/>
      <c r="D1149" s="161"/>
      <c r="E1149" s="161"/>
    </row>
    <row r="1150" spans="1:5" x14ac:dyDescent="0.25">
      <c r="A1150" s="163"/>
      <c r="B1150" s="162"/>
      <c r="D1150" s="161"/>
      <c r="E1150" s="161"/>
    </row>
    <row r="1151" spans="1:5" x14ac:dyDescent="0.25">
      <c r="A1151" s="163"/>
      <c r="B1151" s="162"/>
      <c r="D1151" s="161"/>
      <c r="E1151" s="161"/>
    </row>
    <row r="1152" spans="1:5" x14ac:dyDescent="0.25">
      <c r="A1152" s="163"/>
      <c r="B1152" s="162"/>
      <c r="D1152" s="161"/>
      <c r="E1152" s="161"/>
    </row>
    <row r="1153" spans="1:5" x14ac:dyDescent="0.25">
      <c r="A1153" s="163"/>
      <c r="B1153" s="162"/>
      <c r="D1153" s="161"/>
      <c r="E1153" s="161"/>
    </row>
    <row r="1154" spans="1:5" x14ac:dyDescent="0.25">
      <c r="A1154" s="163"/>
      <c r="B1154" s="162"/>
      <c r="D1154" s="161"/>
      <c r="E1154" s="161"/>
    </row>
    <row r="1155" spans="1:5" x14ac:dyDescent="0.25">
      <c r="A1155" s="163"/>
      <c r="B1155" s="162"/>
      <c r="D1155" s="161"/>
      <c r="E1155" s="161"/>
    </row>
    <row r="1156" spans="1:5" x14ac:dyDescent="0.25">
      <c r="A1156" s="163"/>
      <c r="B1156" s="162"/>
      <c r="D1156" s="161"/>
      <c r="E1156" s="161"/>
    </row>
    <row r="1157" spans="1:5" x14ac:dyDescent="0.25">
      <c r="A1157" s="163"/>
      <c r="B1157" s="162"/>
      <c r="D1157" s="161"/>
      <c r="E1157" s="161"/>
    </row>
    <row r="1158" spans="1:5" x14ac:dyDescent="0.25">
      <c r="A1158" s="163"/>
      <c r="B1158" s="162"/>
      <c r="D1158" s="161"/>
      <c r="E1158" s="161"/>
    </row>
    <row r="1159" spans="1:5" x14ac:dyDescent="0.25">
      <c r="A1159" s="163"/>
      <c r="B1159" s="162"/>
      <c r="D1159" s="161"/>
      <c r="E1159" s="161"/>
    </row>
    <row r="1160" spans="1:5" x14ac:dyDescent="0.25">
      <c r="A1160" s="163"/>
      <c r="B1160" s="162"/>
      <c r="D1160" s="161"/>
      <c r="E1160" s="161"/>
    </row>
    <row r="1161" spans="1:5" x14ac:dyDescent="0.25">
      <c r="A1161" s="163"/>
      <c r="B1161" s="162"/>
      <c r="D1161" s="161"/>
      <c r="E1161" s="161"/>
    </row>
    <row r="1162" spans="1:5" x14ac:dyDescent="0.25">
      <c r="A1162" s="163"/>
      <c r="B1162" s="162"/>
      <c r="D1162" s="161"/>
      <c r="E1162" s="161"/>
    </row>
    <row r="1163" spans="1:5" x14ac:dyDescent="0.25">
      <c r="A1163" s="163"/>
      <c r="B1163" s="162"/>
      <c r="D1163" s="161"/>
      <c r="E1163" s="161"/>
    </row>
    <row r="1164" spans="1:5" x14ac:dyDescent="0.25">
      <c r="A1164" s="163"/>
      <c r="B1164" s="162"/>
      <c r="D1164" s="161"/>
      <c r="E1164" s="161"/>
    </row>
    <row r="1165" spans="1:5" x14ac:dyDescent="0.25">
      <c r="A1165" s="163"/>
      <c r="B1165" s="162"/>
      <c r="D1165" s="161"/>
      <c r="E1165" s="161"/>
    </row>
    <row r="1166" spans="1:5" x14ac:dyDescent="0.25">
      <c r="A1166" s="163"/>
      <c r="B1166" s="162"/>
      <c r="D1166" s="161"/>
      <c r="E1166" s="161"/>
    </row>
    <row r="1167" spans="1:5" x14ac:dyDescent="0.25">
      <c r="A1167" s="163"/>
      <c r="B1167" s="162"/>
      <c r="D1167" s="161"/>
      <c r="E1167" s="161"/>
    </row>
    <row r="1168" spans="1:5" x14ac:dyDescent="0.25">
      <c r="A1168" s="163"/>
      <c r="B1168" s="162"/>
      <c r="D1168" s="161"/>
      <c r="E1168" s="161"/>
    </row>
    <row r="1169" spans="1:5" x14ac:dyDescent="0.25">
      <c r="A1169" s="163"/>
      <c r="B1169" s="162"/>
      <c r="D1169" s="161"/>
      <c r="E1169" s="161"/>
    </row>
    <row r="1170" spans="1:5" x14ac:dyDescent="0.25">
      <c r="A1170" s="163"/>
      <c r="B1170" s="162"/>
      <c r="D1170" s="161"/>
      <c r="E1170" s="161"/>
    </row>
    <row r="1171" spans="1:5" x14ac:dyDescent="0.25">
      <c r="A1171" s="163"/>
      <c r="B1171" s="162"/>
      <c r="D1171" s="161"/>
      <c r="E1171" s="161"/>
    </row>
    <row r="1172" spans="1:5" x14ac:dyDescent="0.25">
      <c r="A1172" s="163"/>
      <c r="B1172" s="162"/>
      <c r="D1172" s="161"/>
      <c r="E1172" s="161"/>
    </row>
    <row r="1173" spans="1:5" x14ac:dyDescent="0.25">
      <c r="A1173" s="163"/>
      <c r="B1173" s="162"/>
      <c r="D1173" s="161"/>
      <c r="E1173" s="161"/>
    </row>
    <row r="1174" spans="1:5" x14ac:dyDescent="0.25">
      <c r="A1174" s="163"/>
      <c r="B1174" s="162"/>
      <c r="D1174" s="161"/>
      <c r="E1174" s="161"/>
    </row>
    <row r="1175" spans="1:5" x14ac:dyDescent="0.25">
      <c r="A1175" s="163"/>
      <c r="B1175" s="162"/>
      <c r="D1175" s="161"/>
      <c r="E1175" s="161"/>
    </row>
    <row r="1176" spans="1:5" x14ac:dyDescent="0.25">
      <c r="A1176" s="163"/>
      <c r="B1176" s="162"/>
      <c r="D1176" s="161"/>
      <c r="E1176" s="161"/>
    </row>
    <row r="1177" spans="1:5" x14ac:dyDescent="0.25">
      <c r="A1177" s="163"/>
      <c r="B1177" s="162"/>
      <c r="D1177" s="161"/>
      <c r="E1177" s="161"/>
    </row>
    <row r="1178" spans="1:5" x14ac:dyDescent="0.25">
      <c r="A1178" s="163"/>
      <c r="B1178" s="162"/>
      <c r="D1178" s="161"/>
      <c r="E1178" s="161"/>
    </row>
    <row r="1179" spans="1:5" x14ac:dyDescent="0.25">
      <c r="A1179" s="163"/>
      <c r="B1179" s="162"/>
      <c r="D1179" s="161"/>
      <c r="E1179" s="161"/>
    </row>
    <row r="1180" spans="1:5" x14ac:dyDescent="0.25">
      <c r="A1180" s="163"/>
      <c r="B1180" s="162"/>
      <c r="D1180" s="161"/>
      <c r="E1180" s="161"/>
    </row>
    <row r="1181" spans="1:5" x14ac:dyDescent="0.25">
      <c r="A1181" s="163"/>
      <c r="B1181" s="162"/>
      <c r="D1181" s="161"/>
      <c r="E1181" s="161"/>
    </row>
    <row r="1182" spans="1:5" x14ac:dyDescent="0.25">
      <c r="A1182" s="163"/>
      <c r="B1182" s="162"/>
      <c r="D1182" s="161"/>
      <c r="E1182" s="161"/>
    </row>
    <row r="1183" spans="1:5" x14ac:dyDescent="0.25">
      <c r="A1183" s="163"/>
      <c r="B1183" s="162"/>
      <c r="D1183" s="161"/>
      <c r="E1183" s="161"/>
    </row>
    <row r="1184" spans="1:5" x14ac:dyDescent="0.25">
      <c r="A1184" s="163"/>
      <c r="B1184" s="162"/>
      <c r="D1184" s="161"/>
      <c r="E1184" s="161"/>
    </row>
    <row r="1185" spans="1:5" x14ac:dyDescent="0.25">
      <c r="A1185" s="163"/>
      <c r="B1185" s="162"/>
      <c r="D1185" s="161"/>
      <c r="E1185" s="161"/>
    </row>
    <row r="1186" spans="1:5" x14ac:dyDescent="0.25">
      <c r="A1186" s="163"/>
      <c r="B1186" s="162"/>
      <c r="D1186" s="161"/>
      <c r="E1186" s="161"/>
    </row>
    <row r="1187" spans="1:5" x14ac:dyDescent="0.25">
      <c r="A1187" s="163"/>
      <c r="B1187" s="162"/>
      <c r="D1187" s="161"/>
      <c r="E1187" s="161"/>
    </row>
    <row r="1188" spans="1:5" x14ac:dyDescent="0.25">
      <c r="A1188" s="163"/>
      <c r="B1188" s="162"/>
      <c r="D1188" s="161"/>
      <c r="E1188" s="161"/>
    </row>
    <row r="1189" spans="1:5" x14ac:dyDescent="0.25">
      <c r="A1189" s="163"/>
      <c r="B1189" s="162"/>
      <c r="D1189" s="161"/>
      <c r="E1189" s="161"/>
    </row>
    <row r="1190" spans="1:5" x14ac:dyDescent="0.25">
      <c r="A1190" s="163"/>
      <c r="B1190" s="162"/>
      <c r="D1190" s="161"/>
      <c r="E1190" s="161"/>
    </row>
    <row r="1191" spans="1:5" x14ac:dyDescent="0.25">
      <c r="A1191" s="163"/>
      <c r="B1191" s="162"/>
      <c r="D1191" s="161"/>
      <c r="E1191" s="161"/>
    </row>
    <row r="1192" spans="1:5" x14ac:dyDescent="0.25">
      <c r="A1192" s="163"/>
      <c r="B1192" s="162"/>
      <c r="D1192" s="161"/>
      <c r="E1192" s="161"/>
    </row>
    <row r="1193" spans="1:5" x14ac:dyDescent="0.25">
      <c r="A1193" s="163"/>
      <c r="B1193" s="162"/>
      <c r="D1193" s="161"/>
      <c r="E1193" s="161"/>
    </row>
    <row r="1194" spans="1:5" x14ac:dyDescent="0.25">
      <c r="A1194" s="163"/>
      <c r="B1194" s="162"/>
      <c r="D1194" s="161"/>
      <c r="E1194" s="161"/>
    </row>
    <row r="1195" spans="1:5" x14ac:dyDescent="0.25">
      <c r="A1195" s="163"/>
      <c r="B1195" s="162"/>
      <c r="D1195" s="161"/>
      <c r="E1195" s="161"/>
    </row>
    <row r="1196" spans="1:5" x14ac:dyDescent="0.25">
      <c r="A1196" s="163"/>
      <c r="B1196" s="162"/>
      <c r="D1196" s="161"/>
      <c r="E1196" s="161"/>
    </row>
    <row r="1197" spans="1:5" x14ac:dyDescent="0.25">
      <c r="A1197" s="163"/>
      <c r="B1197" s="162"/>
      <c r="D1197" s="161"/>
      <c r="E1197" s="161"/>
    </row>
    <row r="1198" spans="1:5" x14ac:dyDescent="0.25">
      <c r="A1198" s="163"/>
      <c r="B1198" s="162"/>
      <c r="D1198" s="161"/>
      <c r="E1198" s="161"/>
    </row>
    <row r="1199" spans="1:5" x14ac:dyDescent="0.25">
      <c r="A1199" s="163"/>
      <c r="B1199" s="162"/>
      <c r="D1199" s="161"/>
      <c r="E1199" s="161"/>
    </row>
    <row r="1200" spans="1:5" x14ac:dyDescent="0.25">
      <c r="A1200" s="163"/>
      <c r="B1200" s="162"/>
      <c r="D1200" s="161"/>
      <c r="E1200" s="161"/>
    </row>
    <row r="1201" spans="1:5" x14ac:dyDescent="0.25">
      <c r="A1201" s="163"/>
      <c r="B1201" s="162"/>
      <c r="D1201" s="161"/>
      <c r="E1201" s="161"/>
    </row>
    <row r="1202" spans="1:5" x14ac:dyDescent="0.25">
      <c r="A1202" s="163"/>
      <c r="B1202" s="162"/>
      <c r="D1202" s="161"/>
      <c r="E1202" s="161"/>
    </row>
    <row r="1203" spans="1:5" x14ac:dyDescent="0.25">
      <c r="A1203" s="163"/>
      <c r="B1203" s="162"/>
      <c r="D1203" s="161"/>
      <c r="E1203" s="161"/>
    </row>
    <row r="1204" spans="1:5" x14ac:dyDescent="0.25">
      <c r="A1204" s="163"/>
      <c r="B1204" s="162"/>
      <c r="D1204" s="161"/>
      <c r="E1204" s="161"/>
    </row>
    <row r="1205" spans="1:5" x14ac:dyDescent="0.25">
      <c r="A1205" s="163"/>
      <c r="B1205" s="162"/>
      <c r="D1205" s="161"/>
      <c r="E1205" s="161"/>
    </row>
    <row r="1206" spans="1:5" x14ac:dyDescent="0.25">
      <c r="A1206" s="163"/>
      <c r="B1206" s="162"/>
      <c r="D1206" s="161"/>
      <c r="E1206" s="161"/>
    </row>
    <row r="1207" spans="1:5" x14ac:dyDescent="0.25">
      <c r="A1207" s="163"/>
      <c r="B1207" s="162"/>
    </row>
    <row r="1208" spans="1:5" x14ac:dyDescent="0.25">
      <c r="A1208" s="163"/>
      <c r="B1208" s="162"/>
    </row>
    <row r="1209" spans="1:5" x14ac:dyDescent="0.25">
      <c r="A1209" s="163"/>
      <c r="B1209" s="162"/>
    </row>
    <row r="1210" spans="1:5" x14ac:dyDescent="0.25">
      <c r="A1210" s="163"/>
      <c r="B1210" s="162"/>
    </row>
    <row r="1211" spans="1:5" x14ac:dyDescent="0.25">
      <c r="A1211" s="163"/>
      <c r="B1211" s="162"/>
    </row>
    <row r="1212" spans="1:5" x14ac:dyDescent="0.25">
      <c r="A1212" s="163"/>
      <c r="B1212" s="162"/>
    </row>
    <row r="1213" spans="1:5" x14ac:dyDescent="0.25">
      <c r="A1213" s="163"/>
      <c r="B1213" s="162"/>
    </row>
    <row r="1214" spans="1:5" x14ac:dyDescent="0.25">
      <c r="A1214" s="163"/>
      <c r="B1214" s="162"/>
    </row>
    <row r="1215" spans="1:5" x14ac:dyDescent="0.25">
      <c r="A1215" s="163"/>
      <c r="B1215" s="162"/>
    </row>
    <row r="1216" spans="1:5" x14ac:dyDescent="0.25">
      <c r="A1216" s="163"/>
      <c r="B1216" s="162"/>
    </row>
    <row r="1217" spans="1:2" x14ac:dyDescent="0.25">
      <c r="A1217" s="163"/>
      <c r="B1217" s="162"/>
    </row>
    <row r="1218" spans="1:2" x14ac:dyDescent="0.25">
      <c r="A1218" s="163"/>
      <c r="B1218" s="162"/>
    </row>
    <row r="1219" spans="1:2" x14ac:dyDescent="0.25">
      <c r="A1219" s="163"/>
      <c r="B1219" s="162"/>
    </row>
    <row r="1220" spans="1:2" x14ac:dyDescent="0.25">
      <c r="A1220" s="163"/>
      <c r="B1220" s="162"/>
    </row>
    <row r="1221" spans="1:2" x14ac:dyDescent="0.25">
      <c r="A1221" s="163"/>
      <c r="B1221" s="162"/>
    </row>
    <row r="1222" spans="1:2" x14ac:dyDescent="0.25">
      <c r="A1222" s="163"/>
      <c r="B1222" s="162"/>
    </row>
    <row r="1223" spans="1:2" x14ac:dyDescent="0.25">
      <c r="A1223" s="163"/>
      <c r="B1223" s="162"/>
    </row>
    <row r="1224" spans="1:2" x14ac:dyDescent="0.25">
      <c r="A1224" s="163"/>
      <c r="B1224" s="162"/>
    </row>
    <row r="1225" spans="1:2" x14ac:dyDescent="0.25">
      <c r="A1225" s="163"/>
      <c r="B1225" s="162"/>
    </row>
    <row r="1226" spans="1:2" x14ac:dyDescent="0.25">
      <c r="A1226" s="163"/>
      <c r="B1226" s="162"/>
    </row>
    <row r="1227" spans="1:2" x14ac:dyDescent="0.25">
      <c r="A1227" s="163"/>
      <c r="B1227" s="162"/>
    </row>
    <row r="1228" spans="1:2" x14ac:dyDescent="0.25">
      <c r="A1228" s="163"/>
      <c r="B1228" s="162"/>
    </row>
    <row r="1229" spans="1:2" x14ac:dyDescent="0.25">
      <c r="A1229" s="163"/>
      <c r="B1229" s="162"/>
    </row>
    <row r="1230" spans="1:2" x14ac:dyDescent="0.25">
      <c r="A1230" s="163"/>
      <c r="B1230" s="162"/>
    </row>
    <row r="1231" spans="1:2" x14ac:dyDescent="0.25">
      <c r="A1231" s="163"/>
      <c r="B1231" s="162"/>
    </row>
    <row r="1232" spans="1:2" x14ac:dyDescent="0.25">
      <c r="A1232" s="163"/>
      <c r="B1232" s="162"/>
    </row>
    <row r="1233" spans="1:2" x14ac:dyDescent="0.25">
      <c r="A1233" s="163"/>
      <c r="B1233" s="162"/>
    </row>
    <row r="1234" spans="1:2" x14ac:dyDescent="0.25">
      <c r="A1234" s="163"/>
      <c r="B1234" s="162"/>
    </row>
    <row r="1235" spans="1:2" x14ac:dyDescent="0.25">
      <c r="A1235" s="163"/>
      <c r="B1235" s="162"/>
    </row>
    <row r="1236" spans="1:2" x14ac:dyDescent="0.25">
      <c r="A1236" s="163"/>
      <c r="B1236" s="162"/>
    </row>
    <row r="1237" spans="1:2" x14ac:dyDescent="0.25">
      <c r="A1237" s="163"/>
      <c r="B1237" s="162"/>
    </row>
    <row r="1238" spans="1:2" x14ac:dyDescent="0.25">
      <c r="A1238" s="163"/>
      <c r="B1238" s="162"/>
    </row>
    <row r="1239" spans="1:2" x14ac:dyDescent="0.25">
      <c r="A1239" s="163"/>
      <c r="B1239" s="162"/>
    </row>
    <row r="1240" spans="1:2" x14ac:dyDescent="0.25">
      <c r="A1240" s="163"/>
      <c r="B1240" s="162"/>
    </row>
    <row r="1241" spans="1:2" x14ac:dyDescent="0.25">
      <c r="A1241" s="163"/>
      <c r="B1241" s="162"/>
    </row>
    <row r="1242" spans="1:2" x14ac:dyDescent="0.25">
      <c r="A1242" s="163"/>
      <c r="B1242" s="162"/>
    </row>
    <row r="1243" spans="1:2" x14ac:dyDescent="0.25">
      <c r="A1243" s="163"/>
      <c r="B1243" s="162"/>
    </row>
    <row r="1244" spans="1:2" x14ac:dyDescent="0.25">
      <c r="A1244" s="163"/>
      <c r="B1244" s="162"/>
    </row>
    <row r="1245" spans="1:2" x14ac:dyDescent="0.25">
      <c r="A1245" s="163"/>
      <c r="B1245" s="162"/>
    </row>
    <row r="1246" spans="1:2" x14ac:dyDescent="0.25">
      <c r="A1246" s="163"/>
      <c r="B1246" s="162"/>
    </row>
    <row r="1247" spans="1:2" x14ac:dyDescent="0.25">
      <c r="A1247" s="163"/>
      <c r="B1247" s="162"/>
    </row>
    <row r="1248" spans="1:2" x14ac:dyDescent="0.25">
      <c r="A1248" s="163"/>
      <c r="B1248" s="162"/>
    </row>
    <row r="1249" spans="1:2" x14ac:dyDescent="0.25">
      <c r="A1249" s="163"/>
      <c r="B1249" s="162"/>
    </row>
    <row r="1250" spans="1:2" x14ac:dyDescent="0.25">
      <c r="A1250" s="163"/>
      <c r="B1250" s="162"/>
    </row>
    <row r="1251" spans="1:2" x14ac:dyDescent="0.25">
      <c r="A1251" s="163"/>
      <c r="B1251" s="162"/>
    </row>
    <row r="1252" spans="1:2" x14ac:dyDescent="0.25">
      <c r="A1252" s="163"/>
      <c r="B1252" s="162"/>
    </row>
    <row r="1253" spans="1:2" x14ac:dyDescent="0.25">
      <c r="A1253" s="163"/>
      <c r="B1253" s="162"/>
    </row>
    <row r="1254" spans="1:2" x14ac:dyDescent="0.25">
      <c r="A1254" s="163"/>
      <c r="B1254" s="162"/>
    </row>
    <row r="1255" spans="1:2" x14ac:dyDescent="0.25">
      <c r="A1255" s="163"/>
      <c r="B1255" s="162"/>
    </row>
    <row r="1256" spans="1:2" x14ac:dyDescent="0.25">
      <c r="A1256" s="163"/>
      <c r="B1256" s="162"/>
    </row>
    <row r="1257" spans="1:2" x14ac:dyDescent="0.25">
      <c r="A1257" s="163"/>
      <c r="B1257" s="162"/>
    </row>
    <row r="1258" spans="1:2" x14ac:dyDescent="0.25">
      <c r="A1258" s="163"/>
      <c r="B1258" s="162"/>
    </row>
    <row r="1259" spans="1:2" x14ac:dyDescent="0.25">
      <c r="A1259" s="163"/>
      <c r="B1259" s="162"/>
    </row>
  </sheetData>
  <mergeCells count="78">
    <mergeCell ref="G3:G4"/>
    <mergeCell ref="G14:G15"/>
    <mergeCell ref="G17:G21"/>
    <mergeCell ref="G39:G42"/>
    <mergeCell ref="G76:G77"/>
    <mergeCell ref="G7:G9"/>
    <mergeCell ref="G10:G11"/>
    <mergeCell ref="G12:G13"/>
    <mergeCell ref="G56:G57"/>
    <mergeCell ref="G68:G69"/>
    <mergeCell ref="G49:G51"/>
    <mergeCell ref="G62:G64"/>
    <mergeCell ref="A90:C90"/>
    <mergeCell ref="A12:A13"/>
    <mergeCell ref="B30:B31"/>
    <mergeCell ref="G30:G31"/>
    <mergeCell ref="A37:A38"/>
    <mergeCell ref="A39:A42"/>
    <mergeCell ref="B17:B21"/>
    <mergeCell ref="A17:A21"/>
    <mergeCell ref="A83:A87"/>
    <mergeCell ref="A28:A29"/>
    <mergeCell ref="B28:B29"/>
    <mergeCell ref="G28:G29"/>
    <mergeCell ref="A30:A31"/>
    <mergeCell ref="B39:B42"/>
    <mergeCell ref="G37:G38"/>
    <mergeCell ref="G83:G87"/>
    <mergeCell ref="B3:B4"/>
    <mergeCell ref="B83:B87"/>
    <mergeCell ref="B62:B64"/>
    <mergeCell ref="A3:A4"/>
    <mergeCell ref="B56:B57"/>
    <mergeCell ref="A24:A25"/>
    <mergeCell ref="B24:B25"/>
    <mergeCell ref="B12:B13"/>
    <mergeCell ref="A5:A6"/>
    <mergeCell ref="B5:B6"/>
    <mergeCell ref="B14:B15"/>
    <mergeCell ref="B68:B69"/>
    <mergeCell ref="B43:B45"/>
    <mergeCell ref="B37:B38"/>
    <mergeCell ref="A79:A81"/>
    <mergeCell ref="B79:B81"/>
    <mergeCell ref="G79:G81"/>
    <mergeCell ref="A70:A71"/>
    <mergeCell ref="B70:B71"/>
    <mergeCell ref="G70:G71"/>
    <mergeCell ref="B73:B75"/>
    <mergeCell ref="G73:G75"/>
    <mergeCell ref="A76:A77"/>
    <mergeCell ref="A56:A57"/>
    <mergeCell ref="I17:I21"/>
    <mergeCell ref="B7:B9"/>
    <mergeCell ref="B46:B48"/>
    <mergeCell ref="G24:G25"/>
    <mergeCell ref="G43:G45"/>
    <mergeCell ref="B49:B51"/>
    <mergeCell ref="A49:A51"/>
    <mergeCell ref="B52:B55"/>
    <mergeCell ref="A14:A15"/>
    <mergeCell ref="A7:A9"/>
    <mergeCell ref="A1:H1"/>
    <mergeCell ref="A88:A89"/>
    <mergeCell ref="B88:B89"/>
    <mergeCell ref="G46:G48"/>
    <mergeCell ref="G5:G6"/>
    <mergeCell ref="G52:G55"/>
    <mergeCell ref="A10:A11"/>
    <mergeCell ref="B10:B11"/>
    <mergeCell ref="A46:A48"/>
    <mergeCell ref="A43:A45"/>
    <mergeCell ref="A68:A69"/>
    <mergeCell ref="A73:A75"/>
    <mergeCell ref="G88:G89"/>
    <mergeCell ref="B76:B77"/>
    <mergeCell ref="A52:A55"/>
    <mergeCell ref="A62:A64"/>
  </mergeCells>
  <phoneticPr fontId="3" type="noConversion"/>
  <pageMargins left="0.59055118110236227" right="0.39370078740157483" top="0.55118110236220474" bottom="0.55118110236220474"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zoomScaleNormal="100" workbookViewId="0">
      <selection activeCell="J12" sqref="J12"/>
    </sheetView>
  </sheetViews>
  <sheetFormatPr defaultRowHeight="15" x14ac:dyDescent="0.2"/>
  <cols>
    <col min="1" max="1" width="9.140625" style="195" customWidth="1"/>
    <col min="2" max="2" width="12.5703125" style="192" customWidth="1"/>
    <col min="3" max="3" width="16.7109375" style="194" customWidth="1"/>
    <col min="4" max="4" width="16.85546875" style="192" customWidth="1"/>
    <col min="5" max="5" width="18.140625" style="192" customWidth="1"/>
    <col min="6" max="6" width="15.140625" style="192" customWidth="1"/>
    <col min="7" max="7" width="12.85546875" style="193" customWidth="1"/>
    <col min="8" max="8" width="27.42578125" style="193" customWidth="1"/>
    <col min="9" max="9" width="26.85546875" style="193" customWidth="1"/>
    <col min="10" max="10" width="11.28515625" style="192" customWidth="1"/>
    <col min="11" max="11" width="24.7109375" style="193" customWidth="1"/>
    <col min="12" max="16384" width="9.140625" style="192"/>
  </cols>
  <sheetData>
    <row r="1" spans="1:11" ht="18.75" customHeight="1" x14ac:dyDescent="0.3">
      <c r="A1" s="1100" t="s">
        <v>409</v>
      </c>
      <c r="B1" s="1100"/>
      <c r="C1" s="1100"/>
      <c r="D1" s="1100"/>
      <c r="E1" s="1100"/>
      <c r="F1" s="1100"/>
      <c r="G1" s="1100"/>
      <c r="H1" s="1100"/>
      <c r="I1" s="1100"/>
      <c r="J1" s="1100"/>
      <c r="K1" s="1100"/>
    </row>
    <row r="2" spans="1:11" ht="58.5" x14ac:dyDescent="0.2">
      <c r="A2" s="210" t="s">
        <v>408</v>
      </c>
      <c r="B2" s="208" t="s">
        <v>407</v>
      </c>
      <c r="C2" s="208" t="s">
        <v>406</v>
      </c>
      <c r="D2" s="209" t="s">
        <v>405</v>
      </c>
      <c r="E2" s="209" t="s">
        <v>404</v>
      </c>
      <c r="F2" s="209" t="s">
        <v>403</v>
      </c>
      <c r="G2" s="208" t="s">
        <v>402</v>
      </c>
      <c r="H2" s="208" t="s">
        <v>401</v>
      </c>
      <c r="I2" s="208" t="s">
        <v>400</v>
      </c>
      <c r="J2" s="209" t="s">
        <v>399</v>
      </c>
      <c r="K2" s="208" t="s">
        <v>398</v>
      </c>
    </row>
    <row r="3" spans="1:11" ht="16.5" x14ac:dyDescent="0.2">
      <c r="A3" s="207">
        <v>1</v>
      </c>
      <c r="B3" s="206" t="s">
        <v>248</v>
      </c>
      <c r="C3" s="203" t="s">
        <v>39</v>
      </c>
      <c r="D3" s="206" t="s">
        <v>397</v>
      </c>
      <c r="E3" s="206" t="s">
        <v>246</v>
      </c>
      <c r="F3" s="206" t="s">
        <v>396</v>
      </c>
      <c r="G3" s="205">
        <v>0</v>
      </c>
      <c r="H3" s="205">
        <v>80250</v>
      </c>
      <c r="I3" s="205">
        <v>84000</v>
      </c>
      <c r="J3" s="204">
        <v>164250</v>
      </c>
      <c r="K3" s="203"/>
    </row>
    <row r="4" spans="1:11" ht="16.5" x14ac:dyDescent="0.2">
      <c r="A4" s="207">
        <v>2</v>
      </c>
      <c r="B4" s="206" t="s">
        <v>248</v>
      </c>
      <c r="C4" s="203" t="s">
        <v>40</v>
      </c>
      <c r="D4" s="206" t="s">
        <v>395</v>
      </c>
      <c r="E4" s="206" t="s">
        <v>255</v>
      </c>
      <c r="F4" s="206" t="s">
        <v>394</v>
      </c>
      <c r="G4" s="205">
        <v>0</v>
      </c>
      <c r="H4" s="205">
        <v>164250</v>
      </c>
      <c r="I4" s="205">
        <v>0</v>
      </c>
      <c r="J4" s="204">
        <v>164250</v>
      </c>
      <c r="K4" s="203"/>
    </row>
    <row r="5" spans="1:11" ht="16.5" x14ac:dyDescent="0.2">
      <c r="A5" s="207">
        <v>3</v>
      </c>
      <c r="B5" s="206" t="s">
        <v>248</v>
      </c>
      <c r="C5" s="203" t="s">
        <v>41</v>
      </c>
      <c r="D5" s="206" t="s">
        <v>393</v>
      </c>
      <c r="E5" s="206" t="s">
        <v>250</v>
      </c>
      <c r="F5" s="206" t="s">
        <v>392</v>
      </c>
      <c r="G5" s="205">
        <v>0</v>
      </c>
      <c r="H5" s="205">
        <v>82650</v>
      </c>
      <c r="I5" s="205">
        <v>81600</v>
      </c>
      <c r="J5" s="204">
        <v>164250</v>
      </c>
      <c r="K5" s="203"/>
    </row>
    <row r="6" spans="1:11" ht="16.5" x14ac:dyDescent="0.2">
      <c r="A6" s="207">
        <v>4</v>
      </c>
      <c r="B6" s="206" t="s">
        <v>248</v>
      </c>
      <c r="C6" s="203" t="s">
        <v>42</v>
      </c>
      <c r="D6" s="206" t="s">
        <v>391</v>
      </c>
      <c r="E6" s="206" t="s">
        <v>250</v>
      </c>
      <c r="F6" s="206" t="s">
        <v>390</v>
      </c>
      <c r="G6" s="205">
        <v>0</v>
      </c>
      <c r="H6" s="205">
        <v>164250</v>
      </c>
      <c r="I6" s="205">
        <v>0</v>
      </c>
      <c r="J6" s="204">
        <v>164250</v>
      </c>
      <c r="K6" s="203"/>
    </row>
    <row r="7" spans="1:11" ht="16.5" x14ac:dyDescent="0.2">
      <c r="A7" s="207">
        <v>5</v>
      </c>
      <c r="B7" s="206" t="s">
        <v>341</v>
      </c>
      <c r="C7" s="203" t="s">
        <v>43</v>
      </c>
      <c r="D7" s="206" t="s">
        <v>389</v>
      </c>
      <c r="E7" s="206" t="s">
        <v>250</v>
      </c>
      <c r="F7" s="206" t="s">
        <v>388</v>
      </c>
      <c r="G7" s="205">
        <v>0</v>
      </c>
      <c r="H7" s="205">
        <v>68250</v>
      </c>
      <c r="I7" s="205">
        <v>96000</v>
      </c>
      <c r="J7" s="204">
        <v>164250</v>
      </c>
      <c r="K7" s="203"/>
    </row>
    <row r="8" spans="1:11" ht="16.5" x14ac:dyDescent="0.2">
      <c r="A8" s="207">
        <v>6</v>
      </c>
      <c r="B8" s="206" t="s">
        <v>341</v>
      </c>
      <c r="C8" s="203" t="s">
        <v>44</v>
      </c>
      <c r="D8" s="206" t="s">
        <v>387</v>
      </c>
      <c r="E8" s="206" t="s">
        <v>250</v>
      </c>
      <c r="F8" s="206" t="s">
        <v>386</v>
      </c>
      <c r="G8" s="205">
        <v>0</v>
      </c>
      <c r="H8" s="205">
        <v>164250</v>
      </c>
      <c r="I8" s="205">
        <v>0</v>
      </c>
      <c r="J8" s="204">
        <v>164250</v>
      </c>
      <c r="K8" s="203"/>
    </row>
    <row r="9" spans="1:11" ht="16.5" x14ac:dyDescent="0.2">
      <c r="A9" s="207">
        <v>7</v>
      </c>
      <c r="B9" s="206" t="s">
        <v>334</v>
      </c>
      <c r="C9" s="203" t="s">
        <v>45</v>
      </c>
      <c r="D9" s="206" t="s">
        <v>385</v>
      </c>
      <c r="E9" s="206" t="s">
        <v>250</v>
      </c>
      <c r="F9" s="206" t="s">
        <v>384</v>
      </c>
      <c r="G9" s="205">
        <v>0</v>
      </c>
      <c r="H9" s="205">
        <v>72450</v>
      </c>
      <c r="I9" s="205">
        <v>91800</v>
      </c>
      <c r="J9" s="204">
        <v>164250</v>
      </c>
      <c r="K9" s="203"/>
    </row>
    <row r="10" spans="1:11" ht="16.5" x14ac:dyDescent="0.2">
      <c r="A10" s="207">
        <v>8</v>
      </c>
      <c r="B10" s="206" t="s">
        <v>334</v>
      </c>
      <c r="C10" s="203" t="s">
        <v>46</v>
      </c>
      <c r="D10" s="206" t="s">
        <v>383</v>
      </c>
      <c r="E10" s="206" t="s">
        <v>250</v>
      </c>
      <c r="F10" s="206" t="s">
        <v>382</v>
      </c>
      <c r="G10" s="205">
        <v>0</v>
      </c>
      <c r="H10" s="205">
        <v>68250</v>
      </c>
      <c r="I10" s="205">
        <v>96000</v>
      </c>
      <c r="J10" s="204">
        <v>164250</v>
      </c>
      <c r="K10" s="203"/>
    </row>
    <row r="11" spans="1:11" ht="16.5" x14ac:dyDescent="0.2">
      <c r="A11" s="207">
        <v>9</v>
      </c>
      <c r="B11" s="206" t="s">
        <v>334</v>
      </c>
      <c r="C11" s="203" t="s">
        <v>47</v>
      </c>
      <c r="D11" s="206" t="s">
        <v>381</v>
      </c>
      <c r="E11" s="206" t="s">
        <v>380</v>
      </c>
      <c r="F11" s="206" t="s">
        <v>379</v>
      </c>
      <c r="G11" s="205">
        <v>0</v>
      </c>
      <c r="H11" s="205">
        <v>80250</v>
      </c>
      <c r="I11" s="205">
        <v>84000</v>
      </c>
      <c r="J11" s="204">
        <v>164250</v>
      </c>
      <c r="K11" s="203"/>
    </row>
    <row r="12" spans="1:11" ht="16.5" x14ac:dyDescent="0.2">
      <c r="A12" s="207">
        <v>10</v>
      </c>
      <c r="B12" s="206" t="s">
        <v>326</v>
      </c>
      <c r="C12" s="203" t="s">
        <v>48</v>
      </c>
      <c r="D12" s="206" t="s">
        <v>378</v>
      </c>
      <c r="E12" s="206" t="s">
        <v>252</v>
      </c>
      <c r="F12" s="206" t="s">
        <v>377</v>
      </c>
      <c r="G12" s="205">
        <v>0</v>
      </c>
      <c r="H12" s="205">
        <v>88650</v>
      </c>
      <c r="I12" s="205">
        <v>75600</v>
      </c>
      <c r="J12" s="204">
        <v>164250</v>
      </c>
      <c r="K12" s="203"/>
    </row>
    <row r="13" spans="1:11" ht="16.5" x14ac:dyDescent="0.2">
      <c r="A13" s="207">
        <v>11</v>
      </c>
      <c r="B13" s="206" t="s">
        <v>326</v>
      </c>
      <c r="C13" s="203" t="s">
        <v>49</v>
      </c>
      <c r="D13" s="206" t="s">
        <v>376</v>
      </c>
      <c r="E13" s="206" t="s">
        <v>252</v>
      </c>
      <c r="F13" s="206" t="s">
        <v>375</v>
      </c>
      <c r="G13" s="205">
        <v>0</v>
      </c>
      <c r="H13" s="205">
        <v>164250</v>
      </c>
      <c r="I13" s="205">
        <v>0</v>
      </c>
      <c r="J13" s="204">
        <v>164250</v>
      </c>
      <c r="K13" s="203"/>
    </row>
    <row r="14" spans="1:11" ht="16.5" x14ac:dyDescent="0.2">
      <c r="A14" s="207">
        <v>12</v>
      </c>
      <c r="B14" s="206" t="s">
        <v>319</v>
      </c>
      <c r="C14" s="203" t="s">
        <v>50</v>
      </c>
      <c r="D14" s="206" t="s">
        <v>374</v>
      </c>
      <c r="E14" s="206" t="s">
        <v>255</v>
      </c>
      <c r="F14" s="206" t="s">
        <v>373</v>
      </c>
      <c r="G14" s="205">
        <v>0</v>
      </c>
      <c r="H14" s="205">
        <v>164250</v>
      </c>
      <c r="I14" s="205">
        <v>0</v>
      </c>
      <c r="J14" s="204">
        <v>164250</v>
      </c>
      <c r="K14" s="203"/>
    </row>
    <row r="15" spans="1:11" ht="16.5" x14ac:dyDescent="0.2">
      <c r="A15" s="207">
        <v>13</v>
      </c>
      <c r="B15" s="206" t="s">
        <v>319</v>
      </c>
      <c r="C15" s="203" t="s">
        <v>51</v>
      </c>
      <c r="D15" s="206" t="s">
        <v>372</v>
      </c>
      <c r="E15" s="206" t="s">
        <v>255</v>
      </c>
      <c r="F15" s="206" t="s">
        <v>371</v>
      </c>
      <c r="G15" s="205">
        <v>0</v>
      </c>
      <c r="H15" s="205">
        <v>86250</v>
      </c>
      <c r="I15" s="205">
        <v>78000</v>
      </c>
      <c r="J15" s="204">
        <v>164250</v>
      </c>
      <c r="K15" s="203"/>
    </row>
    <row r="16" spans="1:11" ht="16.5" x14ac:dyDescent="0.2">
      <c r="A16" s="207">
        <v>14</v>
      </c>
      <c r="B16" s="206" t="s">
        <v>254</v>
      </c>
      <c r="C16" s="203" t="s">
        <v>52</v>
      </c>
      <c r="D16" s="206" t="s">
        <v>370</v>
      </c>
      <c r="E16" s="206" t="s">
        <v>250</v>
      </c>
      <c r="F16" s="206" t="s">
        <v>369</v>
      </c>
      <c r="G16" s="205">
        <v>0</v>
      </c>
      <c r="H16" s="205">
        <v>164250</v>
      </c>
      <c r="I16" s="205">
        <v>0</v>
      </c>
      <c r="J16" s="204">
        <v>164250</v>
      </c>
      <c r="K16" s="203"/>
    </row>
    <row r="17" spans="1:11" ht="16.5" x14ac:dyDescent="0.2">
      <c r="A17" s="207">
        <v>15</v>
      </c>
      <c r="B17" s="206" t="s">
        <v>254</v>
      </c>
      <c r="C17" s="203" t="s">
        <v>53</v>
      </c>
      <c r="D17" s="206" t="s">
        <v>368</v>
      </c>
      <c r="E17" s="206" t="s">
        <v>255</v>
      </c>
      <c r="F17" s="206" t="s">
        <v>367</v>
      </c>
      <c r="G17" s="205">
        <v>0</v>
      </c>
      <c r="H17" s="205">
        <v>80250</v>
      </c>
      <c r="I17" s="205">
        <v>84000</v>
      </c>
      <c r="J17" s="204">
        <v>164250</v>
      </c>
      <c r="K17" s="203"/>
    </row>
    <row r="18" spans="1:11" ht="16.5" x14ac:dyDescent="0.2">
      <c r="A18" s="207">
        <v>16</v>
      </c>
      <c r="B18" s="206" t="s">
        <v>308</v>
      </c>
      <c r="C18" s="203" t="s">
        <v>54</v>
      </c>
      <c r="D18" s="206" t="s">
        <v>366</v>
      </c>
      <c r="E18" s="206" t="s">
        <v>255</v>
      </c>
      <c r="F18" s="206" t="s">
        <v>365</v>
      </c>
      <c r="G18" s="205">
        <v>0</v>
      </c>
      <c r="H18" s="205">
        <v>80250</v>
      </c>
      <c r="I18" s="205">
        <v>84000</v>
      </c>
      <c r="J18" s="204">
        <v>164250</v>
      </c>
      <c r="K18" s="203"/>
    </row>
    <row r="19" spans="1:11" ht="16.5" x14ac:dyDescent="0.2">
      <c r="A19" s="207">
        <v>17</v>
      </c>
      <c r="B19" s="206" t="s">
        <v>291</v>
      </c>
      <c r="C19" s="203" t="s">
        <v>55</v>
      </c>
      <c r="D19" s="206" t="s">
        <v>364</v>
      </c>
      <c r="E19" s="206" t="s">
        <v>255</v>
      </c>
      <c r="F19" s="206" t="s">
        <v>363</v>
      </c>
      <c r="G19" s="205">
        <v>0</v>
      </c>
      <c r="H19" s="205">
        <v>164250</v>
      </c>
      <c r="I19" s="205">
        <v>0</v>
      </c>
      <c r="J19" s="204">
        <v>164250</v>
      </c>
      <c r="K19" s="203"/>
    </row>
    <row r="20" spans="1:11" ht="16.5" x14ac:dyDescent="0.2">
      <c r="A20" s="207">
        <v>18</v>
      </c>
      <c r="B20" s="206" t="s">
        <v>291</v>
      </c>
      <c r="C20" s="203" t="s">
        <v>56</v>
      </c>
      <c r="D20" s="206" t="s">
        <v>362</v>
      </c>
      <c r="E20" s="206" t="s">
        <v>361</v>
      </c>
      <c r="F20" s="206" t="s">
        <v>360</v>
      </c>
      <c r="G20" s="205">
        <v>0</v>
      </c>
      <c r="H20" s="205">
        <v>164250</v>
      </c>
      <c r="I20" s="205">
        <v>0</v>
      </c>
      <c r="J20" s="204">
        <v>164250</v>
      </c>
      <c r="K20" s="203"/>
    </row>
    <row r="21" spans="1:11" ht="16.5" x14ac:dyDescent="0.2">
      <c r="A21" s="207">
        <v>19</v>
      </c>
      <c r="B21" s="206" t="s">
        <v>291</v>
      </c>
      <c r="C21" s="203" t="s">
        <v>57</v>
      </c>
      <c r="D21" s="206" t="s">
        <v>359</v>
      </c>
      <c r="E21" s="206" t="s">
        <v>246</v>
      </c>
      <c r="F21" s="206" t="s">
        <v>358</v>
      </c>
      <c r="G21" s="205">
        <v>0</v>
      </c>
      <c r="H21" s="205">
        <v>0</v>
      </c>
      <c r="I21" s="205">
        <v>164250</v>
      </c>
      <c r="J21" s="204">
        <v>164250</v>
      </c>
      <c r="K21" s="203"/>
    </row>
    <row r="22" spans="1:11" ht="16.5" x14ac:dyDescent="0.2">
      <c r="A22" s="207">
        <v>20</v>
      </c>
      <c r="B22" s="206" t="s">
        <v>282</v>
      </c>
      <c r="C22" s="203" t="s">
        <v>58</v>
      </c>
      <c r="D22" s="206" t="s">
        <v>357</v>
      </c>
      <c r="E22" s="206" t="s">
        <v>255</v>
      </c>
      <c r="F22" s="206" t="s">
        <v>356</v>
      </c>
      <c r="G22" s="205">
        <v>0</v>
      </c>
      <c r="H22" s="205">
        <v>68250</v>
      </c>
      <c r="I22" s="205">
        <v>96000</v>
      </c>
      <c r="J22" s="204">
        <v>164250</v>
      </c>
      <c r="K22" s="203"/>
    </row>
    <row r="23" spans="1:11" ht="16.5" x14ac:dyDescent="0.2">
      <c r="A23" s="207">
        <v>21</v>
      </c>
      <c r="B23" s="206" t="s">
        <v>282</v>
      </c>
      <c r="C23" s="203" t="s">
        <v>59</v>
      </c>
      <c r="D23" s="206" t="s">
        <v>355</v>
      </c>
      <c r="E23" s="206" t="s">
        <v>250</v>
      </c>
      <c r="F23" s="206" t="s">
        <v>354</v>
      </c>
      <c r="G23" s="205">
        <v>0</v>
      </c>
      <c r="H23" s="205">
        <v>164250</v>
      </c>
      <c r="I23" s="205">
        <v>0</v>
      </c>
      <c r="J23" s="204">
        <v>164250</v>
      </c>
      <c r="K23" s="203"/>
    </row>
    <row r="24" spans="1:11" ht="16.5" x14ac:dyDescent="0.2">
      <c r="A24" s="207">
        <v>22</v>
      </c>
      <c r="B24" s="206" t="s">
        <v>303</v>
      </c>
      <c r="C24" s="203" t="s">
        <v>60</v>
      </c>
      <c r="D24" s="206" t="s">
        <v>353</v>
      </c>
      <c r="E24" s="206" t="s">
        <v>255</v>
      </c>
      <c r="F24" s="206" t="s">
        <v>352</v>
      </c>
      <c r="G24" s="205">
        <v>0</v>
      </c>
      <c r="H24" s="205">
        <v>87390</v>
      </c>
      <c r="I24" s="205">
        <v>76860</v>
      </c>
      <c r="J24" s="204">
        <v>164250</v>
      </c>
      <c r="K24" s="203"/>
    </row>
    <row r="25" spans="1:11" ht="16.5" x14ac:dyDescent="0.2">
      <c r="A25" s="207">
        <v>23</v>
      </c>
      <c r="B25" s="206" t="s">
        <v>282</v>
      </c>
      <c r="C25" s="203" t="s">
        <v>61</v>
      </c>
      <c r="D25" s="206" t="s">
        <v>351</v>
      </c>
      <c r="E25" s="206" t="s">
        <v>255</v>
      </c>
      <c r="F25" s="206" t="s">
        <v>350</v>
      </c>
      <c r="G25" s="205">
        <v>0</v>
      </c>
      <c r="H25" s="205">
        <v>164250</v>
      </c>
      <c r="I25" s="205">
        <v>0</v>
      </c>
      <c r="J25" s="204">
        <v>164250</v>
      </c>
      <c r="K25" s="203"/>
    </row>
    <row r="26" spans="1:11" ht="16.5" x14ac:dyDescent="0.2">
      <c r="A26" s="207">
        <v>129</v>
      </c>
      <c r="B26" s="206" t="s">
        <v>248</v>
      </c>
      <c r="C26" s="203" t="s">
        <v>63</v>
      </c>
      <c r="D26" s="206" t="s">
        <v>247</v>
      </c>
      <c r="E26" s="206" t="s">
        <v>246</v>
      </c>
      <c r="F26" s="206" t="s">
        <v>245</v>
      </c>
      <c r="G26" s="205">
        <v>0</v>
      </c>
      <c r="H26" s="205">
        <v>68250</v>
      </c>
      <c r="I26" s="205">
        <v>96000</v>
      </c>
      <c r="J26" s="204">
        <v>164250</v>
      </c>
      <c r="K26" s="203"/>
    </row>
    <row r="27" spans="1:11" ht="19.5" x14ac:dyDescent="0.3">
      <c r="A27" s="202"/>
      <c r="B27" s="200"/>
      <c r="C27" s="201"/>
      <c r="D27" s="200"/>
      <c r="E27" s="200"/>
      <c r="F27" s="199" t="s">
        <v>244</v>
      </c>
      <c r="G27" s="198">
        <f>SUM(G3:G26)</f>
        <v>0</v>
      </c>
      <c r="H27" s="198">
        <f>SUM(H3:H26)</f>
        <v>2653890</v>
      </c>
      <c r="I27" s="198">
        <f>SUM(I3:I26)</f>
        <v>1288110</v>
      </c>
      <c r="J27" s="197">
        <f>SUM(J3:J26)</f>
        <v>3942000</v>
      </c>
      <c r="K27" s="196"/>
    </row>
  </sheetData>
  <mergeCells count="1">
    <mergeCell ref="A1:K1"/>
  </mergeCells>
  <phoneticPr fontId="3" type="noConversion"/>
  <pageMargins left="0.19685039370078741" right="0.19685039370078741" top="0.19685039370078741" bottom="0.19685039370078741" header="0.39370078740157483" footer="0.39370078740157483"/>
  <pageSetup paperSize="9" scale="7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已命名的範圍</vt:lpstr>
      </vt:variant>
      <vt:variant>
        <vt:i4>20</vt:i4>
      </vt:variant>
    </vt:vector>
  </HeadingPairs>
  <TitlesOfParts>
    <vt:vector size="40" baseType="lpstr">
      <vt:lpstr>109體中班級數學生數</vt:lpstr>
      <vt:lpstr>109國中班級數學生數</vt:lpstr>
      <vt:lpstr>彙總表</vt:lpstr>
      <vt:lpstr>共同性費用</vt:lpstr>
      <vt:lpstr>0-人事費</vt:lpstr>
      <vt:lpstr>1-兼代課鐘點費</vt:lpstr>
      <vt:lpstr>2-特教班補助經費</vt:lpstr>
      <vt:lpstr>3-特教班教材編輯費</vt:lpstr>
      <vt:lpstr>4-值勤(保全)費</vt:lpstr>
      <vt:lpstr>5-水電費</vt:lpstr>
      <vt:lpstr>6-車輛費用相關</vt:lpstr>
      <vt:lpstr>7-電梯費用</vt:lpstr>
      <vt:lpstr>8-無工友委外清潔</vt:lpstr>
      <vt:lpstr>9-場租收支對列</vt:lpstr>
      <vt:lpstr>10-移用賸餘</vt:lpstr>
      <vt:lpstr>11-退撫(三節及年終慰問金)</vt:lpstr>
      <vt:lpstr>12-退休撫卹相關</vt:lpstr>
      <vt:lpstr>13-健檢</vt:lpstr>
      <vt:lpstr>14-技工工友退休</vt:lpstr>
      <vt:lpstr>學校代碼及名稱</vt:lpstr>
      <vt:lpstr>彙總表!Excel_BuiltIn__FilterDatabase</vt:lpstr>
      <vt:lpstr>'0-人事費'!Print_Area</vt:lpstr>
      <vt:lpstr>'109國中班級數學生數'!Print_Area</vt:lpstr>
      <vt:lpstr>'10-移用賸餘'!Print_Area</vt:lpstr>
      <vt:lpstr>'14-技工工友退休'!Print_Area</vt:lpstr>
      <vt:lpstr>'2-特教班補助經費'!Print_Area</vt:lpstr>
      <vt:lpstr>'6-車輛費用相關'!Print_Area</vt:lpstr>
      <vt:lpstr>'7-電梯費用'!Print_Area</vt:lpstr>
      <vt:lpstr>彙總表!Print_Area</vt:lpstr>
      <vt:lpstr>'0-人事費'!Print_Titles</vt:lpstr>
      <vt:lpstr>'109國中班級數學生數'!Print_Titles</vt:lpstr>
      <vt:lpstr>'10-移用賸餘'!Print_Titles</vt:lpstr>
      <vt:lpstr>'14-技工工友退休'!Print_Titles</vt:lpstr>
      <vt:lpstr>'2-特教班補助經費'!Print_Titles</vt:lpstr>
      <vt:lpstr>'3-特教班教材編輯費'!Print_Titles</vt:lpstr>
      <vt:lpstr>'4-值勤(保全)費'!Print_Titles</vt:lpstr>
      <vt:lpstr>'6-車輛費用相關'!Print_Titles</vt:lpstr>
      <vt:lpstr>'7-電梯費用'!Print_Titles</vt:lpstr>
      <vt:lpstr>'9-場租收支對列'!Print_Titles</vt:lpstr>
      <vt:lpstr>彙總表!Print_Titles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2020-08-18T08:00:41Z</dcterms:modified>
</cp:coreProperties>
</file>