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06.10.16~111.04.24\112預算\112撥補與分配\112分配公告\"/>
    </mc:Choice>
  </mc:AlternateContent>
  <bookViews>
    <workbookView xWindow="0" yWindow="0" windowWidth="23040" windowHeight="8484" tabRatio="692"/>
  </bookViews>
  <sheets>
    <sheet name="112年基金來源彙整" sheetId="16" r:id="rId1"/>
    <sheet name="1-導師費-0706ok" sheetId="17" r:id="rId2"/>
    <sheet name="2-專輔師-0706ok" sheetId="18" r:id="rId3"/>
    <sheet name="3-合理教師員額-0706ok" sheetId="19" r:id="rId4"/>
    <sheet name="4-移用以前年度賸餘-0706ok" sheetId="23" r:id="rId5"/>
    <sheet name="5-自有收入及收支對列-0706ok" sheetId="24" r:id="rId6"/>
    <sheet name="工作表3" sheetId="22" r:id="rId7"/>
  </sheets>
  <externalReferences>
    <externalReference r:id="rId8"/>
  </externalReferences>
  <definedNames>
    <definedName name="_xlnm._FilterDatabase" localSheetId="1" hidden="1">'1-導師費-0706ok'!#REF!</definedName>
    <definedName name="_xlnm.Print_Area" localSheetId="0">'112年基金來源彙整'!$A$1:$T$29</definedName>
    <definedName name="_xlnm.Print_Area" localSheetId="1">'1-導師費-0706ok'!#REF!</definedName>
    <definedName name="_xlnm.Print_Area" localSheetId="2">'2-專輔師-0706ok'!$A$1:$E$27</definedName>
    <definedName name="_xlnm.Print_Area" localSheetId="5">'5-自有收入及收支對列-0706ok'!$A$1:$S$31</definedName>
    <definedName name="_xlnm.Print_Titles" localSheetId="1">'1-導師費-0706ok'!#REF!</definedName>
    <definedName name="_xlnm.Print_Titles" localSheetId="5">'5-自有收入及收支對列-0706ok'!$1:$5</definedName>
    <definedName name="已屆年功頂">[1]資料庫!$S$2:$S$3</definedName>
    <definedName name="主管加給">[1]資料庫!$D$2:$D$6</definedName>
    <definedName name="教師本薪">[1]資料庫!$A$2:$A$32</definedName>
  </definedNames>
  <calcPr calcId="162913"/>
</workbook>
</file>

<file path=xl/calcChain.xml><?xml version="1.0" encoding="utf-8"?>
<calcChain xmlns="http://schemas.openxmlformats.org/spreadsheetml/2006/main">
  <c r="C5" i="16" l="1"/>
  <c r="N28" i="16" l="1"/>
  <c r="N5" i="16" l="1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Q30" i="23"/>
  <c r="P30" i="23"/>
  <c r="O30" i="23"/>
  <c r="N30" i="23"/>
  <c r="L30" i="23"/>
  <c r="K30" i="23"/>
  <c r="J30" i="23"/>
  <c r="I30" i="23"/>
  <c r="H30" i="23"/>
  <c r="G30" i="23"/>
  <c r="F30" i="23"/>
  <c r="E30" i="23"/>
  <c r="D30" i="23"/>
  <c r="C30" i="23"/>
  <c r="T29" i="23"/>
  <c r="R29" i="23"/>
  <c r="M29" i="23"/>
  <c r="E29" i="23"/>
  <c r="R28" i="23"/>
  <c r="M28" i="23"/>
  <c r="E28" i="23"/>
  <c r="R27" i="23"/>
  <c r="M27" i="23"/>
  <c r="T27" i="23" s="1"/>
  <c r="E27" i="23"/>
  <c r="R26" i="23"/>
  <c r="M26" i="23"/>
  <c r="T26" i="23" s="1"/>
  <c r="E26" i="23"/>
  <c r="V26" i="23" s="1"/>
  <c r="R25" i="23"/>
  <c r="M25" i="23"/>
  <c r="T25" i="23" s="1"/>
  <c r="E25" i="23"/>
  <c r="R24" i="23"/>
  <c r="M24" i="23"/>
  <c r="T24" i="23" s="1"/>
  <c r="V24" i="23" s="1"/>
  <c r="E24" i="23"/>
  <c r="R23" i="23"/>
  <c r="T23" i="23" s="1"/>
  <c r="V23" i="23" s="1"/>
  <c r="M23" i="23"/>
  <c r="E23" i="23"/>
  <c r="R22" i="23"/>
  <c r="T22" i="23" s="1"/>
  <c r="M22" i="23"/>
  <c r="E22" i="23"/>
  <c r="R21" i="23"/>
  <c r="M21" i="23"/>
  <c r="E21" i="23"/>
  <c r="R20" i="23"/>
  <c r="M20" i="23"/>
  <c r="E20" i="23"/>
  <c r="T19" i="23"/>
  <c r="R19" i="23"/>
  <c r="M19" i="23"/>
  <c r="E19" i="23"/>
  <c r="R18" i="23"/>
  <c r="M18" i="23"/>
  <c r="T18" i="23" s="1"/>
  <c r="E18" i="23"/>
  <c r="R17" i="23"/>
  <c r="M17" i="23"/>
  <c r="T17" i="23" s="1"/>
  <c r="V17" i="23" s="1"/>
  <c r="E17" i="23"/>
  <c r="R16" i="23"/>
  <c r="M16" i="23"/>
  <c r="E16" i="23"/>
  <c r="R15" i="23"/>
  <c r="M15" i="23"/>
  <c r="T15" i="23" s="1"/>
  <c r="V15" i="23" s="1"/>
  <c r="E15" i="23"/>
  <c r="R14" i="23"/>
  <c r="M14" i="23"/>
  <c r="T14" i="23" s="1"/>
  <c r="E14" i="23"/>
  <c r="R13" i="23"/>
  <c r="T13" i="23" s="1"/>
  <c r="M13" i="23"/>
  <c r="E13" i="23"/>
  <c r="R12" i="23"/>
  <c r="M12" i="23"/>
  <c r="E12" i="23"/>
  <c r="T11" i="23"/>
  <c r="R11" i="23"/>
  <c r="M11" i="23"/>
  <c r="E11" i="23"/>
  <c r="R10" i="23"/>
  <c r="M10" i="23"/>
  <c r="E10" i="23"/>
  <c r="R9" i="23"/>
  <c r="M9" i="23"/>
  <c r="T9" i="23" s="1"/>
  <c r="E9" i="23"/>
  <c r="R8" i="23"/>
  <c r="M8" i="23"/>
  <c r="T8" i="23" s="1"/>
  <c r="E8" i="23"/>
  <c r="V8" i="23" s="1"/>
  <c r="R7" i="23"/>
  <c r="M7" i="23"/>
  <c r="T7" i="23" s="1"/>
  <c r="E7" i="23"/>
  <c r="R6" i="23"/>
  <c r="M6" i="23"/>
  <c r="T6" i="23" s="1"/>
  <c r="V6" i="23" s="1"/>
  <c r="E6" i="23"/>
  <c r="L5" i="16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4" i="16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4" i="16"/>
  <c r="G6" i="24"/>
  <c r="R6" i="24"/>
  <c r="G7" i="24"/>
  <c r="S7" i="24" s="1"/>
  <c r="R7" i="24"/>
  <c r="G8" i="24"/>
  <c r="R8" i="24"/>
  <c r="G9" i="24"/>
  <c r="R9" i="24"/>
  <c r="G10" i="24"/>
  <c r="R10" i="24"/>
  <c r="G11" i="24"/>
  <c r="R11" i="24"/>
  <c r="G12" i="24"/>
  <c r="R12" i="24"/>
  <c r="G13" i="24"/>
  <c r="R13" i="24"/>
  <c r="G14" i="24"/>
  <c r="R14" i="24"/>
  <c r="G15" i="24"/>
  <c r="R15" i="24"/>
  <c r="G16" i="24"/>
  <c r="R16" i="24"/>
  <c r="G17" i="24"/>
  <c r="R17" i="24"/>
  <c r="G18" i="24"/>
  <c r="R18" i="24"/>
  <c r="G19" i="24"/>
  <c r="R19" i="24"/>
  <c r="G20" i="24"/>
  <c r="R20" i="24"/>
  <c r="G21" i="24"/>
  <c r="R21" i="24"/>
  <c r="G22" i="24"/>
  <c r="R22" i="24"/>
  <c r="G23" i="24"/>
  <c r="R23" i="24"/>
  <c r="G24" i="24"/>
  <c r="R24" i="24"/>
  <c r="S24" i="24"/>
  <c r="G25" i="24"/>
  <c r="R25" i="24"/>
  <c r="G26" i="24"/>
  <c r="R26" i="24"/>
  <c r="G27" i="24"/>
  <c r="R27" i="24"/>
  <c r="G28" i="24"/>
  <c r="R28" i="24"/>
  <c r="G29" i="24"/>
  <c r="R29" i="24"/>
  <c r="G30" i="24"/>
  <c r="R30" i="24"/>
  <c r="H31" i="24"/>
  <c r="I31" i="24"/>
  <c r="J31" i="24"/>
  <c r="K31" i="24"/>
  <c r="L31" i="24"/>
  <c r="M31" i="24"/>
  <c r="N31" i="24"/>
  <c r="O31" i="24"/>
  <c r="P31" i="24"/>
  <c r="Q31" i="24"/>
  <c r="G8" i="16"/>
  <c r="V9" i="23" l="1"/>
  <c r="V13" i="23"/>
  <c r="T16" i="23"/>
  <c r="V18" i="23"/>
  <c r="V27" i="23"/>
  <c r="T20" i="23"/>
  <c r="V20" i="23" s="1"/>
  <c r="M30" i="23"/>
  <c r="R30" i="23"/>
  <c r="V11" i="23"/>
  <c r="V19" i="23"/>
  <c r="V28" i="23"/>
  <c r="V29" i="23"/>
  <c r="V7" i="23"/>
  <c r="T10" i="23"/>
  <c r="V10" i="23" s="1"/>
  <c r="T12" i="23"/>
  <c r="V12" i="23" s="1"/>
  <c r="V14" i="23"/>
  <c r="V16" i="23"/>
  <c r="T21" i="23"/>
  <c r="V21" i="23" s="1"/>
  <c r="V25" i="23"/>
  <c r="T28" i="23"/>
  <c r="V22" i="23"/>
  <c r="S30" i="24"/>
  <c r="S18" i="24"/>
  <c r="S9" i="24"/>
  <c r="S20" i="24"/>
  <c r="S28" i="24"/>
  <c r="S12" i="24"/>
  <c r="S22" i="24"/>
  <c r="S16" i="24"/>
  <c r="S14" i="24"/>
  <c r="S19" i="24"/>
  <c r="S8" i="24"/>
  <c r="R31" i="24"/>
  <c r="S27" i="24"/>
  <c r="S10" i="24"/>
  <c r="S26" i="24"/>
  <c r="S15" i="24"/>
  <c r="S6" i="24"/>
  <c r="S29" i="24"/>
  <c r="S17" i="24"/>
  <c r="S21" i="24"/>
  <c r="S23" i="24"/>
  <c r="S11" i="24"/>
  <c r="G31" i="24"/>
  <c r="S13" i="24"/>
  <c r="S25" i="24"/>
  <c r="T30" i="23" l="1"/>
  <c r="V30" i="23" s="1"/>
  <c r="B2" i="19"/>
  <c r="M11" i="17" l="1"/>
  <c r="G8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F29" i="16" l="1"/>
  <c r="G29" i="16"/>
  <c r="H29" i="16"/>
  <c r="I29" i="16"/>
  <c r="J29" i="16"/>
  <c r="O29" i="17" l="1"/>
  <c r="N29" i="17"/>
  <c r="M29" i="17"/>
  <c r="L29" i="17"/>
  <c r="K29" i="17"/>
  <c r="J29" i="17"/>
  <c r="I29" i="17"/>
  <c r="H29" i="17"/>
  <c r="G29" i="17"/>
  <c r="F29" i="17"/>
  <c r="E29" i="17"/>
  <c r="D29" i="17"/>
  <c r="R29" i="17"/>
  <c r="C29" i="17"/>
  <c r="T29" i="17" l="1"/>
  <c r="Q29" i="17"/>
  <c r="N4" i="16"/>
  <c r="S29" i="17" l="1"/>
  <c r="P29" i="17"/>
  <c r="B5" i="16" l="1"/>
  <c r="B6" i="16"/>
  <c r="C6" i="16"/>
  <c r="B7" i="16"/>
  <c r="C7" i="16"/>
  <c r="B8" i="16"/>
  <c r="C8" i="16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B21" i="16"/>
  <c r="C21" i="16"/>
  <c r="B22" i="16"/>
  <c r="C22" i="16"/>
  <c r="B23" i="16"/>
  <c r="C23" i="16"/>
  <c r="B24" i="16"/>
  <c r="C24" i="16"/>
  <c r="B25" i="16"/>
  <c r="C25" i="16"/>
  <c r="B26" i="16"/>
  <c r="C26" i="16"/>
  <c r="B27" i="16"/>
  <c r="C27" i="16"/>
  <c r="C4" i="16"/>
  <c r="B4" i="16"/>
  <c r="B29" i="16" l="1"/>
  <c r="C29" i="16"/>
  <c r="D5" i="16"/>
  <c r="E5" i="16"/>
  <c r="D6" i="16"/>
  <c r="E6" i="16"/>
  <c r="D7" i="16"/>
  <c r="E7" i="16"/>
  <c r="D8" i="16"/>
  <c r="E8" i="16"/>
  <c r="D9" i="16"/>
  <c r="E9" i="16"/>
  <c r="D10" i="16"/>
  <c r="E10" i="16"/>
  <c r="D11" i="16"/>
  <c r="E11" i="16"/>
  <c r="D12" i="16"/>
  <c r="E12" i="16"/>
  <c r="D13" i="16"/>
  <c r="E13" i="16"/>
  <c r="D14" i="16"/>
  <c r="E14" i="16"/>
  <c r="D15" i="16"/>
  <c r="E15" i="16"/>
  <c r="D16" i="16"/>
  <c r="E16" i="16"/>
  <c r="D17" i="16"/>
  <c r="E17" i="16"/>
  <c r="D18" i="16"/>
  <c r="E18" i="16"/>
  <c r="D19" i="16"/>
  <c r="E19" i="16"/>
  <c r="D20" i="16"/>
  <c r="E20" i="16"/>
  <c r="D21" i="16"/>
  <c r="E21" i="16"/>
  <c r="D22" i="16"/>
  <c r="E22" i="16"/>
  <c r="D23" i="16"/>
  <c r="E23" i="16"/>
  <c r="D24" i="16"/>
  <c r="E24" i="16"/>
  <c r="D25" i="16"/>
  <c r="E25" i="16"/>
  <c r="D26" i="16"/>
  <c r="E26" i="16"/>
  <c r="D27" i="16"/>
  <c r="E27" i="16"/>
  <c r="E4" i="16"/>
  <c r="D4" i="16"/>
  <c r="D29" i="16" l="1"/>
  <c r="E29" i="16"/>
  <c r="D28" i="22"/>
  <c r="C28" i="22"/>
  <c r="B28" i="22"/>
  <c r="O5" i="16" l="1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4" i="16"/>
  <c r="S29" i="16" l="1"/>
  <c r="T28" i="16"/>
  <c r="Q28" i="16"/>
  <c r="Q27" i="16"/>
  <c r="Q5" i="16"/>
  <c r="T5" i="16"/>
  <c r="Q6" i="16"/>
  <c r="T6" i="16"/>
  <c r="Q7" i="16"/>
  <c r="T7" i="16"/>
  <c r="Q8" i="16"/>
  <c r="T8" i="16"/>
  <c r="Q9" i="16"/>
  <c r="T9" i="16"/>
  <c r="Q10" i="16"/>
  <c r="T10" i="16"/>
  <c r="Q11" i="16"/>
  <c r="T11" i="16"/>
  <c r="Q12" i="16"/>
  <c r="T12" i="16"/>
  <c r="Q13" i="16"/>
  <c r="T13" i="16"/>
  <c r="Q14" i="16"/>
  <c r="T14" i="16"/>
  <c r="Q15" i="16"/>
  <c r="T15" i="16"/>
  <c r="Q16" i="16"/>
  <c r="T16" i="16"/>
  <c r="Q17" i="16"/>
  <c r="T17" i="16"/>
  <c r="Q18" i="16"/>
  <c r="T18" i="16"/>
  <c r="Q19" i="16"/>
  <c r="T19" i="16"/>
  <c r="Q20" i="16"/>
  <c r="T20" i="16"/>
  <c r="Q21" i="16"/>
  <c r="T21" i="16"/>
  <c r="Q22" i="16"/>
  <c r="T22" i="16"/>
  <c r="Q23" i="16"/>
  <c r="T23" i="16"/>
  <c r="Q24" i="16"/>
  <c r="T24" i="16"/>
  <c r="Q25" i="16"/>
  <c r="T25" i="16"/>
  <c r="Q26" i="16"/>
  <c r="T26" i="16"/>
  <c r="T4" i="16"/>
  <c r="Q4" i="16"/>
  <c r="R4" i="16" s="1"/>
  <c r="R23" i="16" l="1"/>
  <c r="R19" i="16"/>
  <c r="R15" i="16"/>
  <c r="R11" i="16"/>
  <c r="R7" i="16"/>
  <c r="R24" i="16"/>
  <c r="R20" i="16"/>
  <c r="R16" i="16"/>
  <c r="R12" i="16"/>
  <c r="R6" i="16"/>
  <c r="R25" i="16"/>
  <c r="R22" i="16"/>
  <c r="R17" i="16"/>
  <c r="R14" i="16"/>
  <c r="R9" i="16"/>
  <c r="R28" i="16"/>
  <c r="R26" i="16"/>
  <c r="R21" i="16"/>
  <c r="R18" i="16"/>
  <c r="R13" i="16"/>
  <c r="R10" i="16"/>
  <c r="R8" i="16"/>
  <c r="R5" i="16"/>
  <c r="B27" i="18"/>
  <c r="C27" i="18"/>
  <c r="D27" i="18"/>
  <c r="E27" i="18"/>
  <c r="N29" i="16"/>
  <c r="Q29" i="16"/>
  <c r="M29" i="16"/>
  <c r="L29" i="16"/>
  <c r="K29" i="16"/>
  <c r="O29" i="16" l="1"/>
  <c r="P29" i="16"/>
  <c r="R27" i="16"/>
  <c r="R29" i="16" s="1"/>
  <c r="T27" i="16"/>
  <c r="T29" i="16" s="1"/>
</calcChain>
</file>

<file path=xl/comments1.xml><?xml version="1.0" encoding="utf-8"?>
<comments xmlns="http://schemas.openxmlformats.org/spreadsheetml/2006/main">
  <authors>
    <author>張瑋芩</author>
    <author>user</author>
    <author>廖尉辰</author>
  </authors>
  <commentList>
    <comment ref="N2" authorId="0" shapeId="0">
      <text>
        <r>
          <rPr>
            <b/>
            <sz val="9"/>
            <color indexed="81"/>
            <rFont val="細明體"/>
            <family val="3"/>
            <charset val="136"/>
          </rPr>
          <t>張瑋芩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用途別</t>
        </r>
        <r>
          <rPr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細明體"/>
            <family val="3"/>
            <charset val="136"/>
          </rPr>
          <t>移用以前年度賸餘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細明體"/>
            <family val="3"/>
            <charset val="136"/>
          </rPr>
          <t>可留存數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細明體"/>
            <family val="3"/>
            <charset val="136"/>
          </rPr>
          <t xml:space="preserve">那一欄
</t>
        </r>
      </text>
    </comment>
    <comment ref="O2" authorId="1" shapeId="0">
      <text>
        <r>
          <rPr>
            <sz val="12"/>
            <color indexed="81"/>
            <rFont val="新細明體"/>
            <family val="1"/>
            <charset val="136"/>
          </rPr>
          <t>(K)=(A)+(B)+(C)+(E)+(G)+(H)+(I)+(J)+(R)</t>
        </r>
      </text>
    </comment>
    <comment ref="B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參考sheet 106學年度員額編製(班級數-集中)*1000*12月</t>
        </r>
      </text>
    </comment>
    <comment ref="C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參考sheet 106學年度員額編製集中式班*4000*12月</t>
        </r>
      </text>
    </comment>
    <comment ref="M5" authorId="2" shapeId="0">
      <text>
        <r>
          <rPr>
            <b/>
            <sz val="9"/>
            <color indexed="81"/>
            <rFont val="Tahoma"/>
            <family val="2"/>
          </rPr>
          <t>1,193,750</t>
        </r>
      </text>
    </comment>
    <comment ref="N28" authorId="2" shapeId="0">
      <text>
        <r>
          <rPr>
            <b/>
            <sz val="9"/>
            <color indexed="81"/>
            <rFont val="細明體"/>
            <family val="3"/>
            <charset val="136"/>
          </rPr>
          <t>外加專案計畫移用剩餘706,810元，配合預算編列至千元，修正為707,000元，總計888,000元。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110</t>
        </r>
        <r>
          <rPr>
            <sz val="9"/>
            <color indexed="81"/>
            <rFont val="細明體"/>
            <family val="3"/>
            <charset val="136"/>
          </rPr>
          <t>年移用基金賸餘數金額≦可用累計留存賸餘數金額</t>
        </r>
      </text>
    </comment>
    <comment ref="T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110</t>
        </r>
        <r>
          <rPr>
            <sz val="9"/>
            <color indexed="81"/>
            <rFont val="細明體"/>
            <family val="3"/>
            <charset val="136"/>
          </rPr>
          <t>年移用基金賸餘數金額≦可用累計留存賸餘數金額</t>
        </r>
      </text>
    </comment>
  </commentList>
</comments>
</file>

<file path=xl/sharedStrings.xml><?xml version="1.0" encoding="utf-8"?>
<sst xmlns="http://schemas.openxmlformats.org/spreadsheetml/2006/main" count="326" uniqueCount="266">
  <si>
    <t>計畫型補助款</t>
    <phoneticPr fontId="5" type="noConversion"/>
  </si>
  <si>
    <t>花崗國中</t>
    <phoneticPr fontId="5" type="noConversion"/>
  </si>
  <si>
    <t>國風國中</t>
    <phoneticPr fontId="5" type="noConversion"/>
  </si>
  <si>
    <t>玉東國中</t>
    <phoneticPr fontId="5" type="noConversion"/>
  </si>
  <si>
    <t>富北國中</t>
    <phoneticPr fontId="5" type="noConversion"/>
  </si>
  <si>
    <t>合計</t>
    <phoneticPr fontId="5" type="noConversion"/>
  </si>
  <si>
    <t>南平中學</t>
    <phoneticPr fontId="5" type="noConversion"/>
  </si>
  <si>
    <t>學校名稱</t>
    <phoneticPr fontId="5" type="noConversion"/>
  </si>
  <si>
    <t>美崙國中</t>
    <phoneticPr fontId="5" type="noConversion"/>
  </si>
  <si>
    <t>自強國中</t>
    <phoneticPr fontId="5" type="noConversion"/>
  </si>
  <si>
    <t>秀林國中</t>
    <phoneticPr fontId="5" type="noConversion"/>
  </si>
  <si>
    <t>新城國中</t>
    <phoneticPr fontId="5" type="noConversion"/>
  </si>
  <si>
    <t>宜昌國中</t>
    <phoneticPr fontId="5" type="noConversion"/>
  </si>
  <si>
    <t>化仁國中</t>
    <phoneticPr fontId="5" type="noConversion"/>
  </si>
  <si>
    <t>吉安國中</t>
    <phoneticPr fontId="5" type="noConversion"/>
  </si>
  <si>
    <t>平和國中</t>
    <phoneticPr fontId="5" type="noConversion"/>
  </si>
  <si>
    <t>壽豐國中</t>
    <phoneticPr fontId="5" type="noConversion"/>
  </si>
  <si>
    <t>鳳林國中</t>
    <phoneticPr fontId="5" type="noConversion"/>
  </si>
  <si>
    <t>萬榮國中</t>
    <phoneticPr fontId="5" type="noConversion"/>
  </si>
  <si>
    <t>光復國中</t>
    <phoneticPr fontId="5" type="noConversion"/>
  </si>
  <si>
    <t>富源國中</t>
    <phoneticPr fontId="5" type="noConversion"/>
  </si>
  <si>
    <t>瑞穗國中</t>
    <phoneticPr fontId="5" type="noConversion"/>
  </si>
  <si>
    <t>三民國中</t>
    <phoneticPr fontId="5" type="noConversion"/>
  </si>
  <si>
    <t>玉里國中</t>
    <phoneticPr fontId="5" type="noConversion"/>
  </si>
  <si>
    <t>富里國中</t>
    <phoneticPr fontId="5" type="noConversion"/>
  </si>
  <si>
    <t>豐濱國中</t>
    <phoneticPr fontId="5" type="noConversion"/>
  </si>
  <si>
    <t>東里國中</t>
    <phoneticPr fontId="5" type="noConversion"/>
  </si>
  <si>
    <t>收支對列</t>
    <phoneticPr fontId="5" type="noConversion"/>
  </si>
  <si>
    <t>體育高中</t>
    <phoneticPr fontId="5" type="noConversion"/>
  </si>
  <si>
    <t>導師費
(1000元/班/月)
(A)</t>
    <phoneticPr fontId="5" type="noConversion"/>
  </si>
  <si>
    <t>身心障礙
集中式導師費
(4000元/班/月)
(B)</t>
    <phoneticPr fontId="5" type="noConversion"/>
  </si>
  <si>
    <t>專任輔導教師
(計畫型)
(C)</t>
    <phoneticPr fontId="5" type="noConversion"/>
  </si>
  <si>
    <t>專任輔導教師
(縣配合)
(D)</t>
    <phoneticPr fontId="5" type="noConversion"/>
  </si>
  <si>
    <t>慈暉班
(計畫型)
(E)</t>
    <phoneticPr fontId="5" type="noConversion"/>
  </si>
  <si>
    <t>慈暉班
(縣配合)
(F)</t>
    <phoneticPr fontId="5" type="noConversion"/>
  </si>
  <si>
    <t>移用以前年度賸餘
(J)</t>
    <phoneticPr fontId="5" type="noConversion"/>
  </si>
  <si>
    <t>各國民中學概算額度
(基金用途)
(L)</t>
    <phoneticPr fontId="5" type="noConversion"/>
  </si>
  <si>
    <t>縣負擔款
(N)=(L)-(K)-(M)+(O)</t>
    <phoneticPr fontId="5" type="noConversion"/>
  </si>
  <si>
    <t>調整至千元
(O)</t>
    <phoneticPr fontId="5" type="noConversion"/>
  </si>
  <si>
    <r>
      <t>審查意見書</t>
    </r>
    <r>
      <rPr>
        <b/>
        <sz val="12"/>
        <color indexed="8"/>
        <rFont val="新細明體"/>
        <family val="1"/>
        <charset val="136"/>
      </rPr>
      <t>縣庫撥款收入</t>
    </r>
    <phoneticPr fontId="5" type="noConversion"/>
  </si>
  <si>
    <r>
      <t>預算書</t>
    </r>
    <r>
      <rPr>
        <b/>
        <sz val="12"/>
        <color indexed="8"/>
        <rFont val="新細明體"/>
        <family val="1"/>
        <charset val="136"/>
      </rPr>
      <t>上基金來源總數
(P)=(L)-(J)</t>
    </r>
    <phoneticPr fontId="5" type="noConversion"/>
  </si>
  <si>
    <t>營養師
(縣配合)
(Q)</t>
    <phoneticPr fontId="5" type="noConversion"/>
  </si>
  <si>
    <t>自有收入</t>
    <phoneticPr fontId="5" type="noConversion"/>
  </si>
  <si>
    <t>縣配合款
(M)=(D)+(F)+(Q)</t>
    <phoneticPr fontId="5" type="noConversion"/>
  </si>
  <si>
    <t>營養師(計畫型)
(G)</t>
    <phoneticPr fontId="5" type="noConversion"/>
  </si>
  <si>
    <t>一般性補助款(I)</t>
    <phoneticPr fontId="5" type="noConversion"/>
  </si>
  <si>
    <t>學校留存數充作財源</t>
    <phoneticPr fontId="5" type="noConversion"/>
  </si>
  <si>
    <t>學校名稱</t>
  </si>
  <si>
    <t>編號</t>
  </si>
  <si>
    <t>普通班*</t>
    <phoneticPr fontId="5" type="noConversion"/>
  </si>
  <si>
    <t>導師費(不需掣據)</t>
    <phoneticPr fontId="5" type="noConversion"/>
  </si>
  <si>
    <t>合計</t>
    <phoneticPr fontId="26" type="noConversion"/>
  </si>
  <si>
    <t>縣配合款</t>
    <phoneticPr fontId="26" type="noConversion"/>
  </si>
  <si>
    <t>中央補助款</t>
    <phoneticPr fontId="26" type="noConversion"/>
  </si>
  <si>
    <t>核定金額</t>
    <phoneticPr fontId="26" type="noConversion"/>
  </si>
  <si>
    <t>專任輔導教師員額</t>
    <phoneticPr fontId="26" type="noConversion"/>
  </si>
  <si>
    <t>學校</t>
    <phoneticPr fontId="26" type="noConversion"/>
  </si>
  <si>
    <t>營養師＆南平中學
(I)</t>
    <phoneticPr fontId="5" type="noConversion"/>
  </si>
  <si>
    <t xml:space="preserve">偏遠地區合理教師員額
( R)
</t>
    <phoneticPr fontId="13" type="noConversion"/>
  </si>
  <si>
    <t>15310美崙國中</t>
    <phoneticPr fontId="5" type="noConversion"/>
  </si>
  <si>
    <t>15311花崗國中</t>
    <phoneticPr fontId="5" type="noConversion"/>
  </si>
  <si>
    <t>15312國風國中</t>
    <phoneticPr fontId="5" type="noConversion"/>
  </si>
  <si>
    <t>15313自強國中</t>
    <phoneticPr fontId="5" type="noConversion"/>
  </si>
  <si>
    <t>15315秀林國中</t>
    <phoneticPr fontId="5" type="noConversion"/>
  </si>
  <si>
    <t>15316新城國中</t>
    <phoneticPr fontId="5" type="noConversion"/>
  </si>
  <si>
    <t>15317宜昌國中</t>
    <phoneticPr fontId="5" type="noConversion"/>
  </si>
  <si>
    <t>15318化仁國中</t>
    <phoneticPr fontId="5" type="noConversion"/>
  </si>
  <si>
    <t>15320吉安國中</t>
    <phoneticPr fontId="5" type="noConversion"/>
  </si>
  <si>
    <t>15321平和國中</t>
    <phoneticPr fontId="5" type="noConversion"/>
  </si>
  <si>
    <t>15322壽豐國中</t>
    <phoneticPr fontId="5" type="noConversion"/>
  </si>
  <si>
    <t>15325鳳林國中</t>
    <phoneticPr fontId="5" type="noConversion"/>
  </si>
  <si>
    <t>15326萬榮國中</t>
    <phoneticPr fontId="5" type="noConversion"/>
  </si>
  <si>
    <t>15327光復國中</t>
    <phoneticPr fontId="5" type="noConversion"/>
  </si>
  <si>
    <t>15328富源國中</t>
    <phoneticPr fontId="5" type="noConversion"/>
  </si>
  <si>
    <t>15329瑞穗國中</t>
    <phoneticPr fontId="5" type="noConversion"/>
  </si>
  <si>
    <t>15330三民國中</t>
    <phoneticPr fontId="5" type="noConversion"/>
  </si>
  <si>
    <t>15332玉里國中</t>
    <phoneticPr fontId="5" type="noConversion"/>
  </si>
  <si>
    <t>15333玉東國中</t>
    <phoneticPr fontId="5" type="noConversion"/>
  </si>
  <si>
    <t>15334富北國中</t>
    <phoneticPr fontId="5" type="noConversion"/>
  </si>
  <si>
    <t>15335富里國中</t>
    <phoneticPr fontId="5" type="noConversion"/>
  </si>
  <si>
    <t>15336豐濱國中</t>
    <phoneticPr fontId="5" type="noConversion"/>
  </si>
  <si>
    <t>15337東里國中</t>
    <phoneticPr fontId="5" type="noConversion"/>
  </si>
  <si>
    <t>15338南平中學</t>
    <phoneticPr fontId="5" type="noConversion"/>
  </si>
  <si>
    <t>15800體育高中</t>
    <phoneticPr fontId="5" type="noConversion"/>
  </si>
  <si>
    <t>基金來源</t>
    <phoneticPr fontId="21" type="noConversion"/>
  </si>
  <si>
    <t>基金用途</t>
    <phoneticPr fontId="21" type="noConversion"/>
  </si>
  <si>
    <t>移用留存數</t>
    <phoneticPr fontId="21" type="noConversion"/>
  </si>
  <si>
    <t>高國中合計</t>
    <phoneticPr fontId="21" type="noConversion"/>
  </si>
  <si>
    <t>國中合計(公式)</t>
    <phoneticPr fontId="21" type="noConversion"/>
  </si>
  <si>
    <t>美崙國中</t>
  </si>
  <si>
    <t>花崗國中</t>
  </si>
  <si>
    <t>國風國中</t>
  </si>
  <si>
    <t>自強國中</t>
  </si>
  <si>
    <t>秀林國中</t>
  </si>
  <si>
    <t>新城國中</t>
  </si>
  <si>
    <t>宜昌國中</t>
  </si>
  <si>
    <t>化仁國中</t>
  </si>
  <si>
    <t>吉安國中</t>
  </si>
  <si>
    <t>平和國中</t>
  </si>
  <si>
    <t>壽豐國中</t>
  </si>
  <si>
    <t>鳳林國中</t>
  </si>
  <si>
    <t>萬榮國中</t>
  </si>
  <si>
    <t>光復國中</t>
  </si>
  <si>
    <t>富源國中</t>
  </si>
  <si>
    <t>瑞穗國中</t>
  </si>
  <si>
    <t>三民國中</t>
  </si>
  <si>
    <t>玉里國中</t>
  </si>
  <si>
    <t>玉東國中</t>
  </si>
  <si>
    <t>富北國中</t>
  </si>
  <si>
    <t>富里國中</t>
  </si>
  <si>
    <t>豐濱國中</t>
  </si>
  <si>
    <t>東里國中</t>
  </si>
  <si>
    <t>南平中學</t>
    <phoneticPr fontId="26" type="noConversion"/>
  </si>
  <si>
    <t>體育班*</t>
    <phoneticPr fontId="5" type="noConversion"/>
  </si>
  <si>
    <t>藝術才能班*</t>
    <phoneticPr fontId="5" type="noConversion"/>
  </si>
  <si>
    <t>集中式特教班</t>
    <phoneticPr fontId="5" type="noConversion"/>
  </si>
  <si>
    <r>
      <t>巡迴輔導班</t>
    </r>
    <r>
      <rPr>
        <sz val="10"/>
        <rFont val="標楷體"/>
        <family val="4"/>
        <charset val="136"/>
      </rPr>
      <t>(含資優)</t>
    </r>
    <phoneticPr fontId="5" type="noConversion"/>
  </si>
  <si>
    <r>
      <rPr>
        <sz val="10"/>
        <rFont val="標楷體"/>
        <family val="4"/>
        <charset val="136"/>
      </rPr>
      <t>分散式</t>
    </r>
    <r>
      <rPr>
        <sz val="12"/>
        <rFont val="標楷體"/>
        <family val="4"/>
        <charset val="136"/>
      </rPr>
      <t>資源班</t>
    </r>
    <r>
      <rPr>
        <sz val="10"/>
        <rFont val="標楷體"/>
        <family val="4"/>
        <charset val="136"/>
      </rPr>
      <t>(含資優)</t>
    </r>
    <phoneticPr fontId="5" type="noConversion"/>
  </si>
  <si>
    <t>不含集中式特教班
(A)</t>
    <phoneticPr fontId="5" type="noConversion"/>
  </si>
  <si>
    <r>
      <t>導師總數</t>
    </r>
    <r>
      <rPr>
        <sz val="16"/>
        <color indexed="10"/>
        <rFont val="標楷體"/>
        <family val="4"/>
        <charset val="136"/>
      </rPr>
      <t>(B)</t>
    </r>
    <phoneticPr fontId="5" type="noConversion"/>
  </si>
  <si>
    <r>
      <t>第二導師總數</t>
    </r>
    <r>
      <rPr>
        <sz val="16"/>
        <color indexed="10"/>
        <rFont val="標楷體"/>
        <family val="4"/>
        <charset val="136"/>
      </rPr>
      <t>(C)</t>
    </r>
    <phoneticPr fontId="5" type="noConversion"/>
  </si>
  <si>
    <r>
      <rPr>
        <sz val="14"/>
        <rFont val="標楷體"/>
        <family val="4"/>
        <charset val="136"/>
      </rPr>
      <t xml:space="preserve">不含集中式教教班之導師費
</t>
    </r>
    <r>
      <rPr>
        <sz val="12"/>
        <rFont val="Times New Roman"/>
        <family val="1"/>
      </rPr>
      <t>(A×1000)×12
(111/</t>
    </r>
    <r>
      <rPr>
        <sz val="12"/>
        <rFont val="標楷體"/>
        <family val="4"/>
        <charset val="136"/>
      </rPr>
      <t>1</t>
    </r>
    <r>
      <rPr>
        <sz val="12"/>
        <rFont val="Times New Roman"/>
        <family val="1"/>
      </rPr>
      <t>-12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phoneticPr fontId="5" type="noConversion"/>
  </si>
  <si>
    <t>110學年度班級數</t>
    <phoneticPr fontId="5" type="noConversion"/>
  </si>
  <si>
    <t>教師數</t>
    <phoneticPr fontId="5" type="noConversion"/>
  </si>
  <si>
    <t>班級數</t>
    <phoneticPr fontId="5" type="noConversion"/>
  </si>
  <si>
    <r>
      <rPr>
        <sz val="12"/>
        <rFont val="標楷體"/>
        <family val="4"/>
        <charset val="136"/>
      </rPr>
      <t>國中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含南平</t>
    </r>
    <r>
      <rPr>
        <sz val="12"/>
        <rFont val="Times New Roman"/>
        <family val="1"/>
      </rPr>
      <t>24</t>
    </r>
    <r>
      <rPr>
        <sz val="12"/>
        <rFont val="標楷體"/>
        <family val="4"/>
        <charset val="136"/>
      </rPr>
      <t>校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合計</t>
    </r>
    <phoneticPr fontId="5" type="noConversion"/>
  </si>
  <si>
    <t>單位：新臺幣千元</t>
    <phoneticPr fontId="39" type="noConversion"/>
  </si>
  <si>
    <t>學校名稱</t>
    <phoneticPr fontId="39" type="noConversion"/>
  </si>
  <si>
    <t>承辦人姓名(職稱)及電話</t>
    <phoneticPr fontId="39" type="noConversion"/>
  </si>
  <si>
    <t>累計留存賸餘數(元)</t>
    <phoneticPr fontId="39" type="noConversion"/>
  </si>
  <si>
    <t>歲出預算科目(千元)</t>
    <phoneticPr fontId="39" type="noConversion"/>
  </si>
  <si>
    <t>備註</t>
    <phoneticPr fontId="39" type="noConversion"/>
  </si>
  <si>
    <t>可用累計留存賸餘數
(C=A-B)</t>
    <phoneticPr fontId="39" type="noConversion"/>
  </si>
  <si>
    <t>高中及高職/國民中學/國民小學教育計畫-各校經常門分支計畫</t>
    <phoneticPr fontId="39" type="noConversion"/>
  </si>
  <si>
    <t>建築及設備計畫-由學校編列執行之營建及修繕工程/由學校編列執行之其他設備</t>
    <phoneticPr fontId="39" type="noConversion"/>
  </si>
  <si>
    <t>用途說明【資本門需說明購置項目】</t>
    <phoneticPr fontId="39" type="noConversion"/>
  </si>
  <si>
    <t>經資門總計</t>
    <phoneticPr fontId="39" type="noConversion"/>
  </si>
  <si>
    <t>252一般房屋修護費</t>
    <phoneticPr fontId="39" type="noConversion"/>
  </si>
  <si>
    <t>255機械及設備修護費</t>
    <phoneticPr fontId="39" type="noConversion"/>
  </si>
  <si>
    <t>257雜項設備修護費</t>
    <phoneticPr fontId="39" type="noConversion"/>
  </si>
  <si>
    <t>27D計時與計件人員酬金</t>
    <phoneticPr fontId="39" type="noConversion"/>
  </si>
  <si>
    <t>321辦公(事務)用品</t>
    <phoneticPr fontId="39" type="noConversion"/>
  </si>
  <si>
    <t>32Y其他用品消耗</t>
    <phoneticPr fontId="39" type="noConversion"/>
  </si>
  <si>
    <t>經常門合計</t>
    <phoneticPr fontId="39" type="noConversion"/>
  </si>
  <si>
    <t>513擴充改良房屋建築及設備
 【資本門需1萬元以上】</t>
    <phoneticPr fontId="39" type="noConversion"/>
  </si>
  <si>
    <t>514購置機械及設備 【資本門需1萬元以上】</t>
    <phoneticPr fontId="39" type="noConversion"/>
  </si>
  <si>
    <t>515購置交通及運輸設備【資本門需1萬元以上】</t>
    <phoneticPr fontId="39" type="noConversion"/>
  </si>
  <si>
    <t>516購置雜項設備 【資本門需1萬元以上】</t>
    <phoneticPr fontId="39" type="noConversion"/>
  </si>
  <si>
    <t>資本門合計</t>
  </si>
  <si>
    <t>高國中合計</t>
    <phoneticPr fontId="39" type="noConversion"/>
  </si>
  <si>
    <t>美崙國中</t>
    <phoneticPr fontId="21" type="noConversion"/>
  </si>
  <si>
    <t>花崗國中</t>
    <phoneticPr fontId="21" type="noConversion"/>
  </si>
  <si>
    <t>國風國中</t>
    <phoneticPr fontId="21" type="noConversion"/>
  </si>
  <si>
    <t>自強國中</t>
    <phoneticPr fontId="21" type="noConversion"/>
  </si>
  <si>
    <t>秀林國中</t>
    <phoneticPr fontId="21" type="noConversion"/>
  </si>
  <si>
    <t>新城國中</t>
    <phoneticPr fontId="21" type="noConversion"/>
  </si>
  <si>
    <t>宜昌國中</t>
    <phoneticPr fontId="21" type="noConversion"/>
  </si>
  <si>
    <t>化仁國中</t>
    <phoneticPr fontId="21" type="noConversion"/>
  </si>
  <si>
    <t>吉安國中</t>
    <phoneticPr fontId="21" type="noConversion"/>
  </si>
  <si>
    <t>平和國中</t>
    <phoneticPr fontId="21" type="noConversion"/>
  </si>
  <si>
    <t>壽豐國中</t>
    <phoneticPr fontId="21" type="noConversion"/>
  </si>
  <si>
    <t>鳳林國中</t>
    <phoneticPr fontId="21" type="noConversion"/>
  </si>
  <si>
    <t>萬榮國中</t>
    <phoneticPr fontId="21" type="noConversion"/>
  </si>
  <si>
    <t>光復國中</t>
    <phoneticPr fontId="21" type="noConversion"/>
  </si>
  <si>
    <t>富源國中</t>
    <phoneticPr fontId="21" type="noConversion"/>
  </si>
  <si>
    <t>瑞穗國中</t>
    <phoneticPr fontId="21" type="noConversion"/>
  </si>
  <si>
    <t>三民國中</t>
    <phoneticPr fontId="21" type="noConversion"/>
  </si>
  <si>
    <t>玉里國中</t>
    <phoneticPr fontId="21" type="noConversion"/>
  </si>
  <si>
    <t>玉東國中</t>
    <phoneticPr fontId="21" type="noConversion"/>
  </si>
  <si>
    <t>富北國中</t>
    <phoneticPr fontId="21" type="noConversion"/>
  </si>
  <si>
    <t>富里國中</t>
    <phoneticPr fontId="21" type="noConversion"/>
  </si>
  <si>
    <t>豐濱國中</t>
    <phoneticPr fontId="21" type="noConversion"/>
  </si>
  <si>
    <t>東里國中</t>
    <phoneticPr fontId="21" type="noConversion"/>
  </si>
  <si>
    <r>
      <t>南平中學</t>
    </r>
    <r>
      <rPr>
        <sz val="12"/>
        <rFont val="Times New Roman"/>
        <family val="1"/>
      </rPr>
      <t/>
    </r>
    <phoneticPr fontId="5" type="noConversion"/>
  </si>
  <si>
    <t>集中式特教班導師費
(C×4000)×12
(111/1-12月)</t>
    <phoneticPr fontId="5" type="noConversion"/>
  </si>
  <si>
    <t>備註：依110學年度公立中等以下學校員額編制表內合理員額x70萬/人計算</t>
    <phoneticPr fontId="21" type="noConversion"/>
  </si>
  <si>
    <r>
      <t>合計
(左列加總，</t>
    </r>
    <r>
      <rPr>
        <b/>
        <sz val="12"/>
        <color indexed="10"/>
        <rFont val="新細明體"/>
        <family val="1"/>
        <charset val="136"/>
      </rPr>
      <t xml:space="preserve">除專輔師、慈輝班、營養師之縣配合款)
</t>
    </r>
    <r>
      <rPr>
        <b/>
        <sz val="12"/>
        <color indexed="8"/>
        <rFont val="新細明體"/>
        <family val="1"/>
        <charset val="136"/>
      </rPr>
      <t>(K)</t>
    </r>
    <phoneticPr fontId="5" type="noConversion"/>
  </si>
  <si>
    <t>花蓮縣112年輔導人力運用計畫-專任輔導教師人事費編列表</t>
    <phoneticPr fontId="26" type="noConversion"/>
  </si>
  <si>
    <t>111學年度班級數</t>
    <phoneticPr fontId="5" type="noConversion"/>
  </si>
  <si>
    <t>與110學年度班級數比較</t>
    <phoneticPr fontId="5" type="noConversion"/>
  </si>
  <si>
    <r>
      <t>111</t>
    </r>
    <r>
      <rPr>
        <sz val="16"/>
        <rFont val="標楷體"/>
        <family val="4"/>
        <charset val="136"/>
      </rPr>
      <t>學年度課稅配套之「公私立國民中小學調整教師授課節數及導師費」編列於各校</t>
    </r>
    <r>
      <rPr>
        <sz val="16"/>
        <rFont val="Times New Roman"/>
        <family val="1"/>
      </rPr>
      <t>112</t>
    </r>
    <r>
      <rPr>
        <sz val="16"/>
        <rFont val="標楷體"/>
        <family val="4"/>
        <charset val="136"/>
      </rPr>
      <t>年度預算一覽表</t>
    </r>
    <r>
      <rPr>
        <sz val="16"/>
        <rFont val="Times New Roman"/>
        <family val="1"/>
      </rPr>
      <t>_</t>
    </r>
    <r>
      <rPr>
        <sz val="16"/>
        <color indexed="10"/>
        <rFont val="Times New Roman"/>
        <family val="1"/>
      </rPr>
      <t>1110630</t>
    </r>
    <phoneticPr fontId="5" type="noConversion"/>
  </si>
  <si>
    <t>學校名稱</t>
    <phoneticPr fontId="41" type="noConversion"/>
  </si>
  <si>
    <t>偏遠地區學校合理教師員額</t>
    <phoneticPr fontId="41" type="noConversion"/>
  </si>
  <si>
    <t>合計</t>
    <phoneticPr fontId="41" type="noConversion"/>
  </si>
  <si>
    <t>310美崙國中</t>
  </si>
  <si>
    <t>311花崗國中</t>
  </si>
  <si>
    <t>312國風國中</t>
  </si>
  <si>
    <t>313自強國中</t>
  </si>
  <si>
    <t>315秀林國中</t>
  </si>
  <si>
    <t>316新城國中</t>
  </si>
  <si>
    <t>317宜昌國中</t>
  </si>
  <si>
    <t>318化仁國中</t>
  </si>
  <si>
    <t>320吉安國中</t>
  </si>
  <si>
    <t>321平和國中</t>
  </si>
  <si>
    <t>322壽豐國中</t>
  </si>
  <si>
    <t>325鳳林國中</t>
  </si>
  <si>
    <t>326萬榮國中</t>
  </si>
  <si>
    <t>327光復國中</t>
  </si>
  <si>
    <t>328富源國中</t>
  </si>
  <si>
    <t>329瑞穗國中</t>
  </si>
  <si>
    <t>330三民國中</t>
  </si>
  <si>
    <t>332玉里國中</t>
  </si>
  <si>
    <t>333玉東國中</t>
  </si>
  <si>
    <t>334富北國中</t>
  </si>
  <si>
    <t>335富里國中</t>
  </si>
  <si>
    <t>336豐濱國中</t>
  </si>
  <si>
    <t>337東里國中</t>
  </si>
  <si>
    <t>338南平中學</t>
  </si>
  <si>
    <t>800體育高中</t>
  </si>
  <si>
    <t>游泳池委外經營權利金收入</t>
  </si>
  <si>
    <t>洗衣機及販賣機收入</t>
    <phoneticPr fontId="39" type="noConversion"/>
  </si>
  <si>
    <t>學生住宿費收入</t>
    <phoneticPr fontId="39" type="noConversion"/>
  </si>
  <si>
    <t>電子標單收入</t>
    <phoneticPr fontId="39" type="noConversion"/>
  </si>
  <si>
    <t>語資班招生考試報名收入</t>
    <phoneticPr fontId="39" type="noConversion"/>
  </si>
  <si>
    <t>體育班招生考試報名收入</t>
    <phoneticPr fontId="39" type="noConversion"/>
  </si>
  <si>
    <t>美術班招生考試報名收入</t>
    <phoneticPr fontId="39" type="noConversion"/>
  </si>
  <si>
    <t>自行辦理教師（含代理）甄選及各項考試報名收入</t>
    <phoneticPr fontId="39" type="noConversion"/>
  </si>
  <si>
    <t>游泳池場地使用費收入</t>
  </si>
  <si>
    <t>場地使用費收入</t>
  </si>
  <si>
    <t>111學年度第2學期及112學年度第1學期學雜費收入</t>
    <phoneticPr fontId="39" type="noConversion"/>
  </si>
  <si>
    <t>專戶存款利息收入</t>
  </si>
  <si>
    <t>員生消費合作社租用收入</t>
  </si>
  <si>
    <t>教、職員工租用公有宿舍收入</t>
  </si>
  <si>
    <t>場地使用費
收入</t>
    <phoneticPr fontId="39" type="noConversion"/>
  </si>
  <si>
    <t>合計</t>
  </si>
  <si>
    <t>權利金收入
(1年)</t>
    <phoneticPr fontId="39" type="noConversion"/>
  </si>
  <si>
    <t>其他勞務收入(1年)</t>
    <phoneticPr fontId="39" type="noConversion"/>
  </si>
  <si>
    <t>游泳池場地使用費收入</t>
    <phoneticPr fontId="39" type="noConversion"/>
  </si>
  <si>
    <t>服務收入(1年)</t>
    <phoneticPr fontId="39" type="noConversion"/>
  </si>
  <si>
    <t>合計</t>
    <phoneticPr fontId="39" type="noConversion"/>
  </si>
  <si>
    <t>學雜費收入
(2期)</t>
    <phoneticPr fontId="39" type="noConversion"/>
  </si>
  <si>
    <t>利息收入
(1年)</t>
    <phoneticPr fontId="39" type="noConversion"/>
  </si>
  <si>
    <t>收支對列</t>
    <phoneticPr fontId="39" type="noConversion"/>
  </si>
  <si>
    <t>自有收入</t>
    <phoneticPr fontId="39" type="noConversion"/>
  </si>
  <si>
    <t>112年度學校基金來源預算彙總表</t>
    <phoneticPr fontId="39" type="noConversion"/>
  </si>
  <si>
    <t>南平中學</t>
  </si>
  <si>
    <t>體育高中</t>
  </si>
  <si>
    <t>驗算</t>
    <phoneticPr fontId="39" type="noConversion"/>
  </si>
  <si>
    <t>110年度累計留存賸餘數(核定數)
(A)</t>
    <phoneticPr fontId="39" type="noConversion"/>
  </si>
  <si>
    <t>111年度移用留存歷年賸餘併決算(截至6/21為止) (B)</t>
    <phoneticPr fontId="39" type="noConversion"/>
  </si>
  <si>
    <t>28Y其他專業服務費</t>
    <phoneticPr fontId="39" type="noConversion"/>
  </si>
  <si>
    <t>林鴻吉 8462610#303</t>
  </si>
  <si>
    <t>新購冷氣機3台</t>
    <phoneticPr fontId="39" type="noConversion"/>
  </si>
  <si>
    <t>張志堅
8323924#218</t>
    <phoneticPr fontId="39" type="noConversion"/>
  </si>
  <si>
    <t>風雨走廊安全玻璃破裂兩片更換
吹葉機:大面積落葉區域整理
電焊槍添購:金屬女兒牆及鐵欄桿整修</t>
    <phoneticPr fontId="39" type="noConversion"/>
  </si>
  <si>
    <t>黃怡嘉(會計主任)8323847#49</t>
  </si>
  <si>
    <t>事務組長鄭棋鴻8579338</t>
  </si>
  <si>
    <t>教學相關設備汰換</t>
  </si>
  <si>
    <t>蔡莉貞主任8543471-122</t>
  </si>
  <si>
    <t>陳晏萍事務組長
03-8523136#105</t>
    <phoneticPr fontId="39" type="noConversion"/>
  </si>
  <si>
    <t>會計主任謝博鈞
876-1101#216</t>
  </si>
  <si>
    <t>購置教學用設備及電腦</t>
    <phoneticPr fontId="39" type="noConversion"/>
  </si>
  <si>
    <t>藍雅雯(主任)
03-8701027#210</t>
  </si>
  <si>
    <t>購置行政電腦等設備</t>
  </si>
  <si>
    <t>蔡明和總務主任8811002-19</t>
  </si>
  <si>
    <t>電鋸及修籬機</t>
  </si>
  <si>
    <t>總務主任賴科位 8873111#40</t>
  </si>
  <si>
    <t>陳柏齊
8882054</t>
    <phoneticPr fontId="39" type="noConversion"/>
  </si>
  <si>
    <t>陳柏齊會計主任
8851062#20</t>
  </si>
  <si>
    <t>砍草車100千元、砍草機50千元</t>
    <phoneticPr fontId="39" type="noConversion"/>
  </si>
  <si>
    <t>歐秋玉
8861174#17</t>
    <phoneticPr fontId="39" type="noConversion"/>
  </si>
  <si>
    <t>筆記型電腦(教師課程會議使用)</t>
    <phoneticPr fontId="39" type="noConversion"/>
  </si>
  <si>
    <t>南平中學另計</t>
    <phoneticPr fontId="21" type="noConversion"/>
  </si>
  <si>
    <r>
      <t>請學校核對報送教育處之"</t>
    </r>
    <r>
      <rPr>
        <sz val="12"/>
        <color theme="1"/>
        <rFont val="新細明體"/>
        <family val="1"/>
        <charset val="136"/>
        <scheme val="minor"/>
      </rPr>
      <t>112年度基金來源預算總表"
(H)</t>
    </r>
    <phoneticPr fontId="5" type="noConversion"/>
  </si>
  <si>
    <t>112年度本縣所屬各級學校移用基金賸餘數預算調查表</t>
    <phoneticPr fontId="39" type="noConversion"/>
  </si>
  <si>
    <t>112年高國中基金來源分析_體中及各國民中學(0809)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</si>
</sst>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_-* #,##0_-;\-* #,##0_-;_-* &quot;-&quot;??_-;_-@_-"/>
    <numFmt numFmtId="178" formatCode="_(* #,##0_);_(* \(#,##0\);_(* \-_);_(@_)"/>
    <numFmt numFmtId="179" formatCode="#,##0_);[Red]\(#,##0\)"/>
    <numFmt numFmtId="180" formatCode="_-* #,##0_-;\-* #,##0_-;_-* &quot;-&quot;?_-;_-@_-"/>
    <numFmt numFmtId="181" formatCode="0_);[Red]\(0\)"/>
  </numFmts>
  <fonts count="47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1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u/>
      <sz val="14"/>
      <color indexed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9"/>
      <color indexed="81"/>
      <name val="細明體"/>
      <family val="3"/>
      <charset val="136"/>
    </font>
    <font>
      <u/>
      <sz val="12"/>
      <color theme="1"/>
      <name val="新細明體"/>
      <family val="1"/>
      <charset val="136"/>
      <scheme val="minor"/>
    </font>
    <font>
      <b/>
      <u/>
      <sz val="12"/>
      <color rgb="FF000000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0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6"/>
      <color theme="1"/>
      <name val="新細明體"/>
      <family val="1"/>
      <charset val="136"/>
      <scheme val="minor"/>
    </font>
    <font>
      <sz val="16"/>
      <name val="Times New Roman"/>
      <family val="1"/>
    </font>
    <font>
      <sz val="16"/>
      <color indexed="10"/>
      <name val="Times New Roman"/>
      <family val="1"/>
    </font>
    <font>
      <sz val="20"/>
      <name val="Times New Roman"/>
      <family val="1"/>
    </font>
    <font>
      <sz val="16"/>
      <color indexed="10"/>
      <name val="標楷體"/>
      <family val="4"/>
      <charset val="136"/>
    </font>
    <font>
      <sz val="14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8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sz val="9"/>
      <name val="新細明體"/>
      <family val="3"/>
      <charset val="136"/>
      <scheme val="minor"/>
    </font>
    <font>
      <sz val="10"/>
      <name val="Arial"/>
      <family val="2"/>
    </font>
    <font>
      <sz val="11"/>
      <color theme="1"/>
      <name val="新細明體"/>
      <family val="1"/>
      <charset val="136"/>
      <scheme val="minor"/>
    </font>
    <font>
      <b/>
      <sz val="12"/>
      <name val="Arial"/>
      <family val="2"/>
    </font>
    <font>
      <sz val="12"/>
      <name val="Arial"/>
      <family val="2"/>
    </font>
    <font>
      <sz val="26"/>
      <color theme="1"/>
      <name val="標楷體"/>
      <family val="4"/>
      <charset val="136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>
      <alignment vertical="center"/>
    </xf>
    <xf numFmtId="0" fontId="2" fillId="0" borderId="0">
      <alignment vertical="center"/>
    </xf>
    <xf numFmtId="0" fontId="14" fillId="0" borderId="0"/>
    <xf numFmtId="43" fontId="3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178" fontId="14" fillId="0" borderId="0" applyFill="0" applyBorder="0" applyAlignment="0" applyProtection="0"/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2" fillId="0" borderId="0"/>
    <xf numFmtId="0" fontId="43" fillId="0" borderId="0"/>
  </cellStyleXfs>
  <cellXfs count="290">
    <xf numFmtId="0" fontId="0" fillId="0" borderId="0" xfId="0">
      <alignment vertical="center"/>
    </xf>
    <xf numFmtId="176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>
      <alignment vertical="center"/>
    </xf>
    <xf numFmtId="0" fontId="0" fillId="0" borderId="0" xfId="0" applyAlignment="1">
      <alignment vertical="center" shrinkToFit="1"/>
    </xf>
    <xf numFmtId="0" fontId="4" fillId="7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9" fillId="0" borderId="0" xfId="6" applyFont="1">
      <alignment vertical="center"/>
    </xf>
    <xf numFmtId="0" fontId="9" fillId="0" borderId="0" xfId="6" applyFont="1" applyAlignment="1">
      <alignment horizontal="center" vertical="center"/>
    </xf>
    <xf numFmtId="0" fontId="1" fillId="0" borderId="0" xfId="8">
      <alignment vertical="center"/>
    </xf>
    <xf numFmtId="180" fontId="25" fillId="0" borderId="18" xfId="8" applyNumberFormat="1" applyFont="1" applyBorder="1">
      <alignment vertical="center"/>
    </xf>
    <xf numFmtId="177" fontId="25" fillId="0" borderId="18" xfId="8" applyNumberFormat="1" applyFont="1" applyBorder="1">
      <alignment vertical="center"/>
    </xf>
    <xf numFmtId="181" fontId="25" fillId="0" borderId="18" xfId="8" applyNumberFormat="1" applyFont="1" applyBorder="1" applyAlignment="1">
      <alignment horizontal="center" vertical="center"/>
    </xf>
    <xf numFmtId="0" fontId="25" fillId="0" borderId="31" xfId="8" applyFont="1" applyBorder="1" applyAlignment="1">
      <alignment horizontal="right" vertical="center"/>
    </xf>
    <xf numFmtId="181" fontId="9" fillId="0" borderId="1" xfId="10" applyNumberFormat="1" applyFont="1" applyFill="1" applyBorder="1" applyAlignment="1">
      <alignment horizontal="center" vertical="center" wrapText="1"/>
    </xf>
    <xf numFmtId="0" fontId="9" fillId="0" borderId="22" xfId="10" applyFont="1" applyFill="1" applyBorder="1" applyAlignment="1">
      <alignment horizontal="center" vertical="center" wrapText="1"/>
    </xf>
    <xf numFmtId="181" fontId="25" fillId="0" borderId="1" xfId="10" applyNumberFormat="1" applyFont="1" applyFill="1" applyBorder="1" applyAlignment="1">
      <alignment horizontal="center" vertical="center" wrapText="1"/>
    </xf>
    <xf numFmtId="181" fontId="1" fillId="0" borderId="0" xfId="8" applyNumberFormat="1">
      <alignment vertical="center"/>
    </xf>
    <xf numFmtId="0" fontId="0" fillId="0" borderId="0" xfId="0" applyFill="1">
      <alignment vertical="center"/>
    </xf>
    <xf numFmtId="0" fontId="0" fillId="0" borderId="2" xfId="0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177" fontId="27" fillId="0" borderId="1" xfId="3" applyNumberFormat="1" applyFont="1" applyBorder="1" applyAlignment="1">
      <alignment horizontal="center" vertical="center"/>
    </xf>
    <xf numFmtId="177" fontId="30" fillId="0" borderId="1" xfId="3" applyNumberFormat="1" applyFont="1" applyBorder="1">
      <alignment vertical="center"/>
    </xf>
    <xf numFmtId="177" fontId="30" fillId="0" borderId="0" xfId="3" applyNumberFormat="1" applyFont="1">
      <alignment vertical="center"/>
    </xf>
    <xf numFmtId="0" fontId="27" fillId="0" borderId="1" xfId="0" applyFont="1" applyBorder="1" applyAlignment="1">
      <alignment horizontal="center" vertical="center"/>
    </xf>
    <xf numFmtId="0" fontId="23" fillId="0" borderId="1" xfId="10" applyFont="1" applyFill="1" applyBorder="1" applyAlignment="1">
      <alignment horizontal="center" vertical="center"/>
    </xf>
    <xf numFmtId="0" fontId="27" fillId="0" borderId="1" xfId="1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177" fontId="25" fillId="0" borderId="1" xfId="3" applyNumberFormat="1" applyFont="1" applyBorder="1">
      <alignment vertical="center"/>
    </xf>
    <xf numFmtId="180" fontId="25" fillId="0" borderId="1" xfId="0" applyNumberFormat="1" applyFont="1" applyBorder="1">
      <alignment vertical="center"/>
    </xf>
    <xf numFmtId="180" fontId="25" fillId="0" borderId="15" xfId="0" applyNumberFormat="1" applyFont="1" applyBorder="1">
      <alignment vertical="center"/>
    </xf>
    <xf numFmtId="0" fontId="33" fillId="16" borderId="34" xfId="0" applyFont="1" applyFill="1" applyBorder="1" applyAlignment="1">
      <alignment horizontal="center" vertical="center"/>
    </xf>
    <xf numFmtId="0" fontId="33" fillId="16" borderId="37" xfId="0" applyFont="1" applyFill="1" applyBorder="1" applyAlignment="1">
      <alignment horizontal="center" vertical="center"/>
    </xf>
    <xf numFmtId="0" fontId="33" fillId="16" borderId="21" xfId="0" applyFont="1" applyFill="1" applyBorder="1" applyAlignment="1">
      <alignment horizontal="center" vertical="center"/>
    </xf>
    <xf numFmtId="0" fontId="33" fillId="16" borderId="26" xfId="0" applyFont="1" applyFill="1" applyBorder="1" applyAlignment="1">
      <alignment horizontal="center" vertical="center"/>
    </xf>
    <xf numFmtId="0" fontId="9" fillId="16" borderId="31" xfId="0" applyFont="1" applyFill="1" applyBorder="1" applyAlignment="1">
      <alignment horizontal="center" vertical="center"/>
    </xf>
    <xf numFmtId="0" fontId="9" fillId="16" borderId="30" xfId="0" applyFont="1" applyFill="1" applyBorder="1" applyAlignment="1">
      <alignment horizontal="center" vertical="center"/>
    </xf>
    <xf numFmtId="0" fontId="22" fillId="16" borderId="10" xfId="0" applyFont="1" applyFill="1" applyBorder="1" applyAlignment="1">
      <alignment horizontal="center" vertical="center" wrapText="1"/>
    </xf>
    <xf numFmtId="0" fontId="22" fillId="16" borderId="13" xfId="0" applyFont="1" applyFill="1" applyBorder="1" applyAlignment="1">
      <alignment horizontal="center" vertical="center" wrapText="1"/>
    </xf>
    <xf numFmtId="0" fontId="22" fillId="16" borderId="8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8" xfId="0" applyFont="1" applyFill="1" applyBorder="1" applyAlignment="1">
      <alignment horizontal="center" vertical="center" wrapText="1"/>
    </xf>
    <xf numFmtId="0" fontId="36" fillId="11" borderId="27" xfId="0" applyFont="1" applyFill="1" applyBorder="1" applyAlignment="1">
      <alignment horizontal="center" vertical="center"/>
    </xf>
    <xf numFmtId="0" fontId="9" fillId="13" borderId="26" xfId="0" applyFont="1" applyFill="1" applyBorder="1" applyAlignment="1">
      <alignment horizontal="center" vertical="center"/>
    </xf>
    <xf numFmtId="176" fontId="36" fillId="14" borderId="25" xfId="0" applyNumberFormat="1" applyFont="1" applyFill="1" applyBorder="1" applyAlignment="1">
      <alignment horizontal="center" vertical="center"/>
    </xf>
    <xf numFmtId="176" fontId="36" fillId="14" borderId="21" xfId="0" applyNumberFormat="1" applyFont="1" applyFill="1" applyBorder="1" applyAlignment="1">
      <alignment horizontal="center" vertical="center"/>
    </xf>
    <xf numFmtId="176" fontId="36" fillId="11" borderId="29" xfId="0" applyNumberFormat="1" applyFont="1" applyFill="1" applyBorder="1" applyAlignment="1">
      <alignment horizontal="center" vertical="center"/>
    </xf>
    <xf numFmtId="176" fontId="36" fillId="12" borderId="24" xfId="0" applyNumberFormat="1" applyFont="1" applyFill="1" applyBorder="1" applyAlignment="1">
      <alignment horizontal="center" vertical="center"/>
    </xf>
    <xf numFmtId="176" fontId="36" fillId="0" borderId="25" xfId="0" applyNumberFormat="1" applyFont="1" applyFill="1" applyBorder="1" applyAlignment="1">
      <alignment horizontal="center" vertical="center"/>
    </xf>
    <xf numFmtId="0" fontId="36" fillId="14" borderId="25" xfId="0" applyFont="1" applyFill="1" applyBorder="1" applyAlignment="1">
      <alignment horizontal="center" vertical="center"/>
    </xf>
    <xf numFmtId="179" fontId="36" fillId="14" borderId="25" xfId="7" applyNumberFormat="1" applyFont="1" applyFill="1" applyBorder="1" applyAlignment="1">
      <alignment horizontal="center" vertical="center"/>
    </xf>
    <xf numFmtId="179" fontId="36" fillId="0" borderId="25" xfId="7" applyNumberFormat="1" applyFont="1" applyFill="1" applyBorder="1" applyAlignment="1">
      <alignment horizontal="center" vertical="center"/>
    </xf>
    <xf numFmtId="179" fontId="36" fillId="0" borderId="24" xfId="7" applyNumberFormat="1" applyFont="1" applyFill="1" applyBorder="1" applyAlignment="1">
      <alignment horizontal="center" vertical="center"/>
    </xf>
    <xf numFmtId="179" fontId="36" fillId="0" borderId="40" xfId="7" applyNumberFormat="1" applyFont="1" applyBorder="1">
      <alignment vertical="center"/>
    </xf>
    <xf numFmtId="179" fontId="36" fillId="0" borderId="25" xfId="7" applyNumberFormat="1" applyFont="1" applyBorder="1">
      <alignment vertical="center"/>
    </xf>
    <xf numFmtId="179" fontId="35" fillId="0" borderId="21" xfId="7" applyNumberFormat="1" applyFont="1" applyBorder="1">
      <alignment vertical="center"/>
    </xf>
    <xf numFmtId="179" fontId="35" fillId="0" borderId="23" xfId="7" applyNumberFormat="1" applyFont="1" applyBorder="1">
      <alignment vertical="center"/>
    </xf>
    <xf numFmtId="0" fontId="36" fillId="11" borderId="22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  <xf numFmtId="176" fontId="36" fillId="14" borderId="1" xfId="0" applyNumberFormat="1" applyFont="1" applyFill="1" applyBorder="1" applyAlignment="1">
      <alignment horizontal="center" vertical="center"/>
    </xf>
    <xf numFmtId="176" fontId="36" fillId="11" borderId="1" xfId="0" applyNumberFormat="1" applyFont="1" applyFill="1" applyBorder="1" applyAlignment="1">
      <alignment horizontal="center" vertical="center"/>
    </xf>
    <xf numFmtId="176" fontId="36" fillId="0" borderId="1" xfId="0" applyNumberFormat="1" applyFont="1" applyFill="1" applyBorder="1" applyAlignment="1">
      <alignment horizontal="center" vertical="center"/>
    </xf>
    <xf numFmtId="0" fontId="36" fillId="14" borderId="1" xfId="0" applyFont="1" applyFill="1" applyBorder="1" applyAlignment="1">
      <alignment horizontal="center" vertical="center"/>
    </xf>
    <xf numFmtId="179" fontId="36" fillId="14" borderId="1" xfId="7" applyNumberFormat="1" applyFont="1" applyFill="1" applyBorder="1" applyAlignment="1">
      <alignment horizontal="center" vertical="center"/>
    </xf>
    <xf numFmtId="179" fontId="36" fillId="0" borderId="1" xfId="7" applyNumberFormat="1" applyFont="1" applyFill="1" applyBorder="1" applyAlignment="1">
      <alignment horizontal="center" vertical="center"/>
    </xf>
    <xf numFmtId="179" fontId="36" fillId="0" borderId="15" xfId="7" applyNumberFormat="1" applyFont="1" applyFill="1" applyBorder="1" applyAlignment="1">
      <alignment horizontal="center" vertical="center"/>
    </xf>
    <xf numFmtId="179" fontId="36" fillId="0" borderId="1" xfId="7" applyNumberFormat="1" applyFont="1" applyBorder="1">
      <alignment vertical="center"/>
    </xf>
    <xf numFmtId="176" fontId="36" fillId="11" borderId="24" xfId="0" applyNumberFormat="1" applyFont="1" applyFill="1" applyBorder="1" applyAlignment="1">
      <alignment horizontal="center" vertical="center"/>
    </xf>
    <xf numFmtId="0" fontId="36" fillId="11" borderId="20" xfId="0" applyFont="1" applyFill="1" applyBorder="1" applyAlignment="1">
      <alignment horizontal="center" vertical="center"/>
    </xf>
    <xf numFmtId="0" fontId="9" fillId="13" borderId="19" xfId="0" applyFont="1" applyFill="1" applyBorder="1" applyAlignment="1">
      <alignment horizontal="center" vertical="center" wrapText="1"/>
    </xf>
    <xf numFmtId="176" fontId="36" fillId="14" borderId="28" xfId="0" applyNumberFormat="1" applyFont="1" applyFill="1" applyBorder="1" applyAlignment="1">
      <alignment horizontal="center" vertical="center"/>
    </xf>
    <xf numFmtId="176" fontId="36" fillId="0" borderId="28" xfId="0" applyNumberFormat="1" applyFont="1" applyFill="1" applyBorder="1" applyAlignment="1">
      <alignment horizontal="center" vertical="center"/>
    </xf>
    <xf numFmtId="0" fontId="36" fillId="14" borderId="28" xfId="0" applyFont="1" applyFill="1" applyBorder="1" applyAlignment="1">
      <alignment horizontal="center" vertical="center" wrapText="1"/>
    </xf>
    <xf numFmtId="179" fontId="36" fillId="14" borderId="28" xfId="7" applyNumberFormat="1" applyFont="1" applyFill="1" applyBorder="1" applyAlignment="1">
      <alignment horizontal="center" vertical="center"/>
    </xf>
    <xf numFmtId="179" fontId="36" fillId="0" borderId="28" xfId="7" applyNumberFormat="1" applyFont="1" applyFill="1" applyBorder="1" applyAlignment="1">
      <alignment horizontal="center" vertical="center"/>
    </xf>
    <xf numFmtId="179" fontId="36" fillId="0" borderId="16" xfId="7" applyNumberFormat="1" applyFont="1" applyFill="1" applyBorder="1" applyAlignment="1">
      <alignment horizontal="center" vertical="center"/>
    </xf>
    <xf numFmtId="179" fontId="36" fillId="0" borderId="41" xfId="7" applyNumberFormat="1" applyFont="1" applyBorder="1">
      <alignment vertical="center"/>
    </xf>
    <xf numFmtId="179" fontId="36" fillId="0" borderId="42" xfId="7" applyNumberFormat="1" applyFont="1" applyBorder="1">
      <alignment vertical="center"/>
    </xf>
    <xf numFmtId="179" fontId="36" fillId="0" borderId="28" xfId="7" applyNumberFormat="1" applyFont="1" applyBorder="1">
      <alignment vertical="center"/>
    </xf>
    <xf numFmtId="179" fontId="35" fillId="0" borderId="43" xfId="7" applyNumberFormat="1" applyFont="1" applyBorder="1">
      <alignment vertical="center"/>
    </xf>
    <xf numFmtId="176" fontId="36" fillId="4" borderId="13" xfId="0" applyNumberFormat="1" applyFont="1" applyFill="1" applyBorder="1">
      <alignment vertical="center"/>
    </xf>
    <xf numFmtId="176" fontId="36" fillId="4" borderId="13" xfId="0" applyNumberFormat="1" applyFont="1" applyFill="1" applyBorder="1" applyAlignment="1">
      <alignment horizontal="center" vertical="center"/>
    </xf>
    <xf numFmtId="176" fontId="36" fillId="4" borderId="6" xfId="0" applyNumberFormat="1" applyFont="1" applyFill="1" applyBorder="1" applyAlignment="1">
      <alignment horizontal="center" vertical="center"/>
    </xf>
    <xf numFmtId="176" fontId="36" fillId="4" borderId="12" xfId="0" applyNumberFormat="1" applyFont="1" applyFill="1" applyBorder="1" applyAlignment="1">
      <alignment horizontal="center" vertical="center"/>
    </xf>
    <xf numFmtId="176" fontId="37" fillId="4" borderId="6" xfId="0" applyNumberFormat="1" applyFont="1" applyFill="1" applyBorder="1">
      <alignment vertical="center"/>
    </xf>
    <xf numFmtId="176" fontId="37" fillId="4" borderId="11" xfId="0" applyNumberFormat="1" applyFont="1" applyFill="1" applyBorder="1">
      <alignment vertical="center"/>
    </xf>
    <xf numFmtId="0" fontId="23" fillId="0" borderId="0" xfId="0" applyFont="1" applyBorder="1" applyAlignment="1">
      <alignment horizontal="center" wrapText="1"/>
    </xf>
    <xf numFmtId="0" fontId="9" fillId="0" borderId="41" xfId="0" applyFont="1" applyBorder="1" applyAlignment="1">
      <alignment horizontal="right" shrinkToFit="1"/>
    </xf>
    <xf numFmtId="0" fontId="9" fillId="15" borderId="46" xfId="0" applyFont="1" applyFill="1" applyBorder="1" applyAlignment="1">
      <alignment horizontal="center" vertical="center" wrapText="1"/>
    </xf>
    <xf numFmtId="0" fontId="40" fillId="15" borderId="47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40" fillId="15" borderId="1" xfId="0" applyFont="1" applyFill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179" fontId="9" fillId="0" borderId="50" xfId="0" applyNumberFormat="1" applyFont="1" applyBorder="1" applyAlignment="1">
      <alignment vertical="center"/>
    </xf>
    <xf numFmtId="179" fontId="9" fillId="0" borderId="46" xfId="0" applyNumberFormat="1" applyFont="1" applyBorder="1" applyAlignment="1">
      <alignment vertical="center"/>
    </xf>
    <xf numFmtId="179" fontId="35" fillId="20" borderId="21" xfId="7" applyNumberFormat="1" applyFont="1" applyFill="1" applyBorder="1">
      <alignment vertical="center"/>
    </xf>
    <xf numFmtId="179" fontId="35" fillId="20" borderId="17" xfId="7" applyNumberFormat="1" applyFont="1" applyFill="1" applyBorder="1">
      <alignment vertical="center"/>
    </xf>
    <xf numFmtId="0" fontId="9" fillId="0" borderId="0" xfId="6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176" fontId="36" fillId="11" borderId="28" xfId="0" applyNumberFormat="1" applyFont="1" applyFill="1" applyBorder="1" applyAlignment="1">
      <alignment horizontal="center" vertical="center"/>
    </xf>
    <xf numFmtId="176" fontId="36" fillId="11" borderId="57" xfId="0" applyNumberFormat="1" applyFont="1" applyFill="1" applyBorder="1" applyAlignment="1">
      <alignment horizontal="center" vertical="center"/>
    </xf>
    <xf numFmtId="176" fontId="36" fillId="12" borderId="1" xfId="0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0" fillId="1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/>
    <xf numFmtId="179" fontId="25" fillId="0" borderId="0" xfId="0" applyNumberFormat="1" applyFont="1" applyAlignment="1"/>
    <xf numFmtId="0" fontId="42" fillId="0" borderId="0" xfId="11" applyAlignment="1">
      <alignment wrapText="1"/>
    </xf>
    <xf numFmtId="0" fontId="22" fillId="0" borderId="0" xfId="11" applyFont="1" applyAlignment="1">
      <alignment wrapText="1"/>
    </xf>
    <xf numFmtId="0" fontId="22" fillId="0" borderId="0" xfId="11" applyFont="1" applyAlignment="1">
      <alignment vertical="center"/>
    </xf>
    <xf numFmtId="0" fontId="22" fillId="0" borderId="0" xfId="11" applyFont="1" applyAlignment="1">
      <alignment vertical="center" wrapText="1"/>
    </xf>
    <xf numFmtId="0" fontId="42" fillId="0" borderId="0" xfId="11" applyFont="1" applyAlignment="1">
      <alignment wrapText="1"/>
    </xf>
    <xf numFmtId="179" fontId="22" fillId="0" borderId="0" xfId="11" applyNumberFormat="1" applyFont="1" applyAlignment="1">
      <alignment vertical="center" wrapText="1"/>
    </xf>
    <xf numFmtId="179" fontId="40" fillId="19" borderId="50" xfId="11" applyNumberFormat="1" applyFont="1" applyFill="1" applyBorder="1" applyAlignment="1">
      <alignment vertical="center"/>
    </xf>
    <xf numFmtId="179" fontId="40" fillId="19" borderId="55" xfId="11" applyNumberFormat="1" applyFont="1" applyFill="1" applyBorder="1" applyAlignment="1">
      <alignment vertical="center"/>
    </xf>
    <xf numFmtId="0" fontId="42" fillId="0" borderId="0" xfId="11" applyFont="1" applyFill="1" applyAlignment="1">
      <alignment wrapText="1"/>
    </xf>
    <xf numFmtId="0" fontId="22" fillId="0" borderId="0" xfId="11" applyFont="1" applyFill="1" applyAlignment="1">
      <alignment wrapText="1"/>
    </xf>
    <xf numFmtId="0" fontId="22" fillId="0" borderId="0" xfId="11" applyFont="1" applyFill="1" applyAlignment="1">
      <alignment vertical="center"/>
    </xf>
    <xf numFmtId="179" fontId="22" fillId="0" borderId="0" xfId="11" applyNumberFormat="1" applyFont="1" applyFill="1" applyAlignment="1">
      <alignment vertical="center" wrapText="1"/>
    </xf>
    <xf numFmtId="179" fontId="9" fillId="15" borderId="45" xfId="11" applyNumberFormat="1" applyFont="1" applyFill="1" applyBorder="1" applyAlignment="1">
      <alignment vertical="center"/>
    </xf>
    <xf numFmtId="179" fontId="9" fillId="15" borderId="46" xfId="11" applyNumberFormat="1" applyFont="1" applyFill="1" applyBorder="1" applyAlignment="1">
      <alignment vertical="center"/>
    </xf>
    <xf numFmtId="179" fontId="9" fillId="17" borderId="46" xfId="11" applyNumberFormat="1" applyFont="1" applyFill="1" applyBorder="1" applyAlignment="1">
      <alignment vertical="center"/>
    </xf>
    <xf numFmtId="179" fontId="9" fillId="17" borderId="50" xfId="11" applyNumberFormat="1" applyFont="1" applyFill="1" applyBorder="1" applyAlignment="1">
      <alignment vertical="center"/>
    </xf>
    <xf numFmtId="179" fontId="9" fillId="17" borderId="60" xfId="11" applyNumberFormat="1" applyFont="1" applyFill="1" applyBorder="1" applyAlignment="1">
      <alignment vertical="center"/>
    </xf>
    <xf numFmtId="0" fontId="25" fillId="0" borderId="1" xfId="12" applyFont="1" applyBorder="1"/>
    <xf numFmtId="179" fontId="9" fillId="15" borderId="50" xfId="11" applyNumberFormat="1" applyFont="1" applyFill="1" applyBorder="1" applyAlignment="1">
      <alignment vertical="center"/>
    </xf>
    <xf numFmtId="0" fontId="44" fillId="19" borderId="0" xfId="11" applyFont="1" applyFill="1" applyAlignment="1">
      <alignment wrapText="1"/>
    </xf>
    <xf numFmtId="0" fontId="44" fillId="0" borderId="0" xfId="11" applyFont="1" applyFill="1" applyAlignment="1">
      <alignment wrapText="1"/>
    </xf>
    <xf numFmtId="0" fontId="40" fillId="0" borderId="0" xfId="11" applyFont="1" applyFill="1" applyAlignment="1">
      <alignment wrapText="1"/>
    </xf>
    <xf numFmtId="0" fontId="40" fillId="0" borderId="0" xfId="11" applyFont="1" applyFill="1" applyAlignment="1">
      <alignment vertical="center"/>
    </xf>
    <xf numFmtId="179" fontId="40" fillId="19" borderId="1" xfId="11" applyNumberFormat="1" applyFont="1" applyFill="1" applyBorder="1" applyAlignment="1">
      <alignment vertical="center"/>
    </xf>
    <xf numFmtId="0" fontId="40" fillId="19" borderId="4" xfId="11" applyFont="1" applyFill="1" applyBorder="1" applyAlignment="1">
      <alignment horizontal="center" vertical="center" wrapText="1"/>
    </xf>
    <xf numFmtId="179" fontId="9" fillId="0" borderId="53" xfId="11" applyNumberFormat="1" applyFont="1" applyFill="1" applyBorder="1" applyAlignment="1">
      <alignment horizontal="center" vertical="center" wrapText="1"/>
    </xf>
    <xf numFmtId="179" fontId="9" fillId="15" borderId="54" xfId="11" applyNumberFormat="1" applyFont="1" applyFill="1" applyBorder="1" applyAlignment="1">
      <alignment vertical="center"/>
    </xf>
    <xf numFmtId="179" fontId="9" fillId="17" borderId="54" xfId="11" applyNumberFormat="1" applyFont="1" applyFill="1" applyBorder="1" applyAlignment="1">
      <alignment vertical="center"/>
    </xf>
    <xf numFmtId="179" fontId="9" fillId="17" borderId="61" xfId="11" applyNumberFormat="1" applyFont="1" applyFill="1" applyBorder="1" applyAlignment="1">
      <alignment vertical="center"/>
    </xf>
    <xf numFmtId="0" fontId="45" fillId="0" borderId="0" xfId="11" applyFont="1" applyAlignment="1">
      <alignment wrapText="1"/>
    </xf>
    <xf numFmtId="0" fontId="9" fillId="0" borderId="0" xfId="11" applyFont="1" applyAlignment="1">
      <alignment wrapText="1"/>
    </xf>
    <xf numFmtId="0" fontId="9" fillId="0" borderId="0" xfId="11" applyFont="1" applyAlignment="1">
      <alignment vertical="center"/>
    </xf>
    <xf numFmtId="0" fontId="9" fillId="15" borderId="2" xfId="11" applyFont="1" applyFill="1" applyBorder="1" applyAlignment="1">
      <alignment horizontal="center" vertical="center" wrapText="1"/>
    </xf>
    <xf numFmtId="0" fontId="9" fillId="15" borderId="1" xfId="11" applyFont="1" applyFill="1" applyBorder="1" applyAlignment="1">
      <alignment horizontal="center" vertical="center" wrapText="1"/>
    </xf>
    <xf numFmtId="0" fontId="9" fillId="15" borderId="4" xfId="11" applyFont="1" applyFill="1" applyBorder="1" applyAlignment="1">
      <alignment horizontal="center" vertical="center" wrapText="1"/>
    </xf>
    <xf numFmtId="0" fontId="9" fillId="17" borderId="1" xfId="11" applyFont="1" applyFill="1" applyBorder="1" applyAlignment="1">
      <alignment horizontal="center" vertical="center" wrapText="1"/>
    </xf>
    <xf numFmtId="0" fontId="9" fillId="17" borderId="2" xfId="11" applyFont="1" applyFill="1" applyBorder="1" applyAlignment="1">
      <alignment horizontal="center" vertical="center" wrapText="1"/>
    </xf>
    <xf numFmtId="0" fontId="9" fillId="17" borderId="63" xfId="11" applyFont="1" applyFill="1" applyBorder="1" applyAlignment="1">
      <alignment horizontal="center" vertical="center" wrapText="1"/>
    </xf>
    <xf numFmtId="0" fontId="9" fillId="15" borderId="63" xfId="11" applyFont="1" applyFill="1" applyBorder="1" applyAlignment="1">
      <alignment horizontal="center" vertical="center" wrapText="1"/>
    </xf>
    <xf numFmtId="0" fontId="9" fillId="0" borderId="26" xfId="11" applyFont="1" applyBorder="1" applyAlignment="1">
      <alignment horizontal="right" wrapText="1"/>
    </xf>
    <xf numFmtId="0" fontId="23" fillId="0" borderId="26" xfId="11" applyFont="1" applyBorder="1" applyAlignment="1">
      <alignment horizontal="center" wrapText="1"/>
    </xf>
    <xf numFmtId="0" fontId="23" fillId="0" borderId="26" xfId="11" applyFont="1" applyBorder="1" applyAlignment="1"/>
    <xf numFmtId="0" fontId="22" fillId="0" borderId="0" xfId="0" applyFont="1" applyAlignment="1">
      <alignment vertical="center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0" fontId="9" fillId="15" borderId="5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45" fillId="0" borderId="0" xfId="0" applyFont="1" applyAlignment="1">
      <alignment wrapText="1"/>
    </xf>
    <xf numFmtId="0" fontId="25" fillId="0" borderId="1" xfId="12" applyFont="1" applyBorder="1" applyAlignment="1">
      <alignment horizontal="center" vertical="center"/>
    </xf>
    <xf numFmtId="179" fontId="9" fillId="0" borderId="70" xfId="0" applyNumberFormat="1" applyFont="1" applyFill="1" applyBorder="1" applyAlignment="1">
      <alignment vertical="center"/>
    </xf>
    <xf numFmtId="179" fontId="9" fillId="0" borderId="46" xfId="0" applyNumberFormat="1" applyFont="1" applyFill="1" applyBorder="1" applyAlignment="1">
      <alignment vertical="center"/>
    </xf>
    <xf numFmtId="179" fontId="40" fillId="0" borderId="47" xfId="0" applyNumberFormat="1" applyFont="1" applyFill="1" applyBorder="1" applyAlignment="1">
      <alignment vertical="center"/>
    </xf>
    <xf numFmtId="179" fontId="9" fillId="0" borderId="59" xfId="0" applyNumberFormat="1" applyFont="1" applyFill="1" applyBorder="1" applyAlignment="1">
      <alignment vertical="center"/>
    </xf>
    <xf numFmtId="179" fontId="9" fillId="0" borderId="50" xfId="0" applyNumberFormat="1" applyFont="1" applyFill="1" applyBorder="1" applyAlignment="1">
      <alignment vertical="center"/>
    </xf>
    <xf numFmtId="179" fontId="40" fillId="0" borderId="50" xfId="0" applyNumberFormat="1" applyFont="1" applyFill="1" applyBorder="1" applyAlignment="1">
      <alignment vertical="center"/>
    </xf>
    <xf numFmtId="179" fontId="40" fillId="0" borderId="46" xfId="0" applyNumberFormat="1" applyFont="1" applyFill="1" applyBorder="1" applyAlignment="1">
      <alignment vertical="center"/>
    </xf>
    <xf numFmtId="0" fontId="9" fillId="0" borderId="50" xfId="0" applyFont="1" applyFill="1" applyBorder="1" applyAlignment="1">
      <alignment vertical="center" wrapText="1"/>
    </xf>
    <xf numFmtId="179" fontId="40" fillId="0" borderId="51" xfId="0" applyNumberFormat="1" applyFont="1" applyFill="1" applyBorder="1" applyAlignment="1">
      <alignment vertical="center"/>
    </xf>
    <xf numFmtId="0" fontId="9" fillId="0" borderId="53" xfId="0" applyFont="1" applyFill="1" applyBorder="1" applyAlignment="1">
      <alignment horizontal="center" vertical="center" wrapText="1"/>
    </xf>
    <xf numFmtId="179" fontId="22" fillId="0" borderId="0" xfId="0" applyNumberFormat="1" applyFont="1" applyFill="1" applyAlignment="1">
      <alignment vertical="center" wrapText="1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9" fillId="0" borderId="47" xfId="0" applyFont="1" applyFill="1" applyBorder="1" applyAlignment="1">
      <alignment horizontal="center" vertical="center" wrapText="1"/>
    </xf>
    <xf numFmtId="179" fontId="9" fillId="0" borderId="71" xfId="0" applyNumberFormat="1" applyFont="1" applyFill="1" applyBorder="1" applyAlignment="1">
      <alignment vertical="center"/>
    </xf>
    <xf numFmtId="0" fontId="9" fillId="0" borderId="46" xfId="0" applyFont="1" applyFill="1" applyBorder="1" applyAlignment="1">
      <alignment vertical="center" wrapText="1"/>
    </xf>
    <xf numFmtId="179" fontId="9" fillId="0" borderId="72" xfId="0" applyNumberFormat="1" applyFont="1" applyFill="1" applyBorder="1" applyAlignment="1">
      <alignment vertical="center"/>
    </xf>
    <xf numFmtId="179" fontId="9" fillId="0" borderId="59" xfId="0" applyNumberFormat="1" applyFont="1" applyBorder="1" applyAlignment="1">
      <alignment vertical="center"/>
    </xf>
    <xf numFmtId="0" fontId="9" fillId="0" borderId="59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61" xfId="0" applyFont="1" applyFill="1" applyBorder="1" applyAlignment="1">
      <alignment vertical="center" wrapText="1"/>
    </xf>
    <xf numFmtId="179" fontId="40" fillId="0" borderId="56" xfId="0" applyNumberFormat="1" applyFont="1" applyFill="1" applyBorder="1" applyAlignment="1">
      <alignment vertical="center"/>
    </xf>
    <xf numFmtId="0" fontId="9" fillId="0" borderId="53" xfId="0" applyFont="1" applyBorder="1" applyAlignment="1">
      <alignment horizontal="left" vertical="top" wrapText="1"/>
    </xf>
    <xf numFmtId="179" fontId="40" fillId="19" borderId="72" xfId="0" applyNumberFormat="1" applyFont="1" applyFill="1" applyBorder="1" applyAlignment="1">
      <alignment vertical="center"/>
    </xf>
    <xf numFmtId="179" fontId="40" fillId="19" borderId="52" xfId="0" applyNumberFormat="1" applyFont="1" applyFill="1" applyBorder="1" applyAlignment="1">
      <alignment vertical="center"/>
    </xf>
    <xf numFmtId="179" fontId="40" fillId="19" borderId="74" xfId="0" applyNumberFormat="1" applyFont="1" applyFill="1" applyBorder="1" applyAlignment="1">
      <alignment vertical="center"/>
    </xf>
    <xf numFmtId="179" fontId="40" fillId="19" borderId="50" xfId="0" applyNumberFormat="1" applyFont="1" applyFill="1" applyBorder="1" applyAlignment="1">
      <alignment vertical="center"/>
    </xf>
    <xf numFmtId="0" fontId="40" fillId="19" borderId="50" xfId="0" applyFont="1" applyFill="1" applyBorder="1" applyAlignment="1">
      <alignment vertical="center" wrapText="1"/>
    </xf>
    <xf numFmtId="179" fontId="40" fillId="19" borderId="51" xfId="0" applyNumberFormat="1" applyFont="1" applyFill="1" applyBorder="1" applyAlignment="1">
      <alignment vertical="center"/>
    </xf>
    <xf numFmtId="0" fontId="40" fillId="19" borderId="59" xfId="0" applyFont="1" applyFill="1" applyBorder="1" applyAlignment="1">
      <alignment horizontal="center" vertical="center" wrapText="1"/>
    </xf>
    <xf numFmtId="179" fontId="22" fillId="0" borderId="0" xfId="0" applyNumberFormat="1" applyFont="1" applyAlignment="1">
      <alignment vertical="center" wrapText="1"/>
    </xf>
    <xf numFmtId="0" fontId="40" fillId="0" borderId="0" xfId="0" applyFont="1" applyFill="1" applyAlignment="1">
      <alignment vertical="center"/>
    </xf>
    <xf numFmtId="0" fontId="40" fillId="0" borderId="0" xfId="0" applyFont="1" applyFill="1" applyAlignment="1">
      <alignment wrapText="1"/>
    </xf>
    <xf numFmtId="0" fontId="44" fillId="0" borderId="0" xfId="0" applyFont="1" applyFill="1" applyAlignment="1">
      <alignment wrapText="1"/>
    </xf>
    <xf numFmtId="0" fontId="44" fillId="19" borderId="0" xfId="0" applyFont="1" applyFill="1" applyAlignment="1">
      <alignment wrapText="1"/>
    </xf>
    <xf numFmtId="0" fontId="46" fillId="12" borderId="0" xfId="0" applyFont="1" applyFill="1">
      <alignment vertical="center"/>
    </xf>
    <xf numFmtId="0" fontId="25" fillId="12" borderId="0" xfId="0" applyFont="1" applyFill="1">
      <alignment vertical="center"/>
    </xf>
    <xf numFmtId="176" fontId="6" fillId="21" borderId="1" xfId="0" applyNumberFormat="1" applyFont="1" applyFill="1" applyBorder="1">
      <alignment vertical="center"/>
    </xf>
    <xf numFmtId="177" fontId="6" fillId="0" borderId="1" xfId="3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1" fillId="0" borderId="58" xfId="0" applyFont="1" applyBorder="1" applyAlignment="1">
      <alignment horizontal="center" vertical="center"/>
    </xf>
    <xf numFmtId="0" fontId="23" fillId="16" borderId="35" xfId="0" applyFont="1" applyFill="1" applyBorder="1" applyAlignment="1">
      <alignment horizontal="center" vertical="center" wrapText="1"/>
    </xf>
    <xf numFmtId="0" fontId="23" fillId="15" borderId="6" xfId="0" applyFont="1" applyFill="1" applyBorder="1" applyAlignment="1">
      <alignment horizontal="center" vertical="center"/>
    </xf>
    <xf numFmtId="0" fontId="23" fillId="15" borderId="5" xfId="0" applyFont="1" applyFill="1" applyBorder="1" applyAlignment="1">
      <alignment horizontal="center" vertical="center"/>
    </xf>
    <xf numFmtId="0" fontId="36" fillId="4" borderId="6" xfId="0" applyFont="1" applyFill="1" applyBorder="1" applyAlignment="1">
      <alignment horizontal="center" vertical="center"/>
    </xf>
    <xf numFmtId="0" fontId="36" fillId="4" borderId="35" xfId="0" applyFont="1" applyFill="1" applyBorder="1" applyAlignment="1">
      <alignment horizontal="center" vertical="center"/>
    </xf>
    <xf numFmtId="0" fontId="9" fillId="16" borderId="6" xfId="0" applyFont="1" applyFill="1" applyBorder="1" applyAlignment="1">
      <alignment horizontal="center" vertical="center" wrapText="1"/>
    </xf>
    <xf numFmtId="0" fontId="9" fillId="16" borderId="35" xfId="0" applyFont="1" applyFill="1" applyBorder="1" applyAlignment="1">
      <alignment horizontal="center" vertical="center" wrapText="1"/>
    </xf>
    <xf numFmtId="0" fontId="9" fillId="16" borderId="5" xfId="0" applyFont="1" applyFill="1" applyBorder="1" applyAlignment="1">
      <alignment horizontal="center" vertical="center" wrapText="1"/>
    </xf>
    <xf numFmtId="0" fontId="9" fillId="16" borderId="14" xfId="0" applyFont="1" applyFill="1" applyBorder="1" applyAlignment="1">
      <alignment horizontal="center" vertical="center" wrapText="1"/>
    </xf>
    <xf numFmtId="0" fontId="9" fillId="16" borderId="38" xfId="0" applyFont="1" applyFill="1" applyBorder="1" applyAlignment="1">
      <alignment horizontal="center" vertical="center" wrapText="1"/>
    </xf>
    <xf numFmtId="0" fontId="24" fillId="16" borderId="39" xfId="0" applyFont="1" applyFill="1" applyBorder="1" applyAlignment="1">
      <alignment horizontal="center" vertical="center" wrapText="1"/>
    </xf>
    <xf numFmtId="0" fontId="24" fillId="16" borderId="9" xfId="0" applyFont="1" applyFill="1" applyBorder="1" applyAlignment="1">
      <alignment horizontal="center" vertical="center" wrapText="1"/>
    </xf>
    <xf numFmtId="0" fontId="23" fillId="16" borderId="39" xfId="0" applyFont="1" applyFill="1" applyBorder="1" applyAlignment="1">
      <alignment horizontal="center" vertical="center" wrapText="1"/>
    </xf>
    <xf numFmtId="0" fontId="23" fillId="16" borderId="9" xfId="0" applyFont="1" applyFill="1" applyBorder="1" applyAlignment="1">
      <alignment horizontal="center" vertical="center" wrapText="1"/>
    </xf>
    <xf numFmtId="0" fontId="35" fillId="15" borderId="34" xfId="0" applyFont="1" applyFill="1" applyBorder="1" applyAlignment="1">
      <alignment horizontal="center" vertical="center" wrapText="1"/>
    </xf>
    <xf numFmtId="0" fontId="35" fillId="15" borderId="10" xfId="0" applyFont="1" applyFill="1" applyBorder="1" applyAlignment="1">
      <alignment horizontal="center" vertical="center" wrapText="1"/>
    </xf>
    <xf numFmtId="0" fontId="24" fillId="15" borderId="32" xfId="0" applyFont="1" applyFill="1" applyBorder="1" applyAlignment="1">
      <alignment horizontal="center" vertical="center" wrapText="1"/>
    </xf>
    <xf numFmtId="0" fontId="35" fillId="15" borderId="7" xfId="0" applyFont="1" applyFill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wrapText="1"/>
    </xf>
    <xf numFmtId="0" fontId="38" fillId="0" borderId="41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24" fillId="17" borderId="44" xfId="0" applyFont="1" applyFill="1" applyBorder="1" applyAlignment="1">
      <alignment horizontal="center" vertical="center" wrapText="1"/>
    </xf>
    <xf numFmtId="0" fontId="24" fillId="17" borderId="1" xfId="0" applyFont="1" applyFill="1" applyBorder="1" applyAlignment="1">
      <alignment horizontal="center" vertical="center" wrapText="1"/>
    </xf>
    <xf numFmtId="0" fontId="24" fillId="17" borderId="2" xfId="0" applyFont="1" applyFill="1" applyBorder="1" applyAlignment="1">
      <alignment horizontal="center" vertical="center" wrapText="1"/>
    </xf>
    <xf numFmtId="0" fontId="24" fillId="15" borderId="67" xfId="0" applyFont="1" applyFill="1" applyBorder="1" applyAlignment="1">
      <alignment horizontal="center" wrapText="1"/>
    </xf>
    <xf numFmtId="0" fontId="24" fillId="15" borderId="3" xfId="0" applyFont="1" applyFill="1" applyBorder="1" applyAlignment="1">
      <alignment horizontal="center" wrapText="1"/>
    </xf>
    <xf numFmtId="0" fontId="9" fillId="18" borderId="44" xfId="0" applyFont="1" applyFill="1" applyBorder="1" applyAlignment="1">
      <alignment horizontal="center" vertical="center" wrapText="1"/>
    </xf>
    <xf numFmtId="0" fontId="9" fillId="17" borderId="68" xfId="0" applyFont="1" applyFill="1" applyBorder="1" applyAlignment="1">
      <alignment horizontal="center" vertical="center" wrapText="1"/>
    </xf>
    <xf numFmtId="0" fontId="9" fillId="17" borderId="64" xfId="0" applyFont="1" applyFill="1" applyBorder="1" applyAlignment="1">
      <alignment horizontal="center" vertical="center" wrapText="1"/>
    </xf>
    <xf numFmtId="0" fontId="9" fillId="17" borderId="28" xfId="0" applyFont="1" applyFill="1" applyBorder="1" applyAlignment="1">
      <alignment horizontal="center" vertical="center" wrapText="1"/>
    </xf>
    <xf numFmtId="0" fontId="9" fillId="17" borderId="25" xfId="0" applyFont="1" applyFill="1" applyBorder="1" applyAlignment="1">
      <alignment horizontal="center" vertical="center" wrapText="1"/>
    </xf>
    <xf numFmtId="0" fontId="40" fillId="17" borderId="63" xfId="0" applyFont="1" applyFill="1" applyBorder="1" applyAlignment="1">
      <alignment horizontal="center" vertical="center" wrapText="1"/>
    </xf>
    <xf numFmtId="0" fontId="40" fillId="17" borderId="69" xfId="0" applyFont="1" applyFill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9" fillId="15" borderId="67" xfId="0" applyFont="1" applyFill="1" applyBorder="1" applyAlignment="1">
      <alignment horizontal="center" vertical="center"/>
    </xf>
    <xf numFmtId="0" fontId="9" fillId="15" borderId="3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/>
    </xf>
    <xf numFmtId="0" fontId="40" fillId="19" borderId="62" xfId="0" applyFont="1" applyFill="1" applyBorder="1" applyAlignment="1">
      <alignment horizontal="center" vertical="center" wrapText="1"/>
    </xf>
    <xf numFmtId="0" fontId="0" fillId="0" borderId="73" xfId="0" applyBorder="1" applyAlignment="1"/>
    <xf numFmtId="0" fontId="9" fillId="15" borderId="28" xfId="0" applyFont="1" applyFill="1" applyBorder="1" applyAlignment="1">
      <alignment horizontal="center" vertical="center" wrapText="1"/>
    </xf>
    <xf numFmtId="0" fontId="9" fillId="15" borderId="48" xfId="0" applyFont="1" applyFill="1" applyBorder="1" applyAlignment="1">
      <alignment horizontal="center" vertical="center" wrapText="1"/>
    </xf>
    <xf numFmtId="0" fontId="40" fillId="15" borderId="19" xfId="0" applyFont="1" applyFill="1" applyBorder="1" applyAlignment="1">
      <alignment horizontal="center" vertical="center" wrapText="1"/>
    </xf>
    <xf numFmtId="0" fontId="40" fillId="15" borderId="49" xfId="0" applyFont="1" applyFill="1" applyBorder="1" applyAlignment="1">
      <alignment horizontal="center" vertical="center" wrapText="1"/>
    </xf>
    <xf numFmtId="0" fontId="22" fillId="0" borderId="62" xfId="11" applyFont="1" applyBorder="1" applyAlignment="1">
      <alignment horizontal="center" vertical="center" wrapText="1"/>
    </xf>
    <xf numFmtId="0" fontId="9" fillId="0" borderId="66" xfId="11" applyFont="1" applyBorder="1" applyAlignment="1">
      <alignment horizontal="center" vertical="center" wrapText="1"/>
    </xf>
    <xf numFmtId="0" fontId="9" fillId="0" borderId="2" xfId="11" applyFont="1" applyBorder="1" applyAlignment="1">
      <alignment horizontal="center" vertical="center" wrapText="1"/>
    </xf>
    <xf numFmtId="0" fontId="38" fillId="0" borderId="0" xfId="11" applyFont="1" applyBorder="1" applyAlignment="1">
      <alignment horizontal="center" wrapText="1"/>
    </xf>
    <xf numFmtId="0" fontId="9" fillId="18" borderId="64" xfId="11" applyFont="1" applyFill="1" applyBorder="1" applyAlignment="1">
      <alignment horizontal="center" vertical="center" wrapText="1"/>
    </xf>
    <xf numFmtId="0" fontId="9" fillId="18" borderId="4" xfId="11" applyFont="1" applyFill="1" applyBorder="1" applyAlignment="1">
      <alignment horizontal="center" vertical="center" wrapText="1"/>
    </xf>
    <xf numFmtId="0" fontId="9" fillId="17" borderId="2" xfId="11" applyFont="1" applyFill="1" applyBorder="1" applyAlignment="1">
      <alignment horizontal="center" vertical="center" wrapText="1"/>
    </xf>
    <xf numFmtId="0" fontId="42" fillId="17" borderId="3" xfId="11" applyFill="1" applyBorder="1" applyAlignment="1">
      <alignment horizontal="center" vertical="center" wrapText="1"/>
    </xf>
    <xf numFmtId="0" fontId="24" fillId="17" borderId="1" xfId="11" applyFont="1" applyFill="1" applyBorder="1" applyAlignment="1">
      <alignment horizontal="center" wrapText="1"/>
    </xf>
    <xf numFmtId="0" fontId="9" fillId="17" borderId="28" xfId="11" applyFont="1" applyFill="1" applyBorder="1" applyAlignment="1">
      <alignment horizontal="center" vertical="center" wrapText="1"/>
    </xf>
    <xf numFmtId="0" fontId="9" fillId="17" borderId="25" xfId="11" applyFont="1" applyFill="1" applyBorder="1" applyAlignment="1">
      <alignment horizontal="center" vertical="center" wrapText="1"/>
    </xf>
    <xf numFmtId="0" fontId="24" fillId="15" borderId="3" xfId="11" applyFont="1" applyFill="1" applyBorder="1" applyAlignment="1">
      <alignment horizontal="center" wrapText="1"/>
    </xf>
    <xf numFmtId="0" fontId="24" fillId="15" borderId="65" xfId="11" applyFont="1" applyFill="1" applyBorder="1" applyAlignment="1">
      <alignment horizontal="center" wrapText="1"/>
    </xf>
    <xf numFmtId="0" fontId="9" fillId="15" borderId="1" xfId="11" applyFont="1" applyFill="1" applyBorder="1" applyAlignment="1">
      <alignment horizontal="center" vertical="center" wrapText="1"/>
    </xf>
    <xf numFmtId="0" fontId="9" fillId="15" borderId="2" xfId="11" applyFont="1" applyFill="1" applyBorder="1" applyAlignment="1">
      <alignment horizontal="center" vertical="center" wrapText="1"/>
    </xf>
    <xf numFmtId="0" fontId="42" fillId="0" borderId="3" xfId="11" applyBorder="1" applyAlignment="1">
      <alignment horizontal="center" vertical="center" wrapText="1"/>
    </xf>
  </cellXfs>
  <cellStyles count="13">
    <cellStyle name="一般" xfId="0" builtinId="0"/>
    <cellStyle name="一般 2" xfId="1"/>
    <cellStyle name="一般 2 2" xfId="10"/>
    <cellStyle name="一般 3" xfId="2"/>
    <cellStyle name="一般 4" xfId="6"/>
    <cellStyle name="一般 4 2" xfId="12"/>
    <cellStyle name="一般 5" xfId="8"/>
    <cellStyle name="一般 6" xfId="11"/>
    <cellStyle name="千分位" xfId="3" builtinId="3"/>
    <cellStyle name="千分位 2" xfId="7"/>
    <cellStyle name="千分位 3" xfId="9"/>
    <cellStyle name="千分位[0] 2" xfId="4"/>
    <cellStyle name="千分位[0]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orary%20Internet%20Files/Content.IE5/80CMCDGP/106&#24180;&#22283;&#39640;&#20013;&#38928;&#31639;&#32232;&#35069;(&#23416;&#26657;)/106&#24180;&#22283;&#20013;&#20154;&#20107;&#36027;&#27010;&#31639;&#27284;&#26696;&#24409;&#32317;/106&#24180;&#20154;&#20107;&#36027;&#35373;&#31639;-329&#29790;&#31319;&#22283;&#200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6填表說明"/>
      <sheetName val="人事費概算表"/>
      <sheetName val="公務人員"/>
      <sheetName val="教育人員1-7月"/>
      <sheetName val="教育人員8-12月 "/>
      <sheetName val="工友"/>
      <sheetName val="資料庫"/>
      <sheetName val="公健保分級表"/>
      <sheetName val="勞健保分級表 "/>
      <sheetName val="勞保費分級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90</v>
          </cell>
          <cell r="D2">
            <v>3740</v>
          </cell>
          <cell r="S2" t="str">
            <v>是</v>
          </cell>
        </row>
        <row r="3">
          <cell r="A3">
            <v>100</v>
          </cell>
          <cell r="D3">
            <v>4220</v>
          </cell>
          <cell r="S3" t="str">
            <v>否</v>
          </cell>
        </row>
        <row r="4">
          <cell r="A4">
            <v>110</v>
          </cell>
          <cell r="D4">
            <v>5140</v>
          </cell>
        </row>
        <row r="5">
          <cell r="A5">
            <v>120</v>
          </cell>
          <cell r="D5">
            <v>6740</v>
          </cell>
        </row>
        <row r="6">
          <cell r="A6">
            <v>130</v>
          </cell>
          <cell r="D6">
            <v>8700</v>
          </cell>
        </row>
        <row r="7">
          <cell r="A7">
            <v>140</v>
          </cell>
        </row>
        <row r="8">
          <cell r="A8">
            <v>150</v>
          </cell>
        </row>
        <row r="9">
          <cell r="A9">
            <v>160</v>
          </cell>
        </row>
        <row r="10">
          <cell r="A10">
            <v>170</v>
          </cell>
        </row>
        <row r="11">
          <cell r="A11">
            <v>180</v>
          </cell>
        </row>
        <row r="12">
          <cell r="A12">
            <v>190</v>
          </cell>
        </row>
        <row r="13">
          <cell r="A13">
            <v>200</v>
          </cell>
        </row>
        <row r="14">
          <cell r="A14">
            <v>210</v>
          </cell>
        </row>
        <row r="15">
          <cell r="A15">
            <v>220</v>
          </cell>
        </row>
        <row r="16">
          <cell r="A16">
            <v>230</v>
          </cell>
        </row>
        <row r="17">
          <cell r="A17">
            <v>245</v>
          </cell>
        </row>
        <row r="18">
          <cell r="A18">
            <v>260</v>
          </cell>
        </row>
        <row r="19">
          <cell r="A19">
            <v>275</v>
          </cell>
        </row>
        <row r="20">
          <cell r="A20">
            <v>290</v>
          </cell>
        </row>
        <row r="21">
          <cell r="A21">
            <v>310</v>
          </cell>
        </row>
        <row r="22">
          <cell r="A22">
            <v>330</v>
          </cell>
        </row>
        <row r="23">
          <cell r="A23">
            <v>350</v>
          </cell>
        </row>
        <row r="24">
          <cell r="A24">
            <v>370</v>
          </cell>
        </row>
        <row r="25">
          <cell r="A25">
            <v>390</v>
          </cell>
        </row>
        <row r="26">
          <cell r="A26">
            <v>410</v>
          </cell>
        </row>
        <row r="27">
          <cell r="A27">
            <v>430</v>
          </cell>
        </row>
        <row r="28">
          <cell r="A28">
            <v>450</v>
          </cell>
        </row>
        <row r="29">
          <cell r="A29">
            <v>475</v>
          </cell>
        </row>
        <row r="30">
          <cell r="A30">
            <v>500</v>
          </cell>
        </row>
        <row r="31">
          <cell r="A31">
            <v>525</v>
          </cell>
        </row>
        <row r="32">
          <cell r="A32">
            <v>550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1:T30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:A3"/>
    </sheetView>
  </sheetViews>
  <sheetFormatPr defaultRowHeight="16.2"/>
  <cols>
    <col min="1" max="1" width="9.88671875" customWidth="1"/>
    <col min="2" max="2" width="10.88671875" customWidth="1"/>
    <col min="3" max="3" width="14.109375" customWidth="1"/>
    <col min="4" max="4" width="11.21875" customWidth="1"/>
    <col min="5" max="5" width="12.44140625" customWidth="1"/>
    <col min="6" max="6" width="10" customWidth="1"/>
    <col min="7" max="7" width="8.77734375" customWidth="1"/>
    <col min="8" max="8" width="7.88671875" customWidth="1"/>
    <col min="9" max="9" width="8.44140625" customWidth="1"/>
    <col min="10" max="10" width="11.21875" customWidth="1"/>
    <col min="11" max="11" width="10.88671875" customWidth="1"/>
    <col min="12" max="12" width="11.109375" customWidth="1"/>
    <col min="13" max="13" width="10.88671875" customWidth="1"/>
    <col min="14" max="14" width="12.21875" customWidth="1"/>
    <col min="15" max="15" width="13.33203125" customWidth="1"/>
    <col min="16" max="16" width="13.6640625" customWidth="1"/>
    <col min="17" max="17" width="13.44140625" customWidth="1"/>
    <col min="18" max="18" width="13.88671875" customWidth="1"/>
    <col min="19" max="19" width="6.33203125" customWidth="1"/>
    <col min="20" max="20" width="13.6640625" customWidth="1"/>
  </cols>
  <sheetData>
    <row r="1" spans="1:20" ht="26.25" customHeight="1">
      <c r="A1" s="212" t="s">
        <v>265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3"/>
      <c r="S1" s="214"/>
      <c r="T1" s="214"/>
    </row>
    <row r="2" spans="1:20" ht="45.75" customHeight="1">
      <c r="A2" s="213" t="s">
        <v>7</v>
      </c>
      <c r="B2" s="224" t="s">
        <v>0</v>
      </c>
      <c r="C2" s="225"/>
      <c r="D2" s="225"/>
      <c r="E2" s="225"/>
      <c r="F2" s="225"/>
      <c r="G2" s="225"/>
      <c r="H2" s="225"/>
      <c r="I2" s="225"/>
      <c r="J2" s="226"/>
      <c r="K2" s="3" t="s">
        <v>42</v>
      </c>
      <c r="L2" s="4" t="s">
        <v>27</v>
      </c>
      <c r="M2" s="8" t="s">
        <v>45</v>
      </c>
      <c r="N2" s="13" t="s">
        <v>46</v>
      </c>
      <c r="O2" s="215" t="s">
        <v>176</v>
      </c>
      <c r="P2" s="216" t="s">
        <v>36</v>
      </c>
      <c r="Q2" s="218" t="s">
        <v>39</v>
      </c>
      <c r="R2" s="219"/>
      <c r="S2" s="220"/>
      <c r="T2" s="221" t="s">
        <v>40</v>
      </c>
    </row>
    <row r="3" spans="1:20" ht="88.5" customHeight="1">
      <c r="A3" s="213"/>
      <c r="B3" s="117" t="s">
        <v>29</v>
      </c>
      <c r="C3" s="112" t="s">
        <v>30</v>
      </c>
      <c r="D3" s="111" t="s">
        <v>31</v>
      </c>
      <c r="E3" s="112" t="s">
        <v>32</v>
      </c>
      <c r="F3" s="112" t="s">
        <v>33</v>
      </c>
      <c r="G3" s="112" t="s">
        <v>34</v>
      </c>
      <c r="H3" s="112" t="s">
        <v>44</v>
      </c>
      <c r="I3" s="112" t="s">
        <v>41</v>
      </c>
      <c r="J3" s="112" t="s">
        <v>58</v>
      </c>
      <c r="K3" s="223" t="s">
        <v>263</v>
      </c>
      <c r="L3" s="223"/>
      <c r="M3" s="12" t="s">
        <v>57</v>
      </c>
      <c r="N3" s="26" t="s">
        <v>35</v>
      </c>
      <c r="O3" s="213"/>
      <c r="P3" s="217"/>
      <c r="Q3" s="7" t="s">
        <v>43</v>
      </c>
      <c r="R3" s="7" t="s">
        <v>37</v>
      </c>
      <c r="S3" s="7" t="s">
        <v>38</v>
      </c>
      <c r="T3" s="222"/>
    </row>
    <row r="4" spans="1:20" s="25" customFormat="1" ht="25.5" customHeight="1">
      <c r="A4" s="9" t="s">
        <v>8</v>
      </c>
      <c r="B4" s="5">
        <f>VLOOKUP(A4,'1-導師費-0706ok'!B:T,18,FALSE)</f>
        <v>192000</v>
      </c>
      <c r="C4" s="1">
        <f>VLOOKUP(A4,'1-導師費-0706ok'!B:T,19,FALSE)</f>
        <v>48000</v>
      </c>
      <c r="D4" s="1">
        <f>VLOOKUP(A4,'2-專輔師-0706ok'!A:E,4,FALSE)</f>
        <v>1440000</v>
      </c>
      <c r="E4" s="1">
        <f>VLOOKUP(A4,'2-專輔師-0706ok'!A:E,5,FALSE)</f>
        <v>160000</v>
      </c>
      <c r="F4" s="1"/>
      <c r="G4" s="1"/>
      <c r="H4" s="1"/>
      <c r="I4" s="1"/>
      <c r="J4" s="1"/>
      <c r="K4" s="1">
        <f>VLOOKUP(A4,'5-自有收入及收支對列-0706ok'!A:S,7,FALSE)</f>
        <v>11000</v>
      </c>
      <c r="L4" s="1">
        <f>VLOOKUP(A4,'5-自有收入及收支對列-0706ok'!A:S,18,FALSE)</f>
        <v>206000</v>
      </c>
      <c r="M4" s="1"/>
      <c r="N4" s="10">
        <f>IFERROR(VLOOKUP(A4,'4-移用以前年度賸餘-0706ok'!A:U,20,FALSE),0)*1000</f>
        <v>0</v>
      </c>
      <c r="O4" s="1">
        <f>B4+C4+D4+F4+H4+K4+L4+M4+N4+J4</f>
        <v>1897000</v>
      </c>
      <c r="P4" s="1">
        <v>106195000</v>
      </c>
      <c r="Q4" s="1">
        <f t="shared" ref="Q4:Q28" si="0">E4+G4+I4</f>
        <v>160000</v>
      </c>
      <c r="R4" s="1">
        <f t="shared" ref="R4:R28" si="1">P4-O4-Q4+S4</f>
        <v>104138000</v>
      </c>
      <c r="S4" s="2"/>
      <c r="T4" s="1">
        <f>P4-N4</f>
        <v>106195000</v>
      </c>
    </row>
    <row r="5" spans="1:20" s="25" customFormat="1" ht="25.5" customHeight="1">
      <c r="A5" s="9" t="s">
        <v>1</v>
      </c>
      <c r="B5" s="5">
        <f>VLOOKUP(A5,'1-導師費-0706ok'!B:T,18,FALSE)</f>
        <v>540000</v>
      </c>
      <c r="C5" s="1">
        <f>VLOOKUP(A5,'1-導師費-0706ok'!B:T,19,FALSE)</f>
        <v>48000</v>
      </c>
      <c r="D5" s="1">
        <f>VLOOKUP(A5,'2-專輔師-0706ok'!A:E,4,FALSE)</f>
        <v>2160000</v>
      </c>
      <c r="E5" s="1">
        <f>VLOOKUP(A5,'2-專輔師-0706ok'!A:E,5,FALSE)</f>
        <v>240000</v>
      </c>
      <c r="F5" s="1"/>
      <c r="G5" s="1"/>
      <c r="H5" s="1"/>
      <c r="I5" s="1"/>
      <c r="J5" s="1"/>
      <c r="K5" s="1">
        <f>VLOOKUP(A5,'5-自有收入及收支對列-0706ok'!A:S,7,FALSE)</f>
        <v>12000</v>
      </c>
      <c r="L5" s="1">
        <f>VLOOKUP(A5,'5-自有收入及收支對列-0706ok'!A:S,18,FALSE)</f>
        <v>549000</v>
      </c>
      <c r="M5" s="211">
        <v>1247000</v>
      </c>
      <c r="N5" s="10">
        <f>IFERROR(VLOOKUP(A5,'4-移用以前年度賸餘-0706ok'!A:U,20,FALSE),0)*1000</f>
        <v>650000</v>
      </c>
      <c r="O5" s="1">
        <f t="shared" ref="O5:O29" si="2">B5+C5+D5+F5+H5+K5+L5+M5+N5+J5</f>
        <v>5206000</v>
      </c>
      <c r="P5" s="10">
        <v>223531000</v>
      </c>
      <c r="Q5" s="1">
        <f t="shared" si="0"/>
        <v>240000</v>
      </c>
      <c r="R5" s="1">
        <f t="shared" si="1"/>
        <v>218085000</v>
      </c>
      <c r="S5" s="2"/>
      <c r="T5" s="1">
        <f t="shared" ref="T5:T26" si="3">P5-N5</f>
        <v>222881000</v>
      </c>
    </row>
    <row r="6" spans="1:20" s="25" customFormat="1" ht="25.5" customHeight="1">
      <c r="A6" s="9" t="s">
        <v>2</v>
      </c>
      <c r="B6" s="5">
        <f>VLOOKUP(A6,'1-導師費-0706ok'!B:T,18,FALSE)</f>
        <v>684000</v>
      </c>
      <c r="C6" s="1">
        <f>VLOOKUP(A6,'1-導師費-0706ok'!B:T,19,FALSE)</f>
        <v>96000</v>
      </c>
      <c r="D6" s="1">
        <f>VLOOKUP(A6,'2-專輔師-0706ok'!A:E,4,FALSE)</f>
        <v>2160000</v>
      </c>
      <c r="E6" s="1">
        <f>VLOOKUP(A6,'2-專輔師-0706ok'!A:E,5,FALSE)</f>
        <v>240000</v>
      </c>
      <c r="F6" s="1"/>
      <c r="G6" s="1"/>
      <c r="H6" s="10">
        <v>672000</v>
      </c>
      <c r="I6" s="1">
        <v>168000</v>
      </c>
      <c r="J6" s="1"/>
      <c r="K6" s="1">
        <f>VLOOKUP(A6,'5-自有收入及收支對列-0706ok'!A:S,7,FALSE)</f>
        <v>15000</v>
      </c>
      <c r="L6" s="1">
        <f>VLOOKUP(A6,'5-自有收入及收支對列-0706ok'!A:S,18,FALSE)</f>
        <v>739000</v>
      </c>
      <c r="M6" s="1"/>
      <c r="N6" s="10">
        <f>IFERROR(VLOOKUP(A6,'4-移用以前年度賸餘-0706ok'!A:U,20,FALSE),0)*1000</f>
        <v>230000</v>
      </c>
      <c r="O6" s="1">
        <f t="shared" si="2"/>
        <v>4596000</v>
      </c>
      <c r="P6" s="10">
        <v>283495000</v>
      </c>
      <c r="Q6" s="1">
        <f t="shared" si="0"/>
        <v>408000</v>
      </c>
      <c r="R6" s="1">
        <f t="shared" si="1"/>
        <v>278491000</v>
      </c>
      <c r="S6" s="2"/>
      <c r="T6" s="1">
        <f t="shared" si="3"/>
        <v>283265000</v>
      </c>
    </row>
    <row r="7" spans="1:20" s="25" customFormat="1" ht="25.5" customHeight="1">
      <c r="A7" s="9" t="s">
        <v>9</v>
      </c>
      <c r="B7" s="5">
        <f>VLOOKUP(A7,'1-導師費-0706ok'!B:T,18,FALSE)</f>
        <v>276000</v>
      </c>
      <c r="C7" s="1">
        <f>VLOOKUP(A7,'1-導師費-0706ok'!B:T,19,FALSE)</f>
        <v>0</v>
      </c>
      <c r="D7" s="1">
        <f>VLOOKUP(A7,'2-專輔師-0706ok'!A:E,4,FALSE)</f>
        <v>1440000</v>
      </c>
      <c r="E7" s="1">
        <f>VLOOKUP(A7,'2-專輔師-0706ok'!A:E,5,FALSE)</f>
        <v>160000</v>
      </c>
      <c r="F7" s="1"/>
      <c r="G7" s="1"/>
      <c r="H7" s="1"/>
      <c r="I7" s="1"/>
      <c r="J7" s="1"/>
      <c r="K7" s="1">
        <f>VLOOKUP(A7,'5-自有收入及收支對列-0706ok'!A:S,7,FALSE)</f>
        <v>19000</v>
      </c>
      <c r="L7" s="1">
        <f>VLOOKUP(A7,'5-自有收入及收支對列-0706ok'!A:S,18,FALSE)</f>
        <v>928000</v>
      </c>
      <c r="M7" s="1"/>
      <c r="N7" s="10">
        <f>IFERROR(VLOOKUP(A7,'4-移用以前年度賸餘-0706ok'!A:U,20,FALSE),0)*1000</f>
        <v>250000</v>
      </c>
      <c r="O7" s="1">
        <f t="shared" si="2"/>
        <v>2913000</v>
      </c>
      <c r="P7" s="1">
        <v>119077000</v>
      </c>
      <c r="Q7" s="1">
        <f t="shared" si="0"/>
        <v>160000</v>
      </c>
      <c r="R7" s="1">
        <f t="shared" si="1"/>
        <v>116004000</v>
      </c>
      <c r="S7" s="2"/>
      <c r="T7" s="1">
        <f t="shared" si="3"/>
        <v>118827000</v>
      </c>
    </row>
    <row r="8" spans="1:20" s="25" customFormat="1" ht="25.5" customHeight="1">
      <c r="A8" s="9" t="s">
        <v>10</v>
      </c>
      <c r="B8" s="5">
        <f>VLOOKUP(A8,'1-導師費-0706ok'!B:T,18,FALSE)</f>
        <v>132000</v>
      </c>
      <c r="C8" s="1">
        <f>VLOOKUP(A8,'1-導師費-0706ok'!B:T,19,FALSE)</f>
        <v>48000</v>
      </c>
      <c r="D8" s="1">
        <f>VLOOKUP(A8,'2-專輔師-0706ok'!A:E,4,FALSE)</f>
        <v>720000</v>
      </c>
      <c r="E8" s="1">
        <f>VLOOKUP(A8,'2-專輔師-0706ok'!A:E,5,FALSE)</f>
        <v>80000</v>
      </c>
      <c r="F8" s="1">
        <v>5153000</v>
      </c>
      <c r="G8" s="1">
        <f>6080000-F8</f>
        <v>927000</v>
      </c>
      <c r="H8" s="1"/>
      <c r="I8" s="1"/>
      <c r="J8" s="1"/>
      <c r="K8" s="1">
        <f>VLOOKUP(A8,'5-自有收入及收支對列-0706ok'!A:S,7,FALSE)</f>
        <v>3000</v>
      </c>
      <c r="L8" s="1">
        <f>VLOOKUP(A8,'5-自有收入及收支對列-0706ok'!A:S,18,FALSE)</f>
        <v>21000</v>
      </c>
      <c r="M8" s="1"/>
      <c r="N8" s="10">
        <f>IFERROR(VLOOKUP(A8,'4-移用以前年度賸餘-0706ok'!A:U,20,FALSE),0)*1000</f>
        <v>0</v>
      </c>
      <c r="O8" s="1">
        <f t="shared" si="2"/>
        <v>6077000</v>
      </c>
      <c r="P8" s="1">
        <v>62929000</v>
      </c>
      <c r="Q8" s="1">
        <f t="shared" si="0"/>
        <v>1007000</v>
      </c>
      <c r="R8" s="1">
        <f t="shared" si="1"/>
        <v>55845000</v>
      </c>
      <c r="S8" s="2"/>
      <c r="T8" s="1">
        <f t="shared" si="3"/>
        <v>62929000</v>
      </c>
    </row>
    <row r="9" spans="1:20" s="25" customFormat="1" ht="25.5" customHeight="1">
      <c r="A9" s="9" t="s">
        <v>11</v>
      </c>
      <c r="B9" s="5">
        <f>VLOOKUP(A9,'1-導師費-0706ok'!B:T,18,FALSE)</f>
        <v>132000</v>
      </c>
      <c r="C9" s="1">
        <f>VLOOKUP(A9,'1-導師費-0706ok'!B:T,19,FALSE)</f>
        <v>48000</v>
      </c>
      <c r="D9" s="1">
        <f>VLOOKUP(A9,'2-專輔師-0706ok'!A:E,4,FALSE)</f>
        <v>720000</v>
      </c>
      <c r="E9" s="1">
        <f>VLOOKUP(A9,'2-專輔師-0706ok'!A:E,5,FALSE)</f>
        <v>80000</v>
      </c>
      <c r="F9" s="1"/>
      <c r="G9" s="1"/>
      <c r="H9" s="1"/>
      <c r="I9" s="1"/>
      <c r="J9" s="1"/>
      <c r="K9" s="1">
        <f>VLOOKUP(A9,'5-自有收入及收支對列-0706ok'!A:S,7,FALSE)</f>
        <v>1000</v>
      </c>
      <c r="L9" s="1">
        <f>VLOOKUP(A9,'5-自有收入及收支對列-0706ok'!A:S,18,FALSE)</f>
        <v>40000</v>
      </c>
      <c r="M9" s="1"/>
      <c r="N9" s="10">
        <f>IFERROR(VLOOKUP(A9,'4-移用以前年度賸餘-0706ok'!A:U,20,FALSE),0)*1000</f>
        <v>0</v>
      </c>
      <c r="O9" s="1">
        <f t="shared" si="2"/>
        <v>941000</v>
      </c>
      <c r="P9" s="1">
        <v>70867000</v>
      </c>
      <c r="Q9" s="1">
        <f t="shared" si="0"/>
        <v>80000</v>
      </c>
      <c r="R9" s="1">
        <f t="shared" si="1"/>
        <v>69846000</v>
      </c>
      <c r="S9" s="2"/>
      <c r="T9" s="1">
        <f t="shared" si="3"/>
        <v>70867000</v>
      </c>
    </row>
    <row r="10" spans="1:20" s="25" customFormat="1" ht="25.5" customHeight="1">
      <c r="A10" s="9" t="s">
        <v>12</v>
      </c>
      <c r="B10" s="5">
        <f>VLOOKUP(A10,'1-導師費-0706ok'!B:T,18,FALSE)</f>
        <v>384000</v>
      </c>
      <c r="C10" s="1">
        <f>VLOOKUP(A10,'1-導師費-0706ok'!B:T,19,FALSE)</f>
        <v>0</v>
      </c>
      <c r="D10" s="1">
        <f>VLOOKUP(A10,'2-專輔師-0706ok'!A:E,4,FALSE)</f>
        <v>1440000</v>
      </c>
      <c r="E10" s="1">
        <f>VLOOKUP(A10,'2-專輔師-0706ok'!A:E,5,FALSE)</f>
        <v>160000</v>
      </c>
      <c r="F10" s="1"/>
      <c r="G10" s="1"/>
      <c r="H10" s="1"/>
      <c r="I10" s="1"/>
      <c r="J10" s="1"/>
      <c r="K10" s="1">
        <f>VLOOKUP(A10,'5-自有收入及收支對列-0706ok'!A:S,7,FALSE)</f>
        <v>13000</v>
      </c>
      <c r="L10" s="1">
        <f>VLOOKUP(A10,'5-自有收入及收支對列-0706ok'!A:S,18,FALSE)</f>
        <v>606000</v>
      </c>
      <c r="M10" s="1"/>
      <c r="N10" s="10">
        <f>IFERROR(VLOOKUP(A10,'4-移用以前年度賸餘-0706ok'!A:U,20,FALSE),0)*1000</f>
        <v>0</v>
      </c>
      <c r="O10" s="1">
        <f t="shared" si="2"/>
        <v>2443000</v>
      </c>
      <c r="P10" s="1">
        <v>166416000</v>
      </c>
      <c r="Q10" s="1">
        <f t="shared" si="0"/>
        <v>160000</v>
      </c>
      <c r="R10" s="1">
        <f t="shared" si="1"/>
        <v>163813000</v>
      </c>
      <c r="S10" s="2"/>
      <c r="T10" s="1">
        <f t="shared" si="3"/>
        <v>166416000</v>
      </c>
    </row>
    <row r="11" spans="1:20" s="25" customFormat="1" ht="25.5" customHeight="1">
      <c r="A11" s="9" t="s">
        <v>13</v>
      </c>
      <c r="B11" s="5">
        <f>VLOOKUP(A11,'1-導師費-0706ok'!B:T,18,FALSE)</f>
        <v>192000</v>
      </c>
      <c r="C11" s="1">
        <f>VLOOKUP(A11,'1-導師費-0706ok'!B:T,19,FALSE)</f>
        <v>0</v>
      </c>
      <c r="D11" s="1">
        <f>VLOOKUP(A11,'2-專輔師-0706ok'!A:E,4,FALSE)</f>
        <v>720000</v>
      </c>
      <c r="E11" s="1">
        <f>VLOOKUP(A11,'2-專輔師-0706ok'!A:E,5,FALSE)</f>
        <v>80000</v>
      </c>
      <c r="F11" s="1"/>
      <c r="G11" s="1"/>
      <c r="H11" s="1"/>
      <c r="I11" s="1"/>
      <c r="J11" s="1"/>
      <c r="K11" s="1">
        <f>VLOOKUP(A11,'5-自有收入及收支對列-0706ok'!A:S,7,FALSE)</f>
        <v>2000</v>
      </c>
      <c r="L11" s="1">
        <f>VLOOKUP(A11,'5-自有收入及收支對列-0706ok'!A:S,18,FALSE)</f>
        <v>300000</v>
      </c>
      <c r="M11" s="1"/>
      <c r="N11" s="10">
        <f>IFERROR(VLOOKUP(A11,'4-移用以前年度賸餘-0706ok'!A:U,20,FALSE),0)*1000</f>
        <v>250000</v>
      </c>
      <c r="O11" s="1">
        <f t="shared" si="2"/>
        <v>1464000</v>
      </c>
      <c r="P11" s="1">
        <v>84110000</v>
      </c>
      <c r="Q11" s="1">
        <f t="shared" si="0"/>
        <v>80000</v>
      </c>
      <c r="R11" s="1">
        <f t="shared" si="1"/>
        <v>82566000</v>
      </c>
      <c r="S11" s="2"/>
      <c r="T11" s="1">
        <f t="shared" si="3"/>
        <v>83860000</v>
      </c>
    </row>
    <row r="12" spans="1:20" s="25" customFormat="1" ht="25.5" customHeight="1">
      <c r="A12" s="9" t="s">
        <v>14</v>
      </c>
      <c r="B12" s="5">
        <f>VLOOKUP(A12,'1-導師費-0706ok'!B:T,18,FALSE)</f>
        <v>108000</v>
      </c>
      <c r="C12" s="1">
        <f>VLOOKUP(A12,'1-導師費-0706ok'!B:T,19,FALSE)</f>
        <v>0</v>
      </c>
      <c r="D12" s="1">
        <f>VLOOKUP(A12,'2-專輔師-0706ok'!A:E,4,FALSE)</f>
        <v>720000</v>
      </c>
      <c r="E12" s="1">
        <f>VLOOKUP(A12,'2-專輔師-0706ok'!A:E,5,FALSE)</f>
        <v>80000</v>
      </c>
      <c r="F12" s="1"/>
      <c r="G12" s="1"/>
      <c r="H12" s="1"/>
      <c r="I12" s="1"/>
      <c r="J12" s="1"/>
      <c r="K12" s="1">
        <f>VLOOKUP(A12,'5-自有收入及收支對列-0706ok'!A:S,7,FALSE)</f>
        <v>3000</v>
      </c>
      <c r="L12" s="1">
        <f>VLOOKUP(A12,'5-自有收入及收支對列-0706ok'!A:S,18,FALSE)</f>
        <v>60000</v>
      </c>
      <c r="M12" s="1"/>
      <c r="N12" s="10">
        <f>IFERROR(VLOOKUP(A12,'4-移用以前年度賸餘-0706ok'!A:U,20,FALSE),0)*1000</f>
        <v>120000</v>
      </c>
      <c r="O12" s="1">
        <f t="shared" si="2"/>
        <v>1011000</v>
      </c>
      <c r="P12" s="1">
        <v>75304000</v>
      </c>
      <c r="Q12" s="1">
        <f t="shared" si="0"/>
        <v>80000</v>
      </c>
      <c r="R12" s="1">
        <f t="shared" si="1"/>
        <v>74213000</v>
      </c>
      <c r="S12" s="2"/>
      <c r="T12" s="1">
        <f t="shared" si="3"/>
        <v>75184000</v>
      </c>
    </row>
    <row r="13" spans="1:20" s="25" customFormat="1" ht="25.5" customHeight="1">
      <c r="A13" s="9" t="s">
        <v>15</v>
      </c>
      <c r="B13" s="5">
        <f>VLOOKUP(A13,'1-導師費-0706ok'!B:T,18,FALSE)</f>
        <v>60000</v>
      </c>
      <c r="C13" s="1">
        <f>VLOOKUP(A13,'1-導師費-0706ok'!B:T,19,FALSE)</f>
        <v>0</v>
      </c>
      <c r="D13" s="1">
        <f>VLOOKUP(A13,'2-專輔師-0706ok'!A:E,4,FALSE)</f>
        <v>720000</v>
      </c>
      <c r="E13" s="1">
        <f>VLOOKUP(A13,'2-專輔師-0706ok'!A:E,5,FALSE)</f>
        <v>80000</v>
      </c>
      <c r="F13" s="1"/>
      <c r="G13" s="1"/>
      <c r="H13" s="1"/>
      <c r="I13" s="1"/>
      <c r="J13" s="1">
        <v>2800000</v>
      </c>
      <c r="K13" s="1">
        <f>VLOOKUP(A13,'5-自有收入及收支對列-0706ok'!A:S,7,FALSE)</f>
        <v>24000</v>
      </c>
      <c r="L13" s="1">
        <f>VLOOKUP(A13,'5-自有收入及收支對列-0706ok'!A:S,18,FALSE)</f>
        <v>60000</v>
      </c>
      <c r="M13" s="1"/>
      <c r="N13" s="10">
        <f>IFERROR(VLOOKUP(A13,'4-移用以前年度賸餘-0706ok'!A:U,20,FALSE),0)*1000</f>
        <v>0</v>
      </c>
      <c r="O13" s="1">
        <f t="shared" si="2"/>
        <v>3664000</v>
      </c>
      <c r="P13" s="1">
        <v>38643000</v>
      </c>
      <c r="Q13" s="1">
        <f t="shared" si="0"/>
        <v>80000</v>
      </c>
      <c r="R13" s="1">
        <f t="shared" si="1"/>
        <v>34899000</v>
      </c>
      <c r="S13" s="2"/>
      <c r="T13" s="1">
        <f t="shared" si="3"/>
        <v>38643000</v>
      </c>
    </row>
    <row r="14" spans="1:20" s="25" customFormat="1" ht="25.5" customHeight="1">
      <c r="A14" s="9" t="s">
        <v>16</v>
      </c>
      <c r="B14" s="5">
        <f>VLOOKUP(A14,'1-導師費-0706ok'!B:T,18,FALSE)</f>
        <v>72000</v>
      </c>
      <c r="C14" s="1">
        <f>VLOOKUP(A14,'1-導師費-0706ok'!B:T,19,FALSE)</f>
        <v>0</v>
      </c>
      <c r="D14" s="1">
        <f>VLOOKUP(A14,'2-專輔師-0706ok'!A:E,4,FALSE)</f>
        <v>720000</v>
      </c>
      <c r="E14" s="1">
        <f>VLOOKUP(A14,'2-專輔師-0706ok'!A:E,5,FALSE)</f>
        <v>80000</v>
      </c>
      <c r="F14" s="1"/>
      <c r="G14" s="1"/>
      <c r="H14" s="1"/>
      <c r="I14" s="1"/>
      <c r="J14" s="1"/>
      <c r="K14" s="1">
        <f>VLOOKUP(A14,'5-自有收入及收支對列-0706ok'!A:S,7,FALSE)</f>
        <v>21000</v>
      </c>
      <c r="L14" s="1">
        <f>VLOOKUP(A14,'5-自有收入及收支對列-0706ok'!A:S,18,FALSE)</f>
        <v>30000</v>
      </c>
      <c r="M14" s="1"/>
      <c r="N14" s="10">
        <f>IFERROR(VLOOKUP(A14,'4-移用以前年度賸餘-0706ok'!A:U,20,FALSE),0)*1000</f>
        <v>0</v>
      </c>
      <c r="O14" s="1">
        <f t="shared" si="2"/>
        <v>843000</v>
      </c>
      <c r="P14" s="1">
        <v>38316000</v>
      </c>
      <c r="Q14" s="1">
        <f t="shared" si="0"/>
        <v>80000</v>
      </c>
      <c r="R14" s="1">
        <f t="shared" si="1"/>
        <v>37393000</v>
      </c>
      <c r="S14" s="2"/>
      <c r="T14" s="1">
        <f t="shared" si="3"/>
        <v>38316000</v>
      </c>
    </row>
    <row r="15" spans="1:20" s="25" customFormat="1" ht="25.5" customHeight="1">
      <c r="A15" s="9" t="s">
        <v>17</v>
      </c>
      <c r="B15" s="5">
        <f>VLOOKUP(A15,'1-導師費-0706ok'!B:T,18,FALSE)</f>
        <v>132000</v>
      </c>
      <c r="C15" s="1">
        <f>VLOOKUP(A15,'1-導師費-0706ok'!B:T,19,FALSE)</f>
        <v>48000</v>
      </c>
      <c r="D15" s="1">
        <f>VLOOKUP(A15,'2-專輔師-0706ok'!A:E,4,FALSE)</f>
        <v>720000</v>
      </c>
      <c r="E15" s="1">
        <f>VLOOKUP(A15,'2-專輔師-0706ok'!A:E,5,FALSE)</f>
        <v>80000</v>
      </c>
      <c r="F15" s="1"/>
      <c r="G15" s="1"/>
      <c r="H15" s="1"/>
      <c r="I15" s="1"/>
      <c r="J15" s="1"/>
      <c r="K15" s="1">
        <f>VLOOKUP(A15,'5-自有收入及收支對列-0706ok'!A:S,7,FALSE)</f>
        <v>101000</v>
      </c>
      <c r="L15" s="1">
        <f>VLOOKUP(A15,'5-自有收入及收支對列-0706ok'!A:S,18,FALSE)</f>
        <v>65000</v>
      </c>
      <c r="M15" s="1"/>
      <c r="N15" s="10">
        <f>IFERROR(VLOOKUP(A15,'4-移用以前年度賸餘-0706ok'!A:U,20,FALSE),0)*1000</f>
        <v>50000</v>
      </c>
      <c r="O15" s="1">
        <f t="shared" si="2"/>
        <v>1116000</v>
      </c>
      <c r="P15" s="1">
        <v>57827000</v>
      </c>
      <c r="Q15" s="1">
        <f t="shared" si="0"/>
        <v>80000</v>
      </c>
      <c r="R15" s="1">
        <f t="shared" si="1"/>
        <v>56631000</v>
      </c>
      <c r="S15" s="2"/>
      <c r="T15" s="1">
        <f t="shared" si="3"/>
        <v>57777000</v>
      </c>
    </row>
    <row r="16" spans="1:20" s="25" customFormat="1" ht="25.5" customHeight="1">
      <c r="A16" s="9" t="s">
        <v>18</v>
      </c>
      <c r="B16" s="5">
        <f>VLOOKUP(A16,'1-導師費-0706ok'!B:T,18,FALSE)</f>
        <v>36000</v>
      </c>
      <c r="C16" s="1">
        <f>VLOOKUP(A16,'1-導師費-0706ok'!B:T,19,FALSE)</f>
        <v>0</v>
      </c>
      <c r="D16" s="1">
        <f>VLOOKUP(A16,'2-專輔師-0706ok'!A:E,4,FALSE)</f>
        <v>720000</v>
      </c>
      <c r="E16" s="1">
        <f>VLOOKUP(A16,'2-專輔師-0706ok'!A:E,5,FALSE)</f>
        <v>80000</v>
      </c>
      <c r="F16" s="1"/>
      <c r="G16" s="1"/>
      <c r="H16" s="1"/>
      <c r="I16" s="1"/>
      <c r="J16" s="1">
        <v>2800000</v>
      </c>
      <c r="K16" s="1">
        <f>VLOOKUP(A16,'5-自有收入及收支對列-0706ok'!A:S,7,FALSE)</f>
        <v>1000</v>
      </c>
      <c r="L16" s="1">
        <f>VLOOKUP(A16,'5-自有收入及收支對列-0706ok'!A:S,18,FALSE)</f>
        <v>10000</v>
      </c>
      <c r="M16" s="1"/>
      <c r="N16" s="10">
        <f>IFERROR(VLOOKUP(A16,'4-移用以前年度賸餘-0706ok'!A:U,20,FALSE),0)*1000</f>
        <v>0</v>
      </c>
      <c r="O16" s="1">
        <f t="shared" si="2"/>
        <v>3567000</v>
      </c>
      <c r="P16" s="1">
        <v>23434000</v>
      </c>
      <c r="Q16" s="1">
        <f t="shared" si="0"/>
        <v>80000</v>
      </c>
      <c r="R16" s="1">
        <f t="shared" si="1"/>
        <v>19787000</v>
      </c>
      <c r="S16" s="2"/>
      <c r="T16" s="1">
        <f t="shared" si="3"/>
        <v>23434000</v>
      </c>
    </row>
    <row r="17" spans="1:20" s="25" customFormat="1" ht="25.5" customHeight="1">
      <c r="A17" s="9" t="s">
        <v>19</v>
      </c>
      <c r="B17" s="5">
        <f>VLOOKUP(A17,'1-導師費-0706ok'!B:T,18,FALSE)</f>
        <v>120000</v>
      </c>
      <c r="C17" s="1">
        <f>VLOOKUP(A17,'1-導師費-0706ok'!B:T,19,FALSE)</f>
        <v>0</v>
      </c>
      <c r="D17" s="1">
        <f>VLOOKUP(A17,'2-專輔師-0706ok'!A:E,4,FALSE)</f>
        <v>720000</v>
      </c>
      <c r="E17" s="1">
        <f>VLOOKUP(A17,'2-專輔師-0706ok'!A:E,5,FALSE)</f>
        <v>80000</v>
      </c>
      <c r="F17" s="1"/>
      <c r="G17" s="1"/>
      <c r="H17" s="1"/>
      <c r="I17" s="1"/>
      <c r="J17" s="1">
        <v>2800000</v>
      </c>
      <c r="K17" s="1">
        <f>VLOOKUP(A17,'5-自有收入及收支對列-0706ok'!A:S,7,FALSE)</f>
        <v>15000</v>
      </c>
      <c r="L17" s="1">
        <f>VLOOKUP(A17,'5-自有收入及收支對列-0706ok'!A:S,18,FALSE)</f>
        <v>130000</v>
      </c>
      <c r="M17" s="1"/>
      <c r="N17" s="10">
        <f>IFERROR(VLOOKUP(A17,'4-移用以前年度賸餘-0706ok'!A:U,20,FALSE),0)*1000</f>
        <v>10000</v>
      </c>
      <c r="O17" s="1">
        <f t="shared" si="2"/>
        <v>3795000</v>
      </c>
      <c r="P17" s="1">
        <v>58815000</v>
      </c>
      <c r="Q17" s="1">
        <f t="shared" si="0"/>
        <v>80000</v>
      </c>
      <c r="R17" s="1">
        <f t="shared" si="1"/>
        <v>54940000</v>
      </c>
      <c r="S17" s="2"/>
      <c r="T17" s="1">
        <f t="shared" si="3"/>
        <v>58805000</v>
      </c>
    </row>
    <row r="18" spans="1:20" s="25" customFormat="1" ht="25.5" customHeight="1">
      <c r="A18" s="9" t="s">
        <v>20</v>
      </c>
      <c r="B18" s="5">
        <f>VLOOKUP(A18,'1-導師費-0706ok'!B:T,18,FALSE)</f>
        <v>36000</v>
      </c>
      <c r="C18" s="1">
        <f>VLOOKUP(A18,'1-導師費-0706ok'!B:T,19,FALSE)</f>
        <v>0</v>
      </c>
      <c r="D18" s="1">
        <f>VLOOKUP(A18,'2-專輔師-0706ok'!A:E,4,FALSE)</f>
        <v>720000</v>
      </c>
      <c r="E18" s="1">
        <f>VLOOKUP(A18,'2-專輔師-0706ok'!A:E,5,FALSE)</f>
        <v>80000</v>
      </c>
      <c r="F18" s="1"/>
      <c r="G18" s="1"/>
      <c r="H18" s="1"/>
      <c r="I18" s="1"/>
      <c r="J18" s="1">
        <v>2800000</v>
      </c>
      <c r="K18" s="1">
        <f>VLOOKUP(A18,'5-自有收入及收支對列-0706ok'!A:S,7,FALSE)</f>
        <v>51000</v>
      </c>
      <c r="L18" s="1">
        <f>VLOOKUP(A18,'5-自有收入及收支對列-0706ok'!A:S,18,FALSE)</f>
        <v>10000</v>
      </c>
      <c r="M18" s="1"/>
      <c r="N18" s="10">
        <f>IFERROR(VLOOKUP(A18,'4-移用以前年度賸餘-0706ok'!A:U,20,FALSE),0)*1000</f>
        <v>50000</v>
      </c>
      <c r="O18" s="1">
        <f t="shared" si="2"/>
        <v>3667000</v>
      </c>
      <c r="P18" s="1">
        <v>23352000</v>
      </c>
      <c r="Q18" s="1">
        <f t="shared" si="0"/>
        <v>80000</v>
      </c>
      <c r="R18" s="1">
        <f t="shared" si="1"/>
        <v>19605000</v>
      </c>
      <c r="S18" s="2"/>
      <c r="T18" s="1">
        <f t="shared" si="3"/>
        <v>23302000</v>
      </c>
    </row>
    <row r="19" spans="1:20" s="25" customFormat="1" ht="25.5" customHeight="1">
      <c r="A19" s="9" t="s">
        <v>21</v>
      </c>
      <c r="B19" s="5">
        <f>VLOOKUP(A19,'1-導師費-0706ok'!B:T,18,FALSE)</f>
        <v>120000</v>
      </c>
      <c r="C19" s="1">
        <f>VLOOKUP(A19,'1-導師費-0706ok'!B:T,19,FALSE)</f>
        <v>48000</v>
      </c>
      <c r="D19" s="1">
        <f>VLOOKUP(A19,'2-專輔師-0706ok'!A:E,4,FALSE)</f>
        <v>720000</v>
      </c>
      <c r="E19" s="1">
        <f>VLOOKUP(A19,'2-專輔師-0706ok'!A:E,5,FALSE)</f>
        <v>80000</v>
      </c>
      <c r="F19" s="1"/>
      <c r="G19" s="1"/>
      <c r="H19" s="1"/>
      <c r="I19" s="1"/>
      <c r="J19" s="1">
        <v>3500000</v>
      </c>
      <c r="K19" s="1">
        <f>VLOOKUP(A19,'5-自有收入及收支對列-0706ok'!A:S,7,FALSE)</f>
        <v>72000</v>
      </c>
      <c r="L19" s="1">
        <f>VLOOKUP(A19,'5-自有收入及收支對列-0706ok'!A:S,18,FALSE)</f>
        <v>82000</v>
      </c>
      <c r="M19" s="1"/>
      <c r="N19" s="10">
        <f>IFERROR(VLOOKUP(A19,'4-移用以前年度賸餘-0706ok'!A:U,20,FALSE),0)*1000</f>
        <v>300000</v>
      </c>
      <c r="O19" s="1">
        <f t="shared" si="2"/>
        <v>4842000</v>
      </c>
      <c r="P19" s="1">
        <v>68866000</v>
      </c>
      <c r="Q19" s="1">
        <f t="shared" si="0"/>
        <v>80000</v>
      </c>
      <c r="R19" s="1">
        <f t="shared" si="1"/>
        <v>63944000</v>
      </c>
      <c r="S19" s="2"/>
      <c r="T19" s="1">
        <f t="shared" si="3"/>
        <v>68566000</v>
      </c>
    </row>
    <row r="20" spans="1:20" s="25" customFormat="1" ht="25.5" customHeight="1">
      <c r="A20" s="9" t="s">
        <v>22</v>
      </c>
      <c r="B20" s="5">
        <f>VLOOKUP(A20,'1-導師費-0706ok'!B:T,18,FALSE)</f>
        <v>72000</v>
      </c>
      <c r="C20" s="1">
        <f>VLOOKUP(A20,'1-導師費-0706ok'!B:T,19,FALSE)</f>
        <v>0</v>
      </c>
      <c r="D20" s="1">
        <f>VLOOKUP(A20,'2-專輔師-0706ok'!A:E,4,FALSE)</f>
        <v>720000</v>
      </c>
      <c r="E20" s="1">
        <f>VLOOKUP(A20,'2-專輔師-0706ok'!A:E,5,FALSE)</f>
        <v>80000</v>
      </c>
      <c r="F20" s="1"/>
      <c r="G20" s="1"/>
      <c r="H20" s="1"/>
      <c r="I20" s="1"/>
      <c r="J20" s="1">
        <v>2800000</v>
      </c>
      <c r="K20" s="1">
        <f>VLOOKUP(A20,'5-自有收入及收支對列-0706ok'!A:S,7,FALSE)</f>
        <v>18000</v>
      </c>
      <c r="L20" s="1">
        <f>VLOOKUP(A20,'5-自有收入及收支對列-0706ok'!A:S,18,FALSE)</f>
        <v>50000</v>
      </c>
      <c r="M20" s="1"/>
      <c r="N20" s="10">
        <f>IFERROR(VLOOKUP(A20,'4-移用以前年度賸餘-0706ok'!A:U,20,FALSE),0)*1000</f>
        <v>0</v>
      </c>
      <c r="O20" s="1">
        <f t="shared" si="2"/>
        <v>3660000</v>
      </c>
      <c r="P20" s="1">
        <v>30862000</v>
      </c>
      <c r="Q20" s="1">
        <f t="shared" si="0"/>
        <v>80000</v>
      </c>
      <c r="R20" s="1">
        <f t="shared" si="1"/>
        <v>27122000</v>
      </c>
      <c r="S20" s="2"/>
      <c r="T20" s="1">
        <f t="shared" si="3"/>
        <v>30862000</v>
      </c>
    </row>
    <row r="21" spans="1:20" s="25" customFormat="1" ht="25.5" customHeight="1">
      <c r="A21" s="9" t="s">
        <v>23</v>
      </c>
      <c r="B21" s="5">
        <f>VLOOKUP(A21,'1-導師費-0706ok'!B:T,18,FALSE)</f>
        <v>240000</v>
      </c>
      <c r="C21" s="1">
        <f>VLOOKUP(A21,'1-導師費-0706ok'!B:T,19,FALSE)</f>
        <v>48000</v>
      </c>
      <c r="D21" s="1">
        <f>VLOOKUP(A21,'2-專輔師-0706ok'!A:E,4,FALSE)</f>
        <v>1440000</v>
      </c>
      <c r="E21" s="1">
        <f>VLOOKUP(A21,'2-專輔師-0706ok'!A:E,5,FALSE)</f>
        <v>160000</v>
      </c>
      <c r="F21" s="1"/>
      <c r="G21" s="1"/>
      <c r="H21" s="1"/>
      <c r="I21" s="1"/>
      <c r="J21" s="1"/>
      <c r="K21" s="1">
        <f>VLOOKUP(A21,'5-自有收入及收支對列-0706ok'!A:S,7,FALSE)</f>
        <v>36000</v>
      </c>
      <c r="L21" s="1">
        <f>VLOOKUP(A21,'5-自有收入及收支對列-0706ok'!A:S,18,FALSE)</f>
        <v>40000</v>
      </c>
      <c r="M21" s="1"/>
      <c r="N21" s="10">
        <f>IFERROR(VLOOKUP(A21,'4-移用以前年度賸餘-0706ok'!A:U,20,FALSE),0)*1000</f>
        <v>80000</v>
      </c>
      <c r="O21" s="1">
        <f t="shared" si="2"/>
        <v>1884000</v>
      </c>
      <c r="P21" s="1">
        <v>103163000</v>
      </c>
      <c r="Q21" s="1">
        <f t="shared" si="0"/>
        <v>160000</v>
      </c>
      <c r="R21" s="1">
        <f t="shared" si="1"/>
        <v>101119000</v>
      </c>
      <c r="S21" s="2"/>
      <c r="T21" s="1">
        <f t="shared" si="3"/>
        <v>103083000</v>
      </c>
    </row>
    <row r="22" spans="1:20" s="25" customFormat="1" ht="25.5" customHeight="1">
      <c r="A22" s="9" t="s">
        <v>3</v>
      </c>
      <c r="B22" s="5">
        <f>VLOOKUP(A22,'1-導師費-0706ok'!B:T,18,FALSE)</f>
        <v>48000</v>
      </c>
      <c r="C22" s="1">
        <f>VLOOKUP(A22,'1-導師費-0706ok'!B:T,19,FALSE)</f>
        <v>0</v>
      </c>
      <c r="D22" s="1">
        <f>VLOOKUP(A22,'2-專輔師-0706ok'!A:E,4,FALSE)</f>
        <v>720000</v>
      </c>
      <c r="E22" s="1">
        <f>VLOOKUP(A22,'2-專輔師-0706ok'!A:E,5,FALSE)</f>
        <v>80000</v>
      </c>
      <c r="F22" s="1"/>
      <c r="G22" s="1"/>
      <c r="H22" s="1"/>
      <c r="I22" s="1"/>
      <c r="J22" s="1">
        <v>2800000</v>
      </c>
      <c r="K22" s="1">
        <f>VLOOKUP(A22,'5-自有收入及收支對列-0706ok'!A:S,7,FALSE)</f>
        <v>5000</v>
      </c>
      <c r="L22" s="1">
        <f>VLOOKUP(A22,'5-自有收入及收支對列-0706ok'!A:S,18,FALSE)</f>
        <v>100000</v>
      </c>
      <c r="M22" s="1"/>
      <c r="N22" s="10">
        <f>IFERROR(VLOOKUP(A22,'4-移用以前年度賸餘-0706ok'!A:U,20,FALSE),0)*1000</f>
        <v>350000</v>
      </c>
      <c r="O22" s="1">
        <f t="shared" si="2"/>
        <v>4023000</v>
      </c>
      <c r="P22" s="1">
        <v>30217000</v>
      </c>
      <c r="Q22" s="1">
        <f t="shared" si="0"/>
        <v>80000</v>
      </c>
      <c r="R22" s="1">
        <f t="shared" si="1"/>
        <v>26114000</v>
      </c>
      <c r="S22" s="2"/>
      <c r="T22" s="1">
        <f t="shared" si="3"/>
        <v>29867000</v>
      </c>
    </row>
    <row r="23" spans="1:20" s="25" customFormat="1" ht="25.5" customHeight="1">
      <c r="A23" s="9" t="s">
        <v>4</v>
      </c>
      <c r="B23" s="5">
        <f>VLOOKUP(A23,'1-導師費-0706ok'!B:T,18,FALSE)</f>
        <v>48000</v>
      </c>
      <c r="C23" s="1">
        <f>VLOOKUP(A23,'1-導師費-0706ok'!B:T,19,FALSE)</f>
        <v>0</v>
      </c>
      <c r="D23" s="1">
        <f>VLOOKUP(A23,'2-專輔師-0706ok'!A:E,4,FALSE)</f>
        <v>720000</v>
      </c>
      <c r="E23" s="1">
        <f>VLOOKUP(A23,'2-專輔師-0706ok'!A:E,5,FALSE)</f>
        <v>80000</v>
      </c>
      <c r="F23" s="1"/>
      <c r="G23" s="1"/>
      <c r="H23" s="1"/>
      <c r="I23" s="1"/>
      <c r="J23" s="1">
        <v>2800000</v>
      </c>
      <c r="K23" s="1">
        <f>VLOOKUP(A23,'5-自有收入及收支對列-0706ok'!A:S,7,FALSE)</f>
        <v>38000</v>
      </c>
      <c r="L23" s="1">
        <f>VLOOKUP(A23,'5-自有收入及收支對列-0706ok'!A:S,18,FALSE)</f>
        <v>0</v>
      </c>
      <c r="M23" s="1"/>
      <c r="N23" s="10">
        <f>IFERROR(VLOOKUP(A23,'4-移用以前年度賸餘-0706ok'!A:U,20,FALSE),0)*1000</f>
        <v>0</v>
      </c>
      <c r="O23" s="1">
        <f t="shared" si="2"/>
        <v>3606000</v>
      </c>
      <c r="P23" s="1">
        <v>23789000</v>
      </c>
      <c r="Q23" s="1">
        <f t="shared" si="0"/>
        <v>80000</v>
      </c>
      <c r="R23" s="1">
        <f t="shared" si="1"/>
        <v>20103000</v>
      </c>
      <c r="S23" s="2"/>
      <c r="T23" s="1">
        <f t="shared" si="3"/>
        <v>23789000</v>
      </c>
    </row>
    <row r="24" spans="1:20" s="25" customFormat="1" ht="25.5" customHeight="1">
      <c r="A24" s="9" t="s">
        <v>24</v>
      </c>
      <c r="B24" s="5">
        <f>VLOOKUP(A24,'1-導師費-0706ok'!B:T,18,FALSE)</f>
        <v>48000</v>
      </c>
      <c r="C24" s="1">
        <f>VLOOKUP(A24,'1-導師費-0706ok'!B:T,19,FALSE)</f>
        <v>48000</v>
      </c>
      <c r="D24" s="1">
        <f>VLOOKUP(A24,'2-專輔師-0706ok'!A:E,4,FALSE)</f>
        <v>720000</v>
      </c>
      <c r="E24" s="1">
        <f>VLOOKUP(A24,'2-專輔師-0706ok'!A:E,5,FALSE)</f>
        <v>80000</v>
      </c>
      <c r="F24" s="1"/>
      <c r="G24" s="1"/>
      <c r="H24" s="1"/>
      <c r="I24" s="1"/>
      <c r="J24" s="1">
        <v>2800000</v>
      </c>
      <c r="K24" s="1">
        <f>VLOOKUP(A24,'5-自有收入及收支對列-0706ok'!A:S,7,FALSE)</f>
        <v>2000</v>
      </c>
      <c r="L24" s="1">
        <f>VLOOKUP(A24,'5-自有收入及收支對列-0706ok'!A:S,18,FALSE)</f>
        <v>10000</v>
      </c>
      <c r="M24" s="1"/>
      <c r="N24" s="10">
        <f>IFERROR(VLOOKUP(A24,'4-移用以前年度賸餘-0706ok'!A:U,20,FALSE),0)*1000</f>
        <v>0</v>
      </c>
      <c r="O24" s="1">
        <f t="shared" si="2"/>
        <v>3628000</v>
      </c>
      <c r="P24" s="1">
        <v>34833000</v>
      </c>
      <c r="Q24" s="1">
        <f t="shared" si="0"/>
        <v>80000</v>
      </c>
      <c r="R24" s="1">
        <f t="shared" si="1"/>
        <v>31125000</v>
      </c>
      <c r="S24" s="2"/>
      <c r="T24" s="1">
        <f t="shared" si="3"/>
        <v>34833000</v>
      </c>
    </row>
    <row r="25" spans="1:20" s="25" customFormat="1" ht="25.5" customHeight="1">
      <c r="A25" s="9" t="s">
        <v>25</v>
      </c>
      <c r="B25" s="5">
        <f>VLOOKUP(A25,'1-導師費-0706ok'!B:T,18,FALSE)</f>
        <v>48000</v>
      </c>
      <c r="C25" s="1">
        <f>VLOOKUP(A25,'1-導師費-0706ok'!B:T,19,FALSE)</f>
        <v>0</v>
      </c>
      <c r="D25" s="1">
        <f>VLOOKUP(A25,'2-專輔師-0706ok'!A:E,4,FALSE)</f>
        <v>720000</v>
      </c>
      <c r="E25" s="1">
        <f>VLOOKUP(A25,'2-專輔師-0706ok'!A:E,5,FALSE)</f>
        <v>80000</v>
      </c>
      <c r="F25" s="1"/>
      <c r="G25" s="1"/>
      <c r="H25" s="1"/>
      <c r="I25" s="1"/>
      <c r="J25" s="1">
        <v>2800000</v>
      </c>
      <c r="K25" s="1">
        <f>VLOOKUP(A25,'5-自有收入及收支對列-0706ok'!A:S,7,FALSE)</f>
        <v>3000</v>
      </c>
      <c r="L25" s="1">
        <f>VLOOKUP(A25,'5-自有收入及收支對列-0706ok'!A:S,18,FALSE)</f>
        <v>30000</v>
      </c>
      <c r="M25" s="1"/>
      <c r="N25" s="10">
        <f>IFERROR(VLOOKUP(A25,'4-移用以前年度賸餘-0706ok'!A:U,20,FALSE),0)*1000</f>
        <v>0</v>
      </c>
      <c r="O25" s="1">
        <f t="shared" si="2"/>
        <v>3601000</v>
      </c>
      <c r="P25" s="1">
        <v>30508000</v>
      </c>
      <c r="Q25" s="1">
        <f t="shared" si="0"/>
        <v>80000</v>
      </c>
      <c r="R25" s="1">
        <f t="shared" si="1"/>
        <v>26827000</v>
      </c>
      <c r="S25" s="2"/>
      <c r="T25" s="1">
        <f t="shared" si="3"/>
        <v>30508000</v>
      </c>
    </row>
    <row r="26" spans="1:20" s="25" customFormat="1" ht="25.5" customHeight="1">
      <c r="A26" s="9" t="s">
        <v>26</v>
      </c>
      <c r="B26" s="5">
        <f>VLOOKUP(A26,'1-導師費-0706ok'!B:T,18,FALSE)</f>
        <v>36000</v>
      </c>
      <c r="C26" s="1">
        <f>VLOOKUP(A26,'1-導師費-0706ok'!B:T,19,FALSE)</f>
        <v>0</v>
      </c>
      <c r="D26" s="1">
        <f>VLOOKUP(A26,'2-專輔師-0706ok'!A:E,4,FALSE)</f>
        <v>720000</v>
      </c>
      <c r="E26" s="1">
        <f>VLOOKUP(A26,'2-專輔師-0706ok'!A:E,5,FALSE)</f>
        <v>80000</v>
      </c>
      <c r="F26" s="1"/>
      <c r="G26" s="1"/>
      <c r="H26" s="2"/>
      <c r="I26" s="1"/>
      <c r="J26" s="1"/>
      <c r="K26" s="1">
        <f>VLOOKUP(A26,'5-自有收入及收支對列-0706ok'!A:S,7,FALSE)</f>
        <v>1000</v>
      </c>
      <c r="L26" s="1">
        <f>VLOOKUP(A26,'5-自有收入及收支對列-0706ok'!A:S,18,FALSE)</f>
        <v>0</v>
      </c>
      <c r="M26" s="1"/>
      <c r="N26" s="10">
        <f>IFERROR(VLOOKUP(A26,'4-移用以前年度賸餘-0706ok'!A:U,20,FALSE),0)*1000</f>
        <v>30000</v>
      </c>
      <c r="O26" s="1">
        <f t="shared" si="2"/>
        <v>787000</v>
      </c>
      <c r="P26" s="1">
        <v>21069000</v>
      </c>
      <c r="Q26" s="1">
        <f t="shared" si="0"/>
        <v>80000</v>
      </c>
      <c r="R26" s="1">
        <f t="shared" si="1"/>
        <v>20202000</v>
      </c>
      <c r="S26" s="2"/>
      <c r="T26" s="1">
        <f t="shared" si="3"/>
        <v>21039000</v>
      </c>
    </row>
    <row r="27" spans="1:20" s="25" customFormat="1" ht="25.5" customHeight="1">
      <c r="A27" s="11" t="s">
        <v>6</v>
      </c>
      <c r="B27" s="5">
        <f>VLOOKUP(A27,'1-導師費-0706ok'!B:T,18,FALSE)</f>
        <v>48000</v>
      </c>
      <c r="C27" s="1">
        <f>VLOOKUP(A27,'1-導師費-0706ok'!B:T,19,FALSE)</f>
        <v>0</v>
      </c>
      <c r="D27" s="1">
        <f>VLOOKUP(A27,'2-專輔師-0706ok'!A:E,4,FALSE)</f>
        <v>720000</v>
      </c>
      <c r="E27" s="1">
        <f>VLOOKUP(A27,'2-專輔師-0706ok'!A:E,5,FALSE)</f>
        <v>80000</v>
      </c>
      <c r="F27" s="1"/>
      <c r="G27" s="1"/>
      <c r="H27" s="1"/>
      <c r="I27" s="1"/>
      <c r="J27" s="1"/>
      <c r="K27" s="1">
        <f>VLOOKUP(A27,'5-自有收入及收支對列-0706ok'!A:S,7,FALSE)</f>
        <v>93000</v>
      </c>
      <c r="L27" s="1">
        <f>VLOOKUP(A27,'5-自有收入及收支對列-0706ok'!A:S,18,FALSE)</f>
        <v>1000</v>
      </c>
      <c r="M27" s="1">
        <v>24870000</v>
      </c>
      <c r="N27" s="10">
        <v>7982000</v>
      </c>
      <c r="O27" s="1">
        <f t="shared" si="2"/>
        <v>33714000</v>
      </c>
      <c r="P27" s="1">
        <v>34319000</v>
      </c>
      <c r="Q27" s="1">
        <f t="shared" si="0"/>
        <v>80000</v>
      </c>
      <c r="R27" s="1">
        <f t="shared" si="1"/>
        <v>525000</v>
      </c>
      <c r="S27" s="2"/>
      <c r="T27" s="1">
        <f t="shared" ref="T27:T28" si="4">P27-N27</f>
        <v>26337000</v>
      </c>
    </row>
    <row r="28" spans="1:20" s="25" customFormat="1" ht="25.5" customHeight="1">
      <c r="A28" s="11" t="s">
        <v>28</v>
      </c>
      <c r="B28" s="5"/>
      <c r="C28" s="1"/>
      <c r="D28" s="1"/>
      <c r="E28" s="1"/>
      <c r="F28" s="1"/>
      <c r="G28" s="1"/>
      <c r="H28" s="1"/>
      <c r="I28" s="1"/>
      <c r="J28" s="1"/>
      <c r="K28" s="1">
        <f>VLOOKUP(A28,'5-自有收入及收支對列-0706ok'!A:S,7,FALSE)</f>
        <v>2619000</v>
      </c>
      <c r="L28" s="1">
        <f>VLOOKUP(A28,'5-自有收入及收支對列-0706ok'!A:S,18,FALSE)</f>
        <v>1678000</v>
      </c>
      <c r="M28" s="1"/>
      <c r="N28" s="210">
        <f>IFERROR(VLOOKUP(A28,'4-移用以前年度賸餘-0706ok'!A:U,20,FALSE),0)*1000+707000</f>
        <v>888000</v>
      </c>
      <c r="O28" s="1">
        <f t="shared" si="2"/>
        <v>5185000</v>
      </c>
      <c r="P28" s="10">
        <v>61183000</v>
      </c>
      <c r="Q28" s="1">
        <f t="shared" si="0"/>
        <v>0</v>
      </c>
      <c r="R28" s="1">
        <f t="shared" si="1"/>
        <v>55998000</v>
      </c>
      <c r="S28" s="1"/>
      <c r="T28" s="1">
        <f t="shared" si="4"/>
        <v>60295000</v>
      </c>
    </row>
    <row r="29" spans="1:20" s="25" customFormat="1" ht="25.5" customHeight="1">
      <c r="A29" s="9" t="s">
        <v>5</v>
      </c>
      <c r="B29" s="5">
        <f>SUM(B4:B28)</f>
        <v>3804000</v>
      </c>
      <c r="C29" s="5">
        <f t="shared" ref="C29:J29" si="5">SUM(C4:C28)</f>
        <v>480000</v>
      </c>
      <c r="D29" s="5">
        <f t="shared" si="5"/>
        <v>23040000</v>
      </c>
      <c r="E29" s="5">
        <f t="shared" si="5"/>
        <v>2560000</v>
      </c>
      <c r="F29" s="5">
        <f t="shared" si="5"/>
        <v>5153000</v>
      </c>
      <c r="G29" s="5">
        <f t="shared" si="5"/>
        <v>927000</v>
      </c>
      <c r="H29" s="5">
        <f t="shared" si="5"/>
        <v>672000</v>
      </c>
      <c r="I29" s="5">
        <f t="shared" si="5"/>
        <v>168000</v>
      </c>
      <c r="J29" s="5">
        <f t="shared" si="5"/>
        <v>28700000</v>
      </c>
      <c r="K29" s="5">
        <f t="shared" ref="K29:T29" si="6">SUM(K4:K28)</f>
        <v>3179000</v>
      </c>
      <c r="L29" s="5">
        <f t="shared" si="6"/>
        <v>5745000</v>
      </c>
      <c r="M29" s="5">
        <f t="shared" si="6"/>
        <v>26117000</v>
      </c>
      <c r="N29" s="5">
        <f t="shared" si="6"/>
        <v>11240000</v>
      </c>
      <c r="O29" s="1">
        <f t="shared" si="2"/>
        <v>108130000</v>
      </c>
      <c r="P29" s="5">
        <f t="shared" si="6"/>
        <v>1871120000</v>
      </c>
      <c r="Q29" s="5">
        <f t="shared" si="6"/>
        <v>3655000</v>
      </c>
      <c r="R29" s="5">
        <f t="shared" si="6"/>
        <v>1759335000</v>
      </c>
      <c r="S29" s="5">
        <f t="shared" si="6"/>
        <v>0</v>
      </c>
      <c r="T29" s="5">
        <f t="shared" si="6"/>
        <v>1859880000</v>
      </c>
    </row>
    <row r="30" spans="1:20">
      <c r="B30" s="6"/>
    </row>
  </sheetData>
  <mergeCells count="8">
    <mergeCell ref="A1:T1"/>
    <mergeCell ref="A2:A3"/>
    <mergeCell ref="O2:O3"/>
    <mergeCell ref="P2:P3"/>
    <mergeCell ref="Q2:S2"/>
    <mergeCell ref="T2:T3"/>
    <mergeCell ref="K3:L3"/>
    <mergeCell ref="B2:J2"/>
  </mergeCells>
  <phoneticPr fontId="13" type="noConversion"/>
  <pageMargins left="0.21" right="0.16" top="0.34" bottom="1.0900000000000001" header="0.16" footer="0.5"/>
  <pageSetup paperSize="8" scale="9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zoomScale="85" zoomScaleNormal="85" workbookViewId="0">
      <pane xSplit="4" ySplit="1" topLeftCell="E2" activePane="bottomRight" state="frozen"/>
      <selection pane="topRight" activeCell="C1" sqref="C1"/>
      <selection pane="bottomLeft" activeCell="A3" sqref="A3"/>
      <selection pane="bottomRight" activeCell="W20" sqref="W20"/>
    </sheetView>
  </sheetViews>
  <sheetFormatPr defaultColWidth="9" defaultRowHeight="16.2"/>
  <cols>
    <col min="1" max="1" width="9" style="15"/>
    <col min="2" max="2" width="14.77734375" style="15" customWidth="1"/>
    <col min="3" max="13" width="9" style="14"/>
    <col min="14" max="15" width="9.88671875" style="14" customWidth="1"/>
    <col min="16" max="16" width="10.44140625" style="14" customWidth="1"/>
    <col min="17" max="17" width="9" style="14"/>
    <col min="18" max="18" width="10.88671875" style="14" customWidth="1"/>
    <col min="19" max="20" width="17.88671875" style="14" customWidth="1"/>
    <col min="21" max="16384" width="9" style="14"/>
  </cols>
  <sheetData>
    <row r="1" spans="1:34" ht="22.8" thickBot="1">
      <c r="A1" s="227" t="s">
        <v>180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</row>
    <row r="2" spans="1:34" ht="27" customHeight="1" thickBot="1">
      <c r="A2" s="42"/>
      <c r="B2" s="43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9" t="s">
        <v>50</v>
      </c>
      <c r="T2" s="230"/>
    </row>
    <row r="3" spans="1:34" ht="27" customHeight="1" thickBot="1">
      <c r="A3" s="44"/>
      <c r="B3" s="45"/>
      <c r="C3" s="233" t="s">
        <v>49</v>
      </c>
      <c r="D3" s="234"/>
      <c r="E3" s="235"/>
      <c r="F3" s="236" t="s">
        <v>113</v>
      </c>
      <c r="G3" s="237"/>
      <c r="H3" s="236" t="s">
        <v>114</v>
      </c>
      <c r="I3" s="237"/>
      <c r="J3" s="236" t="s">
        <v>115</v>
      </c>
      <c r="K3" s="237"/>
      <c r="L3" s="236" t="s">
        <v>116</v>
      </c>
      <c r="M3" s="237"/>
      <c r="N3" s="236" t="s">
        <v>117</v>
      </c>
      <c r="O3" s="235"/>
      <c r="P3" s="238" t="s">
        <v>118</v>
      </c>
      <c r="Q3" s="240" t="s">
        <v>119</v>
      </c>
      <c r="R3" s="240" t="s">
        <v>120</v>
      </c>
      <c r="S3" s="242" t="s">
        <v>121</v>
      </c>
      <c r="T3" s="244" t="s">
        <v>174</v>
      </c>
    </row>
    <row r="4" spans="1:34" ht="42" thickBot="1">
      <c r="A4" s="46" t="s">
        <v>48</v>
      </c>
      <c r="B4" s="47" t="s">
        <v>47</v>
      </c>
      <c r="C4" s="48" t="s">
        <v>178</v>
      </c>
      <c r="D4" s="49" t="s">
        <v>122</v>
      </c>
      <c r="E4" s="50" t="s">
        <v>179</v>
      </c>
      <c r="F4" s="51" t="s">
        <v>124</v>
      </c>
      <c r="G4" s="51" t="s">
        <v>123</v>
      </c>
      <c r="H4" s="51" t="s">
        <v>124</v>
      </c>
      <c r="I4" s="51" t="s">
        <v>123</v>
      </c>
      <c r="J4" s="51" t="s">
        <v>124</v>
      </c>
      <c r="K4" s="51" t="s">
        <v>123</v>
      </c>
      <c r="L4" s="51" t="s">
        <v>124</v>
      </c>
      <c r="M4" s="51" t="s">
        <v>123</v>
      </c>
      <c r="N4" s="51" t="s">
        <v>124</v>
      </c>
      <c r="O4" s="52" t="s">
        <v>123</v>
      </c>
      <c r="P4" s="239"/>
      <c r="Q4" s="241"/>
      <c r="R4" s="241"/>
      <c r="S4" s="243"/>
      <c r="T4" s="245"/>
      <c r="V4" s="109"/>
    </row>
    <row r="5" spans="1:34" ht="18">
      <c r="A5" s="53">
        <v>1</v>
      </c>
      <c r="B5" s="54" t="s">
        <v>150</v>
      </c>
      <c r="C5" s="56">
        <f t="shared" ref="C5:C28" si="0">D5+E5</f>
        <v>12</v>
      </c>
      <c r="D5" s="57">
        <v>12</v>
      </c>
      <c r="E5" s="78">
        <v>0</v>
      </c>
      <c r="F5" s="55">
        <v>3</v>
      </c>
      <c r="G5" s="59">
        <v>6</v>
      </c>
      <c r="H5" s="60"/>
      <c r="I5" s="59"/>
      <c r="J5" s="55">
        <v>1</v>
      </c>
      <c r="K5" s="59">
        <v>3</v>
      </c>
      <c r="L5" s="61"/>
      <c r="M5" s="62"/>
      <c r="N5" s="61">
        <v>1</v>
      </c>
      <c r="O5" s="63">
        <v>3</v>
      </c>
      <c r="P5" s="64">
        <v>16</v>
      </c>
      <c r="Q5" s="65">
        <v>17</v>
      </c>
      <c r="R5" s="65">
        <v>1</v>
      </c>
      <c r="S5" s="66">
        <v>192000</v>
      </c>
      <c r="T5" s="67">
        <v>48000</v>
      </c>
    </row>
    <row r="6" spans="1:34" ht="18">
      <c r="A6" s="68">
        <v>2</v>
      </c>
      <c r="B6" s="69" t="s">
        <v>151</v>
      </c>
      <c r="C6" s="56">
        <f t="shared" si="0"/>
        <v>38</v>
      </c>
      <c r="D6" s="71">
        <v>39</v>
      </c>
      <c r="E6" s="58">
        <v>-1</v>
      </c>
      <c r="F6" s="70"/>
      <c r="G6" s="72"/>
      <c r="H6" s="73">
        <v>6</v>
      </c>
      <c r="I6" s="72">
        <v>18</v>
      </c>
      <c r="J6" s="70">
        <v>1</v>
      </c>
      <c r="K6" s="72">
        <v>3</v>
      </c>
      <c r="L6" s="74"/>
      <c r="M6" s="75"/>
      <c r="N6" s="74">
        <v>1</v>
      </c>
      <c r="O6" s="76">
        <v>3</v>
      </c>
      <c r="P6" s="64">
        <v>45</v>
      </c>
      <c r="Q6" s="65">
        <v>46</v>
      </c>
      <c r="R6" s="77">
        <v>1</v>
      </c>
      <c r="S6" s="107">
        <v>540000</v>
      </c>
      <c r="T6" s="67">
        <v>48000</v>
      </c>
    </row>
    <row r="7" spans="1:34" ht="18">
      <c r="A7" s="68">
        <v>3</v>
      </c>
      <c r="B7" s="69" t="s">
        <v>152</v>
      </c>
      <c r="C7" s="56">
        <f t="shared" si="0"/>
        <v>48</v>
      </c>
      <c r="D7" s="71">
        <v>48</v>
      </c>
      <c r="E7" s="78">
        <v>0</v>
      </c>
      <c r="F7" s="70">
        <v>3</v>
      </c>
      <c r="G7" s="115">
        <v>7</v>
      </c>
      <c r="H7" s="73">
        <v>3</v>
      </c>
      <c r="I7" s="72">
        <v>9</v>
      </c>
      <c r="J7" s="70">
        <v>2</v>
      </c>
      <c r="K7" s="72">
        <v>6</v>
      </c>
      <c r="L7" s="74"/>
      <c r="M7" s="75"/>
      <c r="N7" s="74">
        <v>3</v>
      </c>
      <c r="O7" s="76">
        <v>9</v>
      </c>
      <c r="P7" s="64">
        <v>57</v>
      </c>
      <c r="Q7" s="65">
        <v>59</v>
      </c>
      <c r="R7" s="77">
        <v>2</v>
      </c>
      <c r="S7" s="66">
        <v>684000</v>
      </c>
      <c r="T7" s="67">
        <v>96000</v>
      </c>
    </row>
    <row r="8" spans="1:34" ht="18">
      <c r="A8" s="68">
        <v>4</v>
      </c>
      <c r="B8" s="69" t="s">
        <v>153</v>
      </c>
      <c r="C8" s="56">
        <f t="shared" si="0"/>
        <v>18</v>
      </c>
      <c r="D8" s="71">
        <v>20</v>
      </c>
      <c r="E8" s="58">
        <v>-2</v>
      </c>
      <c r="F8" s="70">
        <v>3</v>
      </c>
      <c r="G8" s="72">
        <f>8-1</f>
        <v>7</v>
      </c>
      <c r="H8" s="73"/>
      <c r="I8" s="72"/>
      <c r="J8" s="70"/>
      <c r="K8" s="72"/>
      <c r="L8" s="74"/>
      <c r="M8" s="75"/>
      <c r="N8" s="74">
        <v>2</v>
      </c>
      <c r="O8" s="76">
        <v>6</v>
      </c>
      <c r="P8" s="64">
        <v>23</v>
      </c>
      <c r="Q8" s="65">
        <v>23</v>
      </c>
      <c r="R8" s="77">
        <v>0</v>
      </c>
      <c r="S8" s="107">
        <v>276000</v>
      </c>
      <c r="T8" s="67">
        <v>0</v>
      </c>
    </row>
    <row r="9" spans="1:34" ht="18">
      <c r="A9" s="68">
        <v>5</v>
      </c>
      <c r="B9" s="69" t="s">
        <v>154</v>
      </c>
      <c r="C9" s="56">
        <f t="shared" si="0"/>
        <v>9</v>
      </c>
      <c r="D9" s="71">
        <v>9</v>
      </c>
      <c r="E9" s="78">
        <v>0</v>
      </c>
      <c r="F9" s="70"/>
      <c r="G9" s="72"/>
      <c r="H9" s="73"/>
      <c r="I9" s="72"/>
      <c r="J9" s="70">
        <v>1</v>
      </c>
      <c r="K9" s="72">
        <v>3</v>
      </c>
      <c r="L9" s="74"/>
      <c r="M9" s="75"/>
      <c r="N9" s="74">
        <v>2</v>
      </c>
      <c r="O9" s="76">
        <v>4</v>
      </c>
      <c r="P9" s="64">
        <v>11</v>
      </c>
      <c r="Q9" s="65">
        <v>12</v>
      </c>
      <c r="R9" s="77">
        <v>1</v>
      </c>
      <c r="S9" s="66">
        <v>132000</v>
      </c>
      <c r="T9" s="67">
        <v>48000</v>
      </c>
    </row>
    <row r="10" spans="1:34" ht="18">
      <c r="A10" s="68">
        <v>6</v>
      </c>
      <c r="B10" s="69" t="s">
        <v>155</v>
      </c>
      <c r="C10" s="56">
        <f t="shared" si="0"/>
        <v>10</v>
      </c>
      <c r="D10" s="71">
        <v>10</v>
      </c>
      <c r="E10" s="78">
        <v>0</v>
      </c>
      <c r="F10" s="70"/>
      <c r="G10" s="72"/>
      <c r="H10" s="73"/>
      <c r="I10" s="72"/>
      <c r="J10" s="70">
        <v>1</v>
      </c>
      <c r="K10" s="72">
        <v>2</v>
      </c>
      <c r="L10" s="74"/>
      <c r="M10" s="75"/>
      <c r="N10" s="74">
        <v>1</v>
      </c>
      <c r="O10" s="76">
        <v>2</v>
      </c>
      <c r="P10" s="64">
        <v>11</v>
      </c>
      <c r="Q10" s="65">
        <v>12</v>
      </c>
      <c r="R10" s="77">
        <v>1</v>
      </c>
      <c r="S10" s="66">
        <v>132000</v>
      </c>
      <c r="T10" s="67">
        <v>48000</v>
      </c>
    </row>
    <row r="11" spans="1:34" ht="18">
      <c r="A11" s="68">
        <v>7</v>
      </c>
      <c r="B11" s="69" t="s">
        <v>156</v>
      </c>
      <c r="C11" s="56">
        <f t="shared" si="0"/>
        <v>23</v>
      </c>
      <c r="D11" s="71">
        <v>23</v>
      </c>
      <c r="E11" s="78">
        <v>0</v>
      </c>
      <c r="F11" s="70">
        <v>3</v>
      </c>
      <c r="G11" s="72">
        <v>8</v>
      </c>
      <c r="H11" s="73"/>
      <c r="I11" s="72"/>
      <c r="J11" s="70"/>
      <c r="K11" s="72"/>
      <c r="L11" s="74">
        <v>4</v>
      </c>
      <c r="M11" s="75">
        <f>8+1</f>
        <v>9</v>
      </c>
      <c r="N11" s="74">
        <v>2</v>
      </c>
      <c r="O11" s="76">
        <v>6</v>
      </c>
      <c r="P11" s="64">
        <v>32</v>
      </c>
      <c r="Q11" s="65">
        <v>32</v>
      </c>
      <c r="R11" s="77">
        <v>0</v>
      </c>
      <c r="S11" s="66">
        <v>384000</v>
      </c>
      <c r="T11" s="67">
        <v>0</v>
      </c>
    </row>
    <row r="12" spans="1:34" ht="18">
      <c r="A12" s="68">
        <v>8</v>
      </c>
      <c r="B12" s="69" t="s">
        <v>157</v>
      </c>
      <c r="C12" s="56">
        <f t="shared" si="0"/>
        <v>9</v>
      </c>
      <c r="D12" s="71">
        <v>9</v>
      </c>
      <c r="E12" s="78">
        <v>0</v>
      </c>
      <c r="F12" s="70">
        <v>3</v>
      </c>
      <c r="G12" s="72">
        <v>7</v>
      </c>
      <c r="H12" s="73">
        <v>3</v>
      </c>
      <c r="I12" s="71">
        <v>9</v>
      </c>
      <c r="J12" s="70"/>
      <c r="K12" s="72"/>
      <c r="L12" s="74"/>
      <c r="M12" s="75"/>
      <c r="N12" s="74">
        <v>1</v>
      </c>
      <c r="O12" s="76">
        <v>3</v>
      </c>
      <c r="P12" s="64">
        <v>16</v>
      </c>
      <c r="Q12" s="65">
        <v>16</v>
      </c>
      <c r="R12" s="77">
        <v>0</v>
      </c>
      <c r="S12" s="66">
        <v>192000</v>
      </c>
      <c r="T12" s="67">
        <v>0</v>
      </c>
    </row>
    <row r="13" spans="1:34" ht="18">
      <c r="A13" s="68">
        <v>9</v>
      </c>
      <c r="B13" s="69" t="s">
        <v>158</v>
      </c>
      <c r="C13" s="56">
        <f t="shared" si="0"/>
        <v>8</v>
      </c>
      <c r="D13" s="71">
        <v>9</v>
      </c>
      <c r="E13" s="58">
        <v>-1</v>
      </c>
      <c r="F13" s="70"/>
      <c r="G13" s="72"/>
      <c r="H13" s="73"/>
      <c r="I13" s="72"/>
      <c r="J13" s="70"/>
      <c r="K13" s="72"/>
      <c r="L13" s="74"/>
      <c r="M13" s="75"/>
      <c r="N13" s="74">
        <v>1</v>
      </c>
      <c r="O13" s="76">
        <v>3</v>
      </c>
      <c r="P13" s="64">
        <v>9</v>
      </c>
      <c r="Q13" s="65">
        <v>9</v>
      </c>
      <c r="R13" s="77">
        <v>0</v>
      </c>
      <c r="S13" s="66">
        <v>108000</v>
      </c>
      <c r="T13" s="67">
        <v>0</v>
      </c>
    </row>
    <row r="14" spans="1:34" ht="18">
      <c r="A14" s="68">
        <v>10</v>
      </c>
      <c r="B14" s="69" t="s">
        <v>159</v>
      </c>
      <c r="C14" s="56">
        <f t="shared" si="0"/>
        <v>4</v>
      </c>
      <c r="D14" s="71">
        <v>4</v>
      </c>
      <c r="E14" s="78">
        <v>0</v>
      </c>
      <c r="F14" s="70"/>
      <c r="G14" s="72"/>
      <c r="H14" s="73"/>
      <c r="I14" s="72"/>
      <c r="J14" s="70"/>
      <c r="K14" s="72"/>
      <c r="L14" s="74"/>
      <c r="M14" s="75"/>
      <c r="N14" s="74">
        <v>1</v>
      </c>
      <c r="O14" s="76">
        <v>3</v>
      </c>
      <c r="P14" s="64">
        <v>5</v>
      </c>
      <c r="Q14" s="65">
        <v>5</v>
      </c>
      <c r="R14" s="77">
        <v>0</v>
      </c>
      <c r="S14" s="66">
        <v>60000</v>
      </c>
      <c r="T14" s="67">
        <v>0</v>
      </c>
    </row>
    <row r="15" spans="1:34" ht="18">
      <c r="A15" s="68">
        <v>11</v>
      </c>
      <c r="B15" s="69" t="s">
        <v>160</v>
      </c>
      <c r="C15" s="56">
        <f t="shared" si="0"/>
        <v>6</v>
      </c>
      <c r="D15" s="71">
        <v>6</v>
      </c>
      <c r="E15" s="78">
        <v>0</v>
      </c>
      <c r="F15" s="70"/>
      <c r="G15" s="72"/>
      <c r="H15" s="73"/>
      <c r="I15" s="72"/>
      <c r="J15" s="70"/>
      <c r="K15" s="72"/>
      <c r="L15" s="74"/>
      <c r="M15" s="75"/>
      <c r="N15" s="74"/>
      <c r="O15" s="76"/>
      <c r="P15" s="64">
        <v>6</v>
      </c>
      <c r="Q15" s="65">
        <v>6</v>
      </c>
      <c r="R15" s="77">
        <v>0</v>
      </c>
      <c r="S15" s="66">
        <v>72000</v>
      </c>
      <c r="T15" s="67">
        <v>0</v>
      </c>
    </row>
    <row r="16" spans="1:34" ht="18">
      <c r="A16" s="68">
        <v>12</v>
      </c>
      <c r="B16" s="69" t="s">
        <v>161</v>
      </c>
      <c r="C16" s="56">
        <f t="shared" si="0"/>
        <v>10</v>
      </c>
      <c r="D16" s="71">
        <v>10</v>
      </c>
      <c r="E16" s="78">
        <v>0</v>
      </c>
      <c r="F16" s="70"/>
      <c r="G16" s="72"/>
      <c r="H16" s="73"/>
      <c r="I16" s="72"/>
      <c r="J16" s="70">
        <v>1</v>
      </c>
      <c r="K16" s="72">
        <v>3</v>
      </c>
      <c r="L16" s="74"/>
      <c r="M16" s="75"/>
      <c r="N16" s="74">
        <v>1</v>
      </c>
      <c r="O16" s="76">
        <v>3</v>
      </c>
      <c r="P16" s="64">
        <v>11</v>
      </c>
      <c r="Q16" s="65">
        <v>12</v>
      </c>
      <c r="R16" s="77">
        <v>1</v>
      </c>
      <c r="S16" s="66">
        <v>132000</v>
      </c>
      <c r="T16" s="67">
        <v>48000</v>
      </c>
    </row>
    <row r="17" spans="1:20" ht="18">
      <c r="A17" s="68">
        <v>13</v>
      </c>
      <c r="B17" s="69" t="s">
        <v>162</v>
      </c>
      <c r="C17" s="56">
        <f t="shared" si="0"/>
        <v>3</v>
      </c>
      <c r="D17" s="71">
        <v>3</v>
      </c>
      <c r="E17" s="78">
        <v>0</v>
      </c>
      <c r="F17" s="70"/>
      <c r="G17" s="72"/>
      <c r="H17" s="73"/>
      <c r="I17" s="72"/>
      <c r="J17" s="70"/>
      <c r="K17" s="72"/>
      <c r="L17" s="74"/>
      <c r="M17" s="75"/>
      <c r="N17" s="74"/>
      <c r="O17" s="76"/>
      <c r="P17" s="64">
        <v>3</v>
      </c>
      <c r="Q17" s="65">
        <v>3</v>
      </c>
      <c r="R17" s="77">
        <v>0</v>
      </c>
      <c r="S17" s="66">
        <v>36000</v>
      </c>
      <c r="T17" s="67">
        <v>0</v>
      </c>
    </row>
    <row r="18" spans="1:20" ht="18">
      <c r="A18" s="68">
        <v>14</v>
      </c>
      <c r="B18" s="69" t="s">
        <v>163</v>
      </c>
      <c r="C18" s="56">
        <f t="shared" si="0"/>
        <v>6</v>
      </c>
      <c r="D18" s="71">
        <v>6</v>
      </c>
      <c r="E18" s="78">
        <v>0</v>
      </c>
      <c r="F18" s="70">
        <v>3</v>
      </c>
      <c r="G18" s="72">
        <v>8</v>
      </c>
      <c r="H18" s="73"/>
      <c r="I18" s="72"/>
      <c r="J18" s="70"/>
      <c r="K18" s="72"/>
      <c r="L18" s="74">
        <v>1</v>
      </c>
      <c r="M18" s="75">
        <v>3</v>
      </c>
      <c r="N18" s="74"/>
      <c r="O18" s="76"/>
      <c r="P18" s="64">
        <v>10</v>
      </c>
      <c r="Q18" s="65">
        <v>10</v>
      </c>
      <c r="R18" s="77">
        <v>0</v>
      </c>
      <c r="S18" s="66">
        <v>120000</v>
      </c>
      <c r="T18" s="67">
        <v>0</v>
      </c>
    </row>
    <row r="19" spans="1:20" ht="18">
      <c r="A19" s="68">
        <v>15</v>
      </c>
      <c r="B19" s="69" t="s">
        <v>164</v>
      </c>
      <c r="C19" s="56">
        <f t="shared" si="0"/>
        <v>3</v>
      </c>
      <c r="D19" s="71">
        <v>3</v>
      </c>
      <c r="E19" s="78">
        <v>0</v>
      </c>
      <c r="F19" s="70"/>
      <c r="G19" s="72"/>
      <c r="H19" s="73"/>
      <c r="I19" s="72"/>
      <c r="J19" s="70"/>
      <c r="K19" s="72"/>
      <c r="L19" s="74"/>
      <c r="M19" s="75"/>
      <c r="N19" s="74"/>
      <c r="O19" s="76"/>
      <c r="P19" s="64">
        <v>3</v>
      </c>
      <c r="Q19" s="65">
        <v>3</v>
      </c>
      <c r="R19" s="77">
        <v>0</v>
      </c>
      <c r="S19" s="66">
        <v>36000</v>
      </c>
      <c r="T19" s="67">
        <v>0</v>
      </c>
    </row>
    <row r="20" spans="1:20" ht="18">
      <c r="A20" s="68">
        <v>16</v>
      </c>
      <c r="B20" s="69" t="s">
        <v>165</v>
      </c>
      <c r="C20" s="56">
        <f t="shared" si="0"/>
        <v>6</v>
      </c>
      <c r="D20" s="71">
        <v>7</v>
      </c>
      <c r="E20" s="58">
        <v>-1</v>
      </c>
      <c r="F20" s="70">
        <v>3</v>
      </c>
      <c r="G20" s="115">
        <v>7</v>
      </c>
      <c r="H20" s="73"/>
      <c r="I20" s="72"/>
      <c r="J20" s="70">
        <v>1</v>
      </c>
      <c r="K20" s="72">
        <v>2</v>
      </c>
      <c r="L20" s="74"/>
      <c r="M20" s="75"/>
      <c r="N20" s="74">
        <v>1</v>
      </c>
      <c r="O20" s="76">
        <v>2</v>
      </c>
      <c r="P20" s="64">
        <v>10</v>
      </c>
      <c r="Q20" s="65">
        <v>11</v>
      </c>
      <c r="R20" s="77">
        <v>1</v>
      </c>
      <c r="S20" s="66">
        <v>120000</v>
      </c>
      <c r="T20" s="67">
        <v>48000</v>
      </c>
    </row>
    <row r="21" spans="1:20" ht="18">
      <c r="A21" s="68">
        <v>17</v>
      </c>
      <c r="B21" s="69" t="s">
        <v>166</v>
      </c>
      <c r="C21" s="56">
        <f t="shared" si="0"/>
        <v>3</v>
      </c>
      <c r="D21" s="71">
        <v>3</v>
      </c>
      <c r="E21" s="78">
        <v>0</v>
      </c>
      <c r="F21" s="70">
        <v>3</v>
      </c>
      <c r="G21" s="115">
        <v>7</v>
      </c>
      <c r="H21" s="73"/>
      <c r="I21" s="72"/>
      <c r="J21" s="70"/>
      <c r="K21" s="72"/>
      <c r="L21" s="74"/>
      <c r="M21" s="75"/>
      <c r="N21" s="74"/>
      <c r="O21" s="76"/>
      <c r="P21" s="64">
        <v>6</v>
      </c>
      <c r="Q21" s="65">
        <v>6</v>
      </c>
      <c r="R21" s="77">
        <v>0</v>
      </c>
      <c r="S21" s="66">
        <v>72000</v>
      </c>
      <c r="T21" s="67">
        <v>0</v>
      </c>
    </row>
    <row r="22" spans="1:20" ht="18">
      <c r="A22" s="68">
        <v>18</v>
      </c>
      <c r="B22" s="69" t="s">
        <v>167</v>
      </c>
      <c r="C22" s="56">
        <f t="shared" si="0"/>
        <v>16</v>
      </c>
      <c r="D22" s="71">
        <v>16</v>
      </c>
      <c r="E22" s="78">
        <v>0</v>
      </c>
      <c r="F22" s="70">
        <v>3</v>
      </c>
      <c r="G22" s="71">
        <v>7</v>
      </c>
      <c r="H22" s="73"/>
      <c r="I22" s="72"/>
      <c r="J22" s="70">
        <v>1</v>
      </c>
      <c r="K22" s="72">
        <v>3</v>
      </c>
      <c r="L22" s="74"/>
      <c r="M22" s="75"/>
      <c r="N22" s="74">
        <v>1</v>
      </c>
      <c r="O22" s="76">
        <v>3</v>
      </c>
      <c r="P22" s="64">
        <v>20</v>
      </c>
      <c r="Q22" s="65">
        <v>21</v>
      </c>
      <c r="R22" s="77">
        <v>1</v>
      </c>
      <c r="S22" s="66">
        <v>240000</v>
      </c>
      <c r="T22" s="67">
        <v>48000</v>
      </c>
    </row>
    <row r="23" spans="1:20" ht="18">
      <c r="A23" s="68">
        <v>19</v>
      </c>
      <c r="B23" s="69" t="s">
        <v>168</v>
      </c>
      <c r="C23" s="56">
        <f t="shared" si="0"/>
        <v>3</v>
      </c>
      <c r="D23" s="71">
        <v>4</v>
      </c>
      <c r="E23" s="58">
        <v>-1</v>
      </c>
      <c r="F23" s="70"/>
      <c r="G23" s="71"/>
      <c r="H23" s="73"/>
      <c r="I23" s="72"/>
      <c r="J23" s="70"/>
      <c r="K23" s="72"/>
      <c r="L23" s="74">
        <v>1</v>
      </c>
      <c r="M23" s="75">
        <v>1</v>
      </c>
      <c r="N23" s="74"/>
      <c r="O23" s="76"/>
      <c r="P23" s="64">
        <v>4</v>
      </c>
      <c r="Q23" s="65">
        <v>4</v>
      </c>
      <c r="R23" s="77">
        <v>0</v>
      </c>
      <c r="S23" s="66">
        <v>48000</v>
      </c>
      <c r="T23" s="67">
        <v>0</v>
      </c>
    </row>
    <row r="24" spans="1:20" ht="18">
      <c r="A24" s="68">
        <v>20</v>
      </c>
      <c r="B24" s="69" t="s">
        <v>169</v>
      </c>
      <c r="C24" s="56">
        <f t="shared" si="0"/>
        <v>3</v>
      </c>
      <c r="D24" s="71">
        <v>3</v>
      </c>
      <c r="E24" s="78">
        <v>0</v>
      </c>
      <c r="F24" s="70"/>
      <c r="G24" s="72"/>
      <c r="H24" s="73"/>
      <c r="I24" s="72"/>
      <c r="J24" s="70"/>
      <c r="K24" s="72"/>
      <c r="L24" s="74">
        <v>1</v>
      </c>
      <c r="M24" s="75">
        <v>1</v>
      </c>
      <c r="N24" s="74"/>
      <c r="O24" s="76"/>
      <c r="P24" s="64">
        <v>4</v>
      </c>
      <c r="Q24" s="65">
        <v>4</v>
      </c>
      <c r="R24" s="77">
        <v>0</v>
      </c>
      <c r="S24" s="66">
        <v>48000</v>
      </c>
      <c r="T24" s="67">
        <v>0</v>
      </c>
    </row>
    <row r="25" spans="1:20" ht="18">
      <c r="A25" s="68">
        <v>21</v>
      </c>
      <c r="B25" s="69" t="s">
        <v>170</v>
      </c>
      <c r="C25" s="56">
        <f t="shared" si="0"/>
        <v>4</v>
      </c>
      <c r="D25" s="71">
        <v>4</v>
      </c>
      <c r="E25" s="78">
        <v>0</v>
      </c>
      <c r="F25" s="70"/>
      <c r="G25" s="72"/>
      <c r="H25" s="73"/>
      <c r="I25" s="72"/>
      <c r="J25" s="70">
        <v>1</v>
      </c>
      <c r="K25" s="72">
        <v>3</v>
      </c>
      <c r="L25" s="74"/>
      <c r="M25" s="75"/>
      <c r="N25" s="74"/>
      <c r="O25" s="76"/>
      <c r="P25" s="64">
        <v>4</v>
      </c>
      <c r="Q25" s="65">
        <v>5</v>
      </c>
      <c r="R25" s="77">
        <v>1</v>
      </c>
      <c r="S25" s="66">
        <v>48000</v>
      </c>
      <c r="T25" s="67">
        <v>48000</v>
      </c>
    </row>
    <row r="26" spans="1:20" ht="18">
      <c r="A26" s="68">
        <v>22</v>
      </c>
      <c r="B26" s="69" t="s">
        <v>171</v>
      </c>
      <c r="C26" s="56">
        <f t="shared" si="0"/>
        <v>3</v>
      </c>
      <c r="D26" s="71">
        <v>3</v>
      </c>
      <c r="E26" s="78">
        <v>0</v>
      </c>
      <c r="F26" s="70"/>
      <c r="G26" s="72"/>
      <c r="H26" s="73"/>
      <c r="I26" s="72"/>
      <c r="J26" s="70"/>
      <c r="K26" s="72"/>
      <c r="L26" s="74">
        <v>1</v>
      </c>
      <c r="M26" s="75">
        <v>1</v>
      </c>
      <c r="N26" s="74"/>
      <c r="O26" s="76"/>
      <c r="P26" s="64">
        <v>4</v>
      </c>
      <c r="Q26" s="65">
        <v>4</v>
      </c>
      <c r="R26" s="77">
        <v>0</v>
      </c>
      <c r="S26" s="66">
        <v>48000</v>
      </c>
      <c r="T26" s="67">
        <v>0</v>
      </c>
    </row>
    <row r="27" spans="1:20" ht="18">
      <c r="A27" s="68">
        <v>23</v>
      </c>
      <c r="B27" s="69" t="s">
        <v>172</v>
      </c>
      <c r="C27" s="56">
        <f t="shared" si="0"/>
        <v>3</v>
      </c>
      <c r="D27" s="71">
        <v>3</v>
      </c>
      <c r="E27" s="78">
        <v>0</v>
      </c>
      <c r="F27" s="70"/>
      <c r="G27" s="72"/>
      <c r="H27" s="73"/>
      <c r="I27" s="72"/>
      <c r="J27" s="70"/>
      <c r="K27" s="72"/>
      <c r="L27" s="74"/>
      <c r="M27" s="75"/>
      <c r="N27" s="74"/>
      <c r="O27" s="76"/>
      <c r="P27" s="64">
        <v>3</v>
      </c>
      <c r="Q27" s="65">
        <v>3</v>
      </c>
      <c r="R27" s="77">
        <v>0</v>
      </c>
      <c r="S27" s="66">
        <v>36000</v>
      </c>
      <c r="T27" s="67">
        <v>0</v>
      </c>
    </row>
    <row r="28" spans="1:20" ht="18.600000000000001" thickBot="1">
      <c r="A28" s="79">
        <v>24</v>
      </c>
      <c r="B28" s="80" t="s">
        <v>173</v>
      </c>
      <c r="C28" s="56">
        <f t="shared" si="0"/>
        <v>4</v>
      </c>
      <c r="D28" s="113">
        <v>4</v>
      </c>
      <c r="E28" s="114">
        <v>0</v>
      </c>
      <c r="F28" s="81"/>
      <c r="G28" s="82"/>
      <c r="H28" s="83"/>
      <c r="I28" s="82"/>
      <c r="J28" s="81"/>
      <c r="K28" s="82"/>
      <c r="L28" s="84"/>
      <c r="M28" s="85"/>
      <c r="N28" s="84"/>
      <c r="O28" s="86"/>
      <c r="P28" s="87">
        <v>4</v>
      </c>
      <c r="Q28" s="88">
        <v>4</v>
      </c>
      <c r="R28" s="89">
        <v>0</v>
      </c>
      <c r="S28" s="108">
        <v>48000</v>
      </c>
      <c r="T28" s="90">
        <v>0</v>
      </c>
    </row>
    <row r="29" spans="1:20" ht="18" thickBot="1">
      <c r="A29" s="231" t="s">
        <v>125</v>
      </c>
      <c r="B29" s="232"/>
      <c r="C29" s="93">
        <f t="shared" ref="C29:Q29" si="1">SUM(C5:C28)</f>
        <v>252</v>
      </c>
      <c r="D29" s="92">
        <f t="shared" si="1"/>
        <v>258</v>
      </c>
      <c r="E29" s="92">
        <f t="shared" si="1"/>
        <v>-6</v>
      </c>
      <c r="F29" s="92">
        <f t="shared" si="1"/>
        <v>27</v>
      </c>
      <c r="G29" s="92">
        <f t="shared" si="1"/>
        <v>64</v>
      </c>
      <c r="H29" s="92">
        <f t="shared" si="1"/>
        <v>12</v>
      </c>
      <c r="I29" s="92">
        <f t="shared" si="1"/>
        <v>36</v>
      </c>
      <c r="J29" s="92">
        <f t="shared" si="1"/>
        <v>10</v>
      </c>
      <c r="K29" s="92">
        <f t="shared" si="1"/>
        <v>28</v>
      </c>
      <c r="L29" s="92">
        <f t="shared" si="1"/>
        <v>8</v>
      </c>
      <c r="M29" s="92">
        <f t="shared" si="1"/>
        <v>15</v>
      </c>
      <c r="N29" s="92">
        <f t="shared" si="1"/>
        <v>18</v>
      </c>
      <c r="O29" s="94">
        <f t="shared" si="1"/>
        <v>50</v>
      </c>
      <c r="P29" s="91">
        <f t="shared" si="1"/>
        <v>317</v>
      </c>
      <c r="Q29" s="91">
        <f t="shared" si="1"/>
        <v>327</v>
      </c>
      <c r="R29" s="91">
        <f>SUM(R5:R28)</f>
        <v>10</v>
      </c>
      <c r="S29" s="95">
        <f>SUM(S5:S28)</f>
        <v>3804000</v>
      </c>
      <c r="T29" s="96">
        <f>SUM(T5:T28)</f>
        <v>480000</v>
      </c>
    </row>
  </sheetData>
  <mergeCells count="15">
    <mergeCell ref="A1:T1"/>
    <mergeCell ref="C2:R2"/>
    <mergeCell ref="S2:T2"/>
    <mergeCell ref="A29:B29"/>
    <mergeCell ref="C3:E3"/>
    <mergeCell ref="F3:G3"/>
    <mergeCell ref="H3:I3"/>
    <mergeCell ref="J3:K3"/>
    <mergeCell ref="L3:M3"/>
    <mergeCell ref="N3:O3"/>
    <mergeCell ref="P3:P4"/>
    <mergeCell ref="Q3:Q4"/>
    <mergeCell ref="R3:R4"/>
    <mergeCell ref="S3:S4"/>
    <mergeCell ref="T3:T4"/>
  </mergeCells>
  <phoneticPr fontId="21" type="noConversion"/>
  <printOptions horizontalCentered="1"/>
  <pageMargins left="0" right="0" top="0.15748031496062992" bottom="0.19685039370078741" header="0.19685039370078741" footer="7.874015748031496E-2"/>
  <pageSetup paperSize="9" scale="71" fitToHeight="2" orientation="portrait" r:id="rId1"/>
  <headerFooter alignWithMargins="0"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H23" sqref="H23"/>
    </sheetView>
  </sheetViews>
  <sheetFormatPr defaultColWidth="9" defaultRowHeight="16.2"/>
  <cols>
    <col min="1" max="1" width="17" style="16" customWidth="1"/>
    <col min="2" max="2" width="20.21875" style="16" bestFit="1" customWidth="1"/>
    <col min="3" max="3" width="17.77734375" style="16" bestFit="1" customWidth="1"/>
    <col min="4" max="4" width="16.44140625" style="16" bestFit="1" customWidth="1"/>
    <col min="5" max="5" width="14.109375" style="16" bestFit="1" customWidth="1"/>
    <col min="6" max="16384" width="9" style="16"/>
  </cols>
  <sheetData>
    <row r="1" spans="1:7" ht="29.4" customHeight="1" thickBot="1">
      <c r="A1" s="246" t="s">
        <v>177</v>
      </c>
      <c r="B1" s="246"/>
      <c r="C1" s="246"/>
      <c r="D1" s="246"/>
      <c r="E1" s="247"/>
    </row>
    <row r="2" spans="1:7">
      <c r="A2" s="36" t="s">
        <v>56</v>
      </c>
      <c r="B2" s="37" t="s">
        <v>55</v>
      </c>
      <c r="C2" s="37" t="s">
        <v>54</v>
      </c>
      <c r="D2" s="37" t="s">
        <v>53</v>
      </c>
      <c r="E2" s="38" t="s">
        <v>52</v>
      </c>
    </row>
    <row r="3" spans="1:7" ht="18.75" customHeight="1">
      <c r="A3" s="22" t="s">
        <v>89</v>
      </c>
      <c r="B3" s="21">
        <v>2</v>
      </c>
      <c r="C3" s="39">
        <v>1600000</v>
      </c>
      <c r="D3" s="40">
        <v>1440000</v>
      </c>
      <c r="E3" s="41">
        <v>160000</v>
      </c>
    </row>
    <row r="4" spans="1:7" ht="18.75" customHeight="1">
      <c r="A4" s="22" t="s">
        <v>90</v>
      </c>
      <c r="B4" s="21">
        <v>3</v>
      </c>
      <c r="C4" s="39">
        <v>2400000</v>
      </c>
      <c r="D4" s="40">
        <v>2160000</v>
      </c>
      <c r="E4" s="41">
        <v>240000</v>
      </c>
    </row>
    <row r="5" spans="1:7" ht="18.75" customHeight="1">
      <c r="A5" s="22" t="s">
        <v>91</v>
      </c>
      <c r="B5" s="21">
        <v>3</v>
      </c>
      <c r="C5" s="39">
        <v>2400000</v>
      </c>
      <c r="D5" s="40">
        <v>2160000</v>
      </c>
      <c r="E5" s="41">
        <v>240000</v>
      </c>
    </row>
    <row r="6" spans="1:7" ht="18.75" customHeight="1">
      <c r="A6" s="22" t="s">
        <v>92</v>
      </c>
      <c r="B6" s="21">
        <v>2</v>
      </c>
      <c r="C6" s="39">
        <v>1600000</v>
      </c>
      <c r="D6" s="40">
        <v>1440000</v>
      </c>
      <c r="E6" s="41">
        <v>160000</v>
      </c>
    </row>
    <row r="7" spans="1:7" ht="18.75" customHeight="1">
      <c r="A7" s="22" t="s">
        <v>93</v>
      </c>
      <c r="B7" s="21">
        <v>1</v>
      </c>
      <c r="C7" s="39">
        <v>800000</v>
      </c>
      <c r="D7" s="40">
        <v>720000</v>
      </c>
      <c r="E7" s="41">
        <v>80000</v>
      </c>
    </row>
    <row r="8" spans="1:7" ht="18.75" customHeight="1">
      <c r="A8" s="22" t="s">
        <v>94</v>
      </c>
      <c r="B8" s="21">
        <v>1</v>
      </c>
      <c r="C8" s="39">
        <v>800000</v>
      </c>
      <c r="D8" s="40">
        <v>720000</v>
      </c>
      <c r="E8" s="41">
        <v>80000</v>
      </c>
    </row>
    <row r="9" spans="1:7" ht="18.75" customHeight="1">
      <c r="A9" s="22" t="s">
        <v>95</v>
      </c>
      <c r="B9" s="21">
        <v>2</v>
      </c>
      <c r="C9" s="39">
        <v>1600000</v>
      </c>
      <c r="D9" s="40">
        <v>1440000</v>
      </c>
      <c r="E9" s="41">
        <v>160000</v>
      </c>
      <c r="G9" s="24"/>
    </row>
    <row r="10" spans="1:7" ht="18.75" customHeight="1">
      <c r="A10" s="22" t="s">
        <v>96</v>
      </c>
      <c r="B10" s="21">
        <v>1</v>
      </c>
      <c r="C10" s="39">
        <v>800000</v>
      </c>
      <c r="D10" s="40">
        <v>720000</v>
      </c>
      <c r="E10" s="41">
        <v>80000</v>
      </c>
      <c r="G10" s="24"/>
    </row>
    <row r="11" spans="1:7" ht="18.75" customHeight="1">
      <c r="A11" s="22" t="s">
        <v>97</v>
      </c>
      <c r="B11" s="21">
        <v>1</v>
      </c>
      <c r="C11" s="39">
        <v>800000</v>
      </c>
      <c r="D11" s="40">
        <v>720000</v>
      </c>
      <c r="E11" s="41">
        <v>80000</v>
      </c>
    </row>
    <row r="12" spans="1:7" ht="18.75" customHeight="1">
      <c r="A12" s="22" t="s">
        <v>98</v>
      </c>
      <c r="B12" s="21">
        <v>1</v>
      </c>
      <c r="C12" s="39">
        <v>800000</v>
      </c>
      <c r="D12" s="40">
        <v>720000</v>
      </c>
      <c r="E12" s="41">
        <v>80000</v>
      </c>
    </row>
    <row r="13" spans="1:7" ht="18.75" customHeight="1">
      <c r="A13" s="22" t="s">
        <v>99</v>
      </c>
      <c r="B13" s="21">
        <v>1</v>
      </c>
      <c r="C13" s="39">
        <v>800000</v>
      </c>
      <c r="D13" s="40">
        <v>720000</v>
      </c>
      <c r="E13" s="41">
        <v>80000</v>
      </c>
    </row>
    <row r="14" spans="1:7" ht="18.75" customHeight="1">
      <c r="A14" s="22" t="s">
        <v>100</v>
      </c>
      <c r="B14" s="21">
        <v>1</v>
      </c>
      <c r="C14" s="39">
        <v>800000</v>
      </c>
      <c r="D14" s="40">
        <v>720000</v>
      </c>
      <c r="E14" s="41">
        <v>80000</v>
      </c>
    </row>
    <row r="15" spans="1:7" ht="18.75" customHeight="1">
      <c r="A15" s="22" t="s">
        <v>101</v>
      </c>
      <c r="B15" s="21">
        <v>1</v>
      </c>
      <c r="C15" s="39">
        <v>800000</v>
      </c>
      <c r="D15" s="40">
        <v>720000</v>
      </c>
      <c r="E15" s="41">
        <v>80000</v>
      </c>
    </row>
    <row r="16" spans="1:7" ht="18.75" customHeight="1">
      <c r="A16" s="22" t="s">
        <v>102</v>
      </c>
      <c r="B16" s="21">
        <v>1</v>
      </c>
      <c r="C16" s="39">
        <v>800000</v>
      </c>
      <c r="D16" s="40">
        <v>720000</v>
      </c>
      <c r="E16" s="41">
        <v>80000</v>
      </c>
    </row>
    <row r="17" spans="1:5" ht="18.75" customHeight="1">
      <c r="A17" s="22" t="s">
        <v>103</v>
      </c>
      <c r="B17" s="21">
        <v>1</v>
      </c>
      <c r="C17" s="39">
        <v>800000</v>
      </c>
      <c r="D17" s="40">
        <v>720000</v>
      </c>
      <c r="E17" s="41">
        <v>80000</v>
      </c>
    </row>
    <row r="18" spans="1:5" ht="18.75" customHeight="1">
      <c r="A18" s="22" t="s">
        <v>104</v>
      </c>
      <c r="B18" s="21">
        <v>1</v>
      </c>
      <c r="C18" s="39">
        <v>800000</v>
      </c>
      <c r="D18" s="40">
        <v>720000</v>
      </c>
      <c r="E18" s="41">
        <v>80000</v>
      </c>
    </row>
    <row r="19" spans="1:5" ht="18.75" customHeight="1">
      <c r="A19" s="22" t="s">
        <v>105</v>
      </c>
      <c r="B19" s="21">
        <v>1</v>
      </c>
      <c r="C19" s="39">
        <v>800000</v>
      </c>
      <c r="D19" s="40">
        <v>720000</v>
      </c>
      <c r="E19" s="41">
        <v>80000</v>
      </c>
    </row>
    <row r="20" spans="1:5" ht="18.75" customHeight="1">
      <c r="A20" s="22" t="s">
        <v>106</v>
      </c>
      <c r="B20" s="21">
        <v>2</v>
      </c>
      <c r="C20" s="39">
        <v>1600000</v>
      </c>
      <c r="D20" s="40">
        <v>1440000</v>
      </c>
      <c r="E20" s="41">
        <v>160000</v>
      </c>
    </row>
    <row r="21" spans="1:5" ht="18.75" customHeight="1">
      <c r="A21" s="22" t="s">
        <v>107</v>
      </c>
      <c r="B21" s="21">
        <v>1</v>
      </c>
      <c r="C21" s="39">
        <v>800000</v>
      </c>
      <c r="D21" s="40">
        <v>720000</v>
      </c>
      <c r="E21" s="41">
        <v>80000</v>
      </c>
    </row>
    <row r="22" spans="1:5" ht="18.75" customHeight="1">
      <c r="A22" s="22" t="s">
        <v>108</v>
      </c>
      <c r="B22" s="21">
        <v>1</v>
      </c>
      <c r="C22" s="39">
        <v>800000</v>
      </c>
      <c r="D22" s="40">
        <v>720000</v>
      </c>
      <c r="E22" s="41">
        <v>80000</v>
      </c>
    </row>
    <row r="23" spans="1:5" ht="18.75" customHeight="1">
      <c r="A23" s="22" t="s">
        <v>109</v>
      </c>
      <c r="B23" s="21">
        <v>1</v>
      </c>
      <c r="C23" s="39">
        <v>800000</v>
      </c>
      <c r="D23" s="40">
        <v>720000</v>
      </c>
      <c r="E23" s="41">
        <v>80000</v>
      </c>
    </row>
    <row r="24" spans="1:5" ht="18.75" customHeight="1">
      <c r="A24" s="22" t="s">
        <v>110</v>
      </c>
      <c r="B24" s="21">
        <v>1</v>
      </c>
      <c r="C24" s="39">
        <v>800000</v>
      </c>
      <c r="D24" s="40">
        <v>720000</v>
      </c>
      <c r="E24" s="41">
        <v>80000</v>
      </c>
    </row>
    <row r="25" spans="1:5" ht="18.75" customHeight="1">
      <c r="A25" s="22" t="s">
        <v>111</v>
      </c>
      <c r="B25" s="21">
        <v>1</v>
      </c>
      <c r="C25" s="39">
        <v>800000</v>
      </c>
      <c r="D25" s="40">
        <v>720000</v>
      </c>
      <c r="E25" s="41">
        <v>80000</v>
      </c>
    </row>
    <row r="26" spans="1:5" ht="18.75" customHeight="1">
      <c r="A26" s="22" t="s">
        <v>112</v>
      </c>
      <c r="B26" s="23">
        <v>1</v>
      </c>
      <c r="C26" s="39">
        <v>800000</v>
      </c>
      <c r="D26" s="40">
        <v>720000</v>
      </c>
      <c r="E26" s="41">
        <v>80000</v>
      </c>
    </row>
    <row r="27" spans="1:5" ht="16.8" thickBot="1">
      <c r="A27" s="20" t="s">
        <v>51</v>
      </c>
      <c r="B27" s="19">
        <f>SUM(B3:B26)</f>
        <v>32</v>
      </c>
      <c r="C27" s="18">
        <f>SUM(C3:C26)</f>
        <v>25600000</v>
      </c>
      <c r="D27" s="17">
        <f>SUM(D3:D26)</f>
        <v>23040000</v>
      </c>
      <c r="E27" s="17">
        <f>SUM(E3:E26)</f>
        <v>2560000</v>
      </c>
    </row>
  </sheetData>
  <mergeCells count="1">
    <mergeCell ref="A1:E1"/>
  </mergeCells>
  <phoneticPr fontId="2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C3" sqref="C3:C27"/>
    </sheetView>
  </sheetViews>
  <sheetFormatPr defaultRowHeight="16.2"/>
  <cols>
    <col min="1" max="1" width="20.33203125" customWidth="1"/>
    <col min="2" max="2" width="20.6640625" customWidth="1"/>
    <col min="3" max="3" width="9" customWidth="1"/>
  </cols>
  <sheetData>
    <row r="1" spans="1:2" ht="32.4">
      <c r="A1" s="118" t="s">
        <v>181</v>
      </c>
      <c r="B1" s="119" t="s">
        <v>182</v>
      </c>
    </row>
    <row r="2" spans="1:2">
      <c r="A2" s="120" t="s">
        <v>183</v>
      </c>
      <c r="B2" s="121">
        <f>SUM(B3:B27)</f>
        <v>28700000</v>
      </c>
    </row>
    <row r="3" spans="1:2">
      <c r="A3" s="120" t="s">
        <v>184</v>
      </c>
      <c r="B3" s="121">
        <v>0</v>
      </c>
    </row>
    <row r="4" spans="1:2">
      <c r="A4" s="120" t="s">
        <v>185</v>
      </c>
      <c r="B4" s="121">
        <v>0</v>
      </c>
    </row>
    <row r="5" spans="1:2">
      <c r="A5" s="120" t="s">
        <v>186</v>
      </c>
      <c r="B5" s="121">
        <v>0</v>
      </c>
    </row>
    <row r="6" spans="1:2">
      <c r="A6" s="120" t="s">
        <v>187</v>
      </c>
      <c r="B6" s="121">
        <v>0</v>
      </c>
    </row>
    <row r="7" spans="1:2">
      <c r="A7" s="120" t="s">
        <v>188</v>
      </c>
      <c r="B7" s="121">
        <v>0</v>
      </c>
    </row>
    <row r="8" spans="1:2">
      <c r="A8" s="120" t="s">
        <v>189</v>
      </c>
      <c r="B8" s="121">
        <v>0</v>
      </c>
    </row>
    <row r="9" spans="1:2">
      <c r="A9" s="120" t="s">
        <v>190</v>
      </c>
      <c r="B9" s="121">
        <v>0</v>
      </c>
    </row>
    <row r="10" spans="1:2">
      <c r="A10" s="120" t="s">
        <v>191</v>
      </c>
      <c r="B10" s="121">
        <v>0</v>
      </c>
    </row>
    <row r="11" spans="1:2">
      <c r="A11" s="120" t="s">
        <v>192</v>
      </c>
      <c r="B11" s="121">
        <v>0</v>
      </c>
    </row>
    <row r="12" spans="1:2">
      <c r="A12" s="120" t="s">
        <v>193</v>
      </c>
      <c r="B12" s="121">
        <v>2800000</v>
      </c>
    </row>
    <row r="13" spans="1:2">
      <c r="A13" s="120" t="s">
        <v>194</v>
      </c>
      <c r="B13" s="121">
        <v>0</v>
      </c>
    </row>
    <row r="14" spans="1:2">
      <c r="A14" s="120" t="s">
        <v>195</v>
      </c>
      <c r="B14" s="121">
        <v>0</v>
      </c>
    </row>
    <row r="15" spans="1:2">
      <c r="A15" s="120" t="s">
        <v>196</v>
      </c>
      <c r="B15" s="121">
        <v>2800000</v>
      </c>
    </row>
    <row r="16" spans="1:2">
      <c r="A16" s="120" t="s">
        <v>197</v>
      </c>
      <c r="B16" s="121">
        <v>2800000</v>
      </c>
    </row>
    <row r="17" spans="1:2">
      <c r="A17" s="120" t="s">
        <v>198</v>
      </c>
      <c r="B17" s="121">
        <v>2800000</v>
      </c>
    </row>
    <row r="18" spans="1:2">
      <c r="A18" s="120" t="s">
        <v>199</v>
      </c>
      <c r="B18" s="121">
        <v>3500000</v>
      </c>
    </row>
    <row r="19" spans="1:2">
      <c r="A19" s="120" t="s">
        <v>200</v>
      </c>
      <c r="B19" s="121">
        <v>2800000</v>
      </c>
    </row>
    <row r="20" spans="1:2">
      <c r="A20" s="120" t="s">
        <v>201</v>
      </c>
      <c r="B20" s="121">
        <v>0</v>
      </c>
    </row>
    <row r="21" spans="1:2">
      <c r="A21" s="120" t="s">
        <v>202</v>
      </c>
      <c r="B21" s="121">
        <v>2800000</v>
      </c>
    </row>
    <row r="22" spans="1:2">
      <c r="A22" s="120" t="s">
        <v>203</v>
      </c>
      <c r="B22" s="121">
        <v>2800000</v>
      </c>
    </row>
    <row r="23" spans="1:2">
      <c r="A23" s="120" t="s">
        <v>204</v>
      </c>
      <c r="B23" s="121">
        <v>2800000</v>
      </c>
    </row>
    <row r="24" spans="1:2">
      <c r="A24" s="120" t="s">
        <v>205</v>
      </c>
      <c r="B24" s="121">
        <v>2800000</v>
      </c>
    </row>
    <row r="25" spans="1:2">
      <c r="A25" s="120" t="s">
        <v>206</v>
      </c>
      <c r="B25" s="121">
        <v>0</v>
      </c>
    </row>
    <row r="26" spans="1:2">
      <c r="A26" s="120" t="s">
        <v>207</v>
      </c>
      <c r="B26" s="121">
        <v>0</v>
      </c>
    </row>
    <row r="27" spans="1:2">
      <c r="A27" s="120" t="s">
        <v>208</v>
      </c>
      <c r="B27" s="121">
        <v>0</v>
      </c>
    </row>
    <row r="34" spans="1:1">
      <c r="A34" t="s">
        <v>175</v>
      </c>
    </row>
  </sheetData>
  <phoneticPr fontId="2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B32"/>
  <sheetViews>
    <sheetView zoomScale="70" zoomScaleNormal="70" workbookViewId="0">
      <selection activeCell="K16" sqref="K16"/>
    </sheetView>
  </sheetViews>
  <sheetFormatPr defaultRowHeight="16.2"/>
  <cols>
    <col min="1" max="2" width="14.6640625" customWidth="1"/>
    <col min="3" max="5" width="18" customWidth="1"/>
    <col min="6" max="11" width="11.77734375" customWidth="1"/>
    <col min="12" max="12" width="12" customWidth="1"/>
    <col min="13" max="17" width="13.77734375" customWidth="1"/>
    <col min="18" max="18" width="12.109375" customWidth="1"/>
    <col min="19" max="19" width="16.88671875" customWidth="1"/>
    <col min="20" max="20" width="12" customWidth="1"/>
    <col min="21" max="21" width="16.88671875" customWidth="1"/>
  </cols>
  <sheetData>
    <row r="1" spans="1:24" ht="24.6">
      <c r="A1" s="248" t="s">
        <v>264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9"/>
    </row>
    <row r="2" spans="1:24" ht="22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8" t="s">
        <v>126</v>
      </c>
    </row>
    <row r="3" spans="1:24" s="166" customFormat="1" ht="24" customHeight="1">
      <c r="A3" s="220"/>
      <c r="B3" s="250" t="s">
        <v>128</v>
      </c>
      <c r="C3" s="251" t="s">
        <v>129</v>
      </c>
      <c r="D3" s="252"/>
      <c r="E3" s="253"/>
      <c r="F3" s="254" t="s">
        <v>130</v>
      </c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6" t="s">
        <v>131</v>
      </c>
      <c r="V3" s="263" t="s">
        <v>237</v>
      </c>
      <c r="W3" s="164"/>
      <c r="X3" s="165"/>
    </row>
    <row r="4" spans="1:24" s="166" customFormat="1" ht="24" customHeight="1">
      <c r="A4" s="220"/>
      <c r="B4" s="250"/>
      <c r="C4" s="257" t="s">
        <v>238</v>
      </c>
      <c r="D4" s="259" t="s">
        <v>239</v>
      </c>
      <c r="E4" s="261" t="s">
        <v>132</v>
      </c>
      <c r="F4" s="264" t="s">
        <v>133</v>
      </c>
      <c r="G4" s="265"/>
      <c r="H4" s="265"/>
      <c r="I4" s="265"/>
      <c r="J4" s="265"/>
      <c r="K4" s="265"/>
      <c r="L4" s="265"/>
      <c r="M4" s="265"/>
      <c r="N4" s="266" t="s">
        <v>134</v>
      </c>
      <c r="O4" s="265"/>
      <c r="P4" s="265"/>
      <c r="Q4" s="265"/>
      <c r="R4" s="267"/>
      <c r="S4" s="270" t="s">
        <v>135</v>
      </c>
      <c r="T4" s="272" t="s">
        <v>136</v>
      </c>
      <c r="U4" s="256"/>
      <c r="V4" s="263"/>
      <c r="W4" s="164"/>
      <c r="X4" s="165"/>
    </row>
    <row r="5" spans="1:24" s="170" customFormat="1" ht="83.25" customHeight="1">
      <c r="A5" s="220"/>
      <c r="B5" s="250"/>
      <c r="C5" s="258"/>
      <c r="D5" s="260"/>
      <c r="E5" s="262"/>
      <c r="F5" s="167" t="s">
        <v>137</v>
      </c>
      <c r="G5" s="99" t="s">
        <v>138</v>
      </c>
      <c r="H5" s="99" t="s">
        <v>139</v>
      </c>
      <c r="I5" s="99" t="s">
        <v>140</v>
      </c>
      <c r="J5" s="99" t="s">
        <v>240</v>
      </c>
      <c r="K5" s="99" t="s">
        <v>141</v>
      </c>
      <c r="L5" s="99" t="s">
        <v>142</v>
      </c>
      <c r="M5" s="100" t="s">
        <v>143</v>
      </c>
      <c r="N5" s="101" t="s">
        <v>144</v>
      </c>
      <c r="O5" s="101" t="s">
        <v>145</v>
      </c>
      <c r="P5" s="101" t="s">
        <v>146</v>
      </c>
      <c r="Q5" s="101" t="s">
        <v>147</v>
      </c>
      <c r="R5" s="102" t="s">
        <v>148</v>
      </c>
      <c r="S5" s="271"/>
      <c r="T5" s="273"/>
      <c r="U5" s="256"/>
      <c r="V5" s="263"/>
      <c r="W5" s="168"/>
      <c r="X5" s="169"/>
    </row>
    <row r="6" spans="1:24" s="185" customFormat="1" ht="32.4">
      <c r="A6" s="171" t="s">
        <v>236</v>
      </c>
      <c r="B6" s="104" t="s">
        <v>241</v>
      </c>
      <c r="C6" s="172">
        <v>7680908</v>
      </c>
      <c r="D6" s="173">
        <v>1746534</v>
      </c>
      <c r="E6" s="174">
        <f>C6-D6</f>
        <v>5934374</v>
      </c>
      <c r="F6" s="175"/>
      <c r="G6" s="176"/>
      <c r="H6" s="176"/>
      <c r="I6" s="176"/>
      <c r="J6" s="176"/>
      <c r="K6" s="176"/>
      <c r="L6" s="176"/>
      <c r="M6" s="177">
        <f t="shared" ref="M6:M30" si="0">SUM(F6:L6)</f>
        <v>0</v>
      </c>
      <c r="N6" s="173"/>
      <c r="O6" s="106">
        <v>181</v>
      </c>
      <c r="P6" s="173"/>
      <c r="Q6" s="173"/>
      <c r="R6" s="178">
        <f>SUM(N6:Q6)</f>
        <v>181</v>
      </c>
      <c r="S6" s="179" t="s">
        <v>242</v>
      </c>
      <c r="T6" s="180">
        <f>M6+R6</f>
        <v>181</v>
      </c>
      <c r="U6" s="181"/>
      <c r="V6" s="182">
        <f t="shared" ref="V6:V30" si="1">ROUNDDOWN(E6,-3)/1000-T6</f>
        <v>5753</v>
      </c>
      <c r="W6" s="183"/>
      <c r="X6" s="184"/>
    </row>
    <row r="7" spans="1:24" s="185" customFormat="1">
      <c r="A7" s="171" t="s">
        <v>89</v>
      </c>
      <c r="B7" s="186"/>
      <c r="C7" s="187">
        <v>500213</v>
      </c>
      <c r="D7" s="173"/>
      <c r="E7" s="174">
        <f t="shared" ref="E7:E30" si="2">C7-D7</f>
        <v>500213</v>
      </c>
      <c r="F7" s="175"/>
      <c r="G7" s="176"/>
      <c r="H7" s="176"/>
      <c r="I7" s="176"/>
      <c r="J7" s="176"/>
      <c r="K7" s="176"/>
      <c r="L7" s="176"/>
      <c r="M7" s="177">
        <f t="shared" si="0"/>
        <v>0</v>
      </c>
      <c r="N7" s="176"/>
      <c r="O7" s="176"/>
      <c r="P7" s="176"/>
      <c r="Q7" s="176"/>
      <c r="R7" s="178">
        <f t="shared" ref="R7:R30" si="3">SUM(N7:Q7)</f>
        <v>0</v>
      </c>
      <c r="S7" s="188"/>
      <c r="T7" s="180">
        <f t="shared" ref="T7:T29" si="4">M7+R7</f>
        <v>0</v>
      </c>
      <c r="U7" s="181"/>
      <c r="V7" s="182">
        <f t="shared" si="1"/>
        <v>500</v>
      </c>
      <c r="W7" s="183"/>
      <c r="X7" s="184"/>
    </row>
    <row r="8" spans="1:24" s="185" customFormat="1" ht="113.4">
      <c r="A8" s="171" t="s">
        <v>90</v>
      </c>
      <c r="B8" s="104" t="s">
        <v>243</v>
      </c>
      <c r="C8" s="189">
        <v>3683833</v>
      </c>
      <c r="D8" s="176">
        <v>175630</v>
      </c>
      <c r="E8" s="174">
        <f t="shared" si="2"/>
        <v>3508203</v>
      </c>
      <c r="F8" s="190">
        <v>300</v>
      </c>
      <c r="G8" s="105">
        <v>50</v>
      </c>
      <c r="H8" s="105">
        <v>50</v>
      </c>
      <c r="I8" s="105">
        <v>100</v>
      </c>
      <c r="J8" s="105"/>
      <c r="K8" s="105">
        <v>5</v>
      </c>
      <c r="L8" s="105">
        <v>10</v>
      </c>
      <c r="M8" s="177">
        <f t="shared" si="0"/>
        <v>515</v>
      </c>
      <c r="N8" s="106">
        <v>100</v>
      </c>
      <c r="O8" s="106">
        <v>10</v>
      </c>
      <c r="P8" s="106"/>
      <c r="Q8" s="106">
        <v>25</v>
      </c>
      <c r="R8" s="178">
        <f t="shared" si="3"/>
        <v>135</v>
      </c>
      <c r="S8" s="103" t="s">
        <v>244</v>
      </c>
      <c r="T8" s="180">
        <f t="shared" si="4"/>
        <v>650</v>
      </c>
      <c r="U8" s="191"/>
      <c r="V8" s="182">
        <f t="shared" si="1"/>
        <v>2858</v>
      </c>
      <c r="W8" s="183"/>
      <c r="X8" s="184"/>
    </row>
    <row r="9" spans="1:24" s="185" customFormat="1" ht="72.75" customHeight="1">
      <c r="A9" s="171" t="s">
        <v>91</v>
      </c>
      <c r="B9" s="104" t="s">
        <v>245</v>
      </c>
      <c r="C9" s="189">
        <v>1220402</v>
      </c>
      <c r="D9" s="176">
        <v>493045</v>
      </c>
      <c r="E9" s="174">
        <f t="shared" si="2"/>
        <v>727357</v>
      </c>
      <c r="F9" s="175"/>
      <c r="G9" s="176"/>
      <c r="H9" s="176"/>
      <c r="I9" s="176"/>
      <c r="J9" s="176">
        <v>230</v>
      </c>
      <c r="K9" s="176"/>
      <c r="L9" s="176"/>
      <c r="M9" s="177">
        <f t="shared" si="0"/>
        <v>230</v>
      </c>
      <c r="N9" s="173"/>
      <c r="O9" s="173"/>
      <c r="P9" s="173"/>
      <c r="Q9" s="173"/>
      <c r="R9" s="178">
        <f t="shared" si="3"/>
        <v>0</v>
      </c>
      <c r="S9" s="179"/>
      <c r="T9" s="180">
        <f t="shared" si="4"/>
        <v>230</v>
      </c>
      <c r="U9" s="191"/>
      <c r="V9" s="182">
        <f t="shared" si="1"/>
        <v>497</v>
      </c>
      <c r="W9" s="183"/>
      <c r="X9" s="184"/>
    </row>
    <row r="10" spans="1:24" s="185" customFormat="1" ht="32.4">
      <c r="A10" s="171" t="s">
        <v>92</v>
      </c>
      <c r="B10" s="104" t="s">
        <v>246</v>
      </c>
      <c r="C10" s="189">
        <v>1014138</v>
      </c>
      <c r="D10" s="176"/>
      <c r="E10" s="174">
        <f t="shared" si="2"/>
        <v>1014138</v>
      </c>
      <c r="F10" s="175">
        <v>150</v>
      </c>
      <c r="G10" s="176"/>
      <c r="H10" s="176"/>
      <c r="I10" s="176"/>
      <c r="J10" s="176"/>
      <c r="K10" s="176"/>
      <c r="L10" s="176"/>
      <c r="M10" s="177">
        <f t="shared" si="0"/>
        <v>150</v>
      </c>
      <c r="N10" s="173"/>
      <c r="O10" s="173"/>
      <c r="P10" s="173"/>
      <c r="Q10" s="173">
        <v>100</v>
      </c>
      <c r="R10" s="178">
        <f t="shared" si="3"/>
        <v>100</v>
      </c>
      <c r="S10" s="103" t="s">
        <v>247</v>
      </c>
      <c r="T10" s="180">
        <f t="shared" si="4"/>
        <v>250</v>
      </c>
      <c r="U10" s="191"/>
      <c r="V10" s="182">
        <f t="shared" si="1"/>
        <v>764</v>
      </c>
      <c r="W10" s="183"/>
      <c r="X10" s="184"/>
    </row>
    <row r="11" spans="1:24" s="185" customFormat="1">
      <c r="A11" s="171" t="s">
        <v>93</v>
      </c>
      <c r="B11" s="192"/>
      <c r="C11" s="189">
        <v>2663211</v>
      </c>
      <c r="D11" s="176">
        <v>329217</v>
      </c>
      <c r="E11" s="174">
        <f t="shared" si="2"/>
        <v>2333994</v>
      </c>
      <c r="F11" s="175"/>
      <c r="G11" s="176"/>
      <c r="H11" s="176"/>
      <c r="I11" s="176"/>
      <c r="J11" s="176"/>
      <c r="K11" s="176"/>
      <c r="L11" s="176"/>
      <c r="M11" s="177">
        <f t="shared" si="0"/>
        <v>0</v>
      </c>
      <c r="N11" s="176"/>
      <c r="O11" s="176"/>
      <c r="P11" s="176"/>
      <c r="Q11" s="176"/>
      <c r="R11" s="178">
        <f t="shared" si="3"/>
        <v>0</v>
      </c>
      <c r="S11" s="179"/>
      <c r="T11" s="180">
        <f t="shared" si="4"/>
        <v>0</v>
      </c>
      <c r="U11" s="191"/>
      <c r="V11" s="182">
        <f t="shared" si="1"/>
        <v>2333</v>
      </c>
      <c r="W11" s="183"/>
      <c r="X11" s="184"/>
    </row>
    <row r="12" spans="1:24" s="185" customFormat="1">
      <c r="A12" s="171" t="s">
        <v>94</v>
      </c>
      <c r="B12" s="192"/>
      <c r="C12" s="189">
        <v>320634</v>
      </c>
      <c r="D12" s="176"/>
      <c r="E12" s="174">
        <f t="shared" si="2"/>
        <v>320634</v>
      </c>
      <c r="F12" s="175"/>
      <c r="G12" s="176"/>
      <c r="H12" s="176"/>
      <c r="I12" s="176"/>
      <c r="J12" s="176"/>
      <c r="K12" s="176"/>
      <c r="L12" s="176"/>
      <c r="M12" s="177">
        <f t="shared" si="0"/>
        <v>0</v>
      </c>
      <c r="N12" s="173"/>
      <c r="O12" s="173"/>
      <c r="P12" s="173"/>
      <c r="Q12" s="173"/>
      <c r="R12" s="178">
        <f t="shared" si="3"/>
        <v>0</v>
      </c>
      <c r="S12" s="179"/>
      <c r="T12" s="180">
        <f t="shared" si="4"/>
        <v>0</v>
      </c>
      <c r="U12" s="191"/>
      <c r="V12" s="182">
        <f t="shared" si="1"/>
        <v>320</v>
      </c>
      <c r="W12" s="183"/>
      <c r="X12" s="184"/>
    </row>
    <row r="13" spans="1:24" s="185" customFormat="1">
      <c r="A13" s="171" t="s">
        <v>95</v>
      </c>
      <c r="B13" s="192"/>
      <c r="C13" s="189">
        <v>610783</v>
      </c>
      <c r="D13" s="176"/>
      <c r="E13" s="174">
        <f t="shared" si="2"/>
        <v>610783</v>
      </c>
      <c r="F13" s="175"/>
      <c r="G13" s="176"/>
      <c r="H13" s="176"/>
      <c r="I13" s="176"/>
      <c r="J13" s="176"/>
      <c r="K13" s="176"/>
      <c r="L13" s="176"/>
      <c r="M13" s="177">
        <f t="shared" si="0"/>
        <v>0</v>
      </c>
      <c r="N13" s="173"/>
      <c r="O13" s="173"/>
      <c r="P13" s="173"/>
      <c r="Q13" s="173"/>
      <c r="R13" s="178">
        <f t="shared" si="3"/>
        <v>0</v>
      </c>
      <c r="S13" s="179"/>
      <c r="T13" s="180">
        <f t="shared" si="4"/>
        <v>0</v>
      </c>
      <c r="U13" s="191"/>
      <c r="V13" s="182">
        <f t="shared" si="1"/>
        <v>610</v>
      </c>
      <c r="W13" s="183"/>
      <c r="X13" s="184"/>
    </row>
    <row r="14" spans="1:24" s="185" customFormat="1" ht="32.4">
      <c r="A14" s="171" t="s">
        <v>96</v>
      </c>
      <c r="B14" s="192" t="s">
        <v>248</v>
      </c>
      <c r="C14" s="189">
        <v>1967245</v>
      </c>
      <c r="D14" s="176">
        <v>607666</v>
      </c>
      <c r="E14" s="174">
        <f t="shared" si="2"/>
        <v>1359579</v>
      </c>
      <c r="F14" s="175"/>
      <c r="G14" s="176"/>
      <c r="H14" s="176"/>
      <c r="I14" s="176"/>
      <c r="J14" s="176"/>
      <c r="K14" s="176">
        <v>250</v>
      </c>
      <c r="L14" s="176"/>
      <c r="M14" s="177">
        <f t="shared" si="0"/>
        <v>250</v>
      </c>
      <c r="N14" s="176"/>
      <c r="O14" s="176"/>
      <c r="P14" s="176"/>
      <c r="Q14" s="176"/>
      <c r="R14" s="178">
        <f t="shared" si="3"/>
        <v>0</v>
      </c>
      <c r="S14" s="179"/>
      <c r="T14" s="180">
        <f t="shared" si="4"/>
        <v>250</v>
      </c>
      <c r="U14" s="191"/>
      <c r="V14" s="182">
        <f t="shared" si="1"/>
        <v>1109</v>
      </c>
      <c r="W14" s="183"/>
      <c r="X14" s="184"/>
    </row>
    <row r="15" spans="1:24" s="185" customFormat="1" ht="72" customHeight="1">
      <c r="A15" s="171" t="s">
        <v>97</v>
      </c>
      <c r="B15" s="104" t="s">
        <v>249</v>
      </c>
      <c r="C15" s="189">
        <v>272690</v>
      </c>
      <c r="D15" s="176"/>
      <c r="E15" s="174">
        <f t="shared" si="2"/>
        <v>272690</v>
      </c>
      <c r="F15" s="190">
        <v>30</v>
      </c>
      <c r="G15" s="105"/>
      <c r="H15" s="105">
        <v>30</v>
      </c>
      <c r="I15" s="105"/>
      <c r="J15" s="105"/>
      <c r="K15" s="105">
        <v>60</v>
      </c>
      <c r="L15" s="105"/>
      <c r="M15" s="177">
        <f t="shared" si="0"/>
        <v>120</v>
      </c>
      <c r="N15" s="176"/>
      <c r="O15" s="176"/>
      <c r="P15" s="176"/>
      <c r="Q15" s="176"/>
      <c r="R15" s="178">
        <f t="shared" si="3"/>
        <v>0</v>
      </c>
      <c r="S15" s="179"/>
      <c r="T15" s="180">
        <f t="shared" si="4"/>
        <v>120</v>
      </c>
      <c r="U15" s="191"/>
      <c r="V15" s="182">
        <f t="shared" si="1"/>
        <v>152</v>
      </c>
      <c r="W15" s="183"/>
      <c r="X15" s="184"/>
    </row>
    <row r="16" spans="1:24" s="185" customFormat="1">
      <c r="A16" s="171" t="s">
        <v>98</v>
      </c>
      <c r="B16" s="192"/>
      <c r="C16" s="189">
        <v>553797</v>
      </c>
      <c r="D16" s="176">
        <v>148000</v>
      </c>
      <c r="E16" s="174">
        <f t="shared" si="2"/>
        <v>405797</v>
      </c>
      <c r="F16" s="175"/>
      <c r="G16" s="176"/>
      <c r="H16" s="176"/>
      <c r="I16" s="176"/>
      <c r="J16" s="176"/>
      <c r="K16" s="176"/>
      <c r="L16" s="176"/>
      <c r="M16" s="177">
        <f t="shared" si="0"/>
        <v>0</v>
      </c>
      <c r="N16" s="173"/>
      <c r="O16" s="173"/>
      <c r="P16" s="173"/>
      <c r="Q16" s="173"/>
      <c r="R16" s="178">
        <f t="shared" si="3"/>
        <v>0</v>
      </c>
      <c r="S16" s="179"/>
      <c r="T16" s="180">
        <f t="shared" si="4"/>
        <v>0</v>
      </c>
      <c r="U16" s="191"/>
      <c r="V16" s="182">
        <f t="shared" si="1"/>
        <v>405</v>
      </c>
      <c r="W16" s="183"/>
      <c r="X16" s="184"/>
    </row>
    <row r="17" spans="1:106" s="185" customFormat="1">
      <c r="A17" s="171" t="s">
        <v>99</v>
      </c>
      <c r="B17" s="192"/>
      <c r="C17" s="189">
        <v>749720</v>
      </c>
      <c r="D17" s="176"/>
      <c r="E17" s="174">
        <f t="shared" si="2"/>
        <v>749720</v>
      </c>
      <c r="F17" s="175"/>
      <c r="G17" s="176"/>
      <c r="H17" s="176"/>
      <c r="I17" s="176"/>
      <c r="J17" s="176"/>
      <c r="K17" s="176"/>
      <c r="L17" s="176"/>
      <c r="M17" s="177">
        <f t="shared" si="0"/>
        <v>0</v>
      </c>
      <c r="N17" s="173"/>
      <c r="O17" s="173"/>
      <c r="P17" s="173"/>
      <c r="Q17" s="173"/>
      <c r="R17" s="178">
        <f t="shared" si="3"/>
        <v>0</v>
      </c>
      <c r="S17" s="193"/>
      <c r="T17" s="180">
        <f t="shared" si="4"/>
        <v>0</v>
      </c>
      <c r="U17" s="191"/>
      <c r="V17" s="182">
        <f t="shared" si="1"/>
        <v>749</v>
      </c>
      <c r="W17" s="183"/>
      <c r="X17" s="184"/>
    </row>
    <row r="18" spans="1:106" s="185" customFormat="1" ht="60" customHeight="1">
      <c r="A18" s="171" t="s">
        <v>100</v>
      </c>
      <c r="B18" s="104" t="s">
        <v>250</v>
      </c>
      <c r="C18" s="189">
        <v>427164</v>
      </c>
      <c r="D18" s="176"/>
      <c r="E18" s="174">
        <f t="shared" si="2"/>
        <v>427164</v>
      </c>
      <c r="F18" s="175"/>
      <c r="G18" s="176"/>
      <c r="H18" s="176"/>
      <c r="I18" s="176"/>
      <c r="J18" s="176"/>
      <c r="K18" s="176"/>
      <c r="L18" s="176"/>
      <c r="M18" s="177">
        <f t="shared" si="0"/>
        <v>0</v>
      </c>
      <c r="N18" s="173"/>
      <c r="O18" s="173">
        <v>50</v>
      </c>
      <c r="P18" s="173"/>
      <c r="Q18" s="173"/>
      <c r="R18" s="174">
        <f t="shared" si="3"/>
        <v>50</v>
      </c>
      <c r="S18" s="110" t="s">
        <v>251</v>
      </c>
      <c r="T18" s="194">
        <f t="shared" si="4"/>
        <v>50</v>
      </c>
      <c r="U18" s="191"/>
      <c r="V18" s="182">
        <f t="shared" si="1"/>
        <v>377</v>
      </c>
      <c r="W18" s="183"/>
      <c r="X18" s="184"/>
    </row>
    <row r="19" spans="1:106" s="185" customFormat="1">
      <c r="A19" s="171" t="s">
        <v>101</v>
      </c>
      <c r="B19" s="192"/>
      <c r="C19" s="189">
        <v>164395</v>
      </c>
      <c r="D19" s="176"/>
      <c r="E19" s="174">
        <f t="shared" si="2"/>
        <v>164395</v>
      </c>
      <c r="F19" s="175"/>
      <c r="G19" s="176"/>
      <c r="H19" s="176"/>
      <c r="I19" s="176"/>
      <c r="J19" s="176"/>
      <c r="K19" s="176"/>
      <c r="L19" s="176"/>
      <c r="M19" s="177">
        <f t="shared" si="0"/>
        <v>0</v>
      </c>
      <c r="N19" s="176"/>
      <c r="O19" s="176"/>
      <c r="P19" s="176"/>
      <c r="Q19" s="176"/>
      <c r="R19" s="178">
        <f t="shared" si="3"/>
        <v>0</v>
      </c>
      <c r="S19" s="188"/>
      <c r="T19" s="180">
        <f t="shared" si="4"/>
        <v>0</v>
      </c>
      <c r="U19" s="191"/>
      <c r="V19" s="182">
        <f t="shared" si="1"/>
        <v>164</v>
      </c>
      <c r="W19" s="183"/>
      <c r="X19" s="184"/>
    </row>
    <row r="20" spans="1:106" s="185" customFormat="1" ht="48.75" customHeight="1">
      <c r="A20" s="171" t="s">
        <v>102</v>
      </c>
      <c r="B20" s="104" t="s">
        <v>252</v>
      </c>
      <c r="C20" s="189">
        <v>150895</v>
      </c>
      <c r="D20" s="176"/>
      <c r="E20" s="174">
        <f t="shared" si="2"/>
        <v>150895</v>
      </c>
      <c r="F20" s="175"/>
      <c r="G20" s="176">
        <v>10</v>
      </c>
      <c r="H20" s="176"/>
      <c r="I20" s="176"/>
      <c r="J20" s="176"/>
      <c r="K20" s="176"/>
      <c r="L20" s="176"/>
      <c r="M20" s="177">
        <f t="shared" si="0"/>
        <v>10</v>
      </c>
      <c r="N20" s="173"/>
      <c r="O20" s="173"/>
      <c r="P20" s="173"/>
      <c r="Q20" s="173"/>
      <c r="R20" s="178">
        <f t="shared" si="3"/>
        <v>0</v>
      </c>
      <c r="S20" s="179"/>
      <c r="T20" s="180">
        <f t="shared" si="4"/>
        <v>10</v>
      </c>
      <c r="U20" s="103" t="s">
        <v>253</v>
      </c>
      <c r="V20" s="182">
        <f t="shared" si="1"/>
        <v>140</v>
      </c>
      <c r="W20" s="183"/>
      <c r="X20" s="184"/>
    </row>
    <row r="21" spans="1:106" s="185" customFormat="1" ht="32.4">
      <c r="A21" s="171" t="s">
        <v>103</v>
      </c>
      <c r="B21" s="104" t="s">
        <v>254</v>
      </c>
      <c r="C21" s="189">
        <v>512275</v>
      </c>
      <c r="D21" s="176"/>
      <c r="E21" s="174">
        <f t="shared" si="2"/>
        <v>512275</v>
      </c>
      <c r="F21" s="175"/>
      <c r="G21" s="176"/>
      <c r="H21" s="176"/>
      <c r="I21" s="176"/>
      <c r="J21" s="176"/>
      <c r="K21" s="176"/>
      <c r="L21" s="176"/>
      <c r="M21" s="177">
        <f t="shared" si="0"/>
        <v>0</v>
      </c>
      <c r="N21" s="173"/>
      <c r="O21" s="173">
        <v>50</v>
      </c>
      <c r="P21" s="173"/>
      <c r="Q21" s="173"/>
      <c r="R21" s="178">
        <f t="shared" si="3"/>
        <v>50</v>
      </c>
      <c r="S21" s="103" t="s">
        <v>255</v>
      </c>
      <c r="T21" s="180">
        <f t="shared" si="4"/>
        <v>50</v>
      </c>
      <c r="U21" s="191"/>
      <c r="V21" s="182">
        <f t="shared" si="1"/>
        <v>462</v>
      </c>
      <c r="W21" s="183"/>
      <c r="X21" s="184"/>
    </row>
    <row r="22" spans="1:106" s="185" customFormat="1" ht="53.25" customHeight="1">
      <c r="A22" s="171" t="s">
        <v>104</v>
      </c>
      <c r="B22" s="104" t="s">
        <v>256</v>
      </c>
      <c r="C22" s="189">
        <v>353255</v>
      </c>
      <c r="D22" s="176"/>
      <c r="E22" s="174">
        <f t="shared" si="2"/>
        <v>353255</v>
      </c>
      <c r="F22" s="190">
        <v>100</v>
      </c>
      <c r="G22" s="105">
        <v>150</v>
      </c>
      <c r="H22" s="176"/>
      <c r="I22" s="176"/>
      <c r="J22" s="176"/>
      <c r="K22" s="105">
        <v>50</v>
      </c>
      <c r="L22" s="176"/>
      <c r="M22" s="177">
        <f t="shared" si="0"/>
        <v>300</v>
      </c>
      <c r="N22" s="173"/>
      <c r="O22" s="173"/>
      <c r="P22" s="173"/>
      <c r="Q22" s="173"/>
      <c r="R22" s="178">
        <f t="shared" si="3"/>
        <v>0</v>
      </c>
      <c r="S22" s="179"/>
      <c r="T22" s="180">
        <f t="shared" si="4"/>
        <v>300</v>
      </c>
      <c r="U22" s="191"/>
      <c r="V22" s="182">
        <f t="shared" si="1"/>
        <v>53</v>
      </c>
      <c r="W22" s="183"/>
      <c r="X22" s="184"/>
    </row>
    <row r="23" spans="1:106" s="185" customFormat="1">
      <c r="A23" s="171" t="s">
        <v>105</v>
      </c>
      <c r="B23" s="192"/>
      <c r="C23" s="189">
        <v>456234</v>
      </c>
      <c r="D23" s="176"/>
      <c r="E23" s="174">
        <f t="shared" si="2"/>
        <v>456234</v>
      </c>
      <c r="F23" s="175"/>
      <c r="G23" s="176"/>
      <c r="H23" s="176"/>
      <c r="I23" s="176"/>
      <c r="J23" s="176"/>
      <c r="K23" s="176"/>
      <c r="L23" s="176"/>
      <c r="M23" s="177">
        <f t="shared" si="0"/>
        <v>0</v>
      </c>
      <c r="N23" s="176"/>
      <c r="O23" s="176"/>
      <c r="P23" s="176"/>
      <c r="Q23" s="176"/>
      <c r="R23" s="178">
        <f t="shared" si="3"/>
        <v>0</v>
      </c>
      <c r="S23" s="179"/>
      <c r="T23" s="180">
        <f t="shared" si="4"/>
        <v>0</v>
      </c>
      <c r="U23" s="191"/>
      <c r="V23" s="182">
        <f t="shared" si="1"/>
        <v>456</v>
      </c>
      <c r="W23" s="183"/>
      <c r="X23" s="184"/>
    </row>
    <row r="24" spans="1:106" s="185" customFormat="1" ht="32.4">
      <c r="A24" s="171" t="s">
        <v>106</v>
      </c>
      <c r="B24" s="104" t="s">
        <v>257</v>
      </c>
      <c r="C24" s="189">
        <v>645657</v>
      </c>
      <c r="D24" s="176"/>
      <c r="E24" s="174">
        <f t="shared" si="2"/>
        <v>645657</v>
      </c>
      <c r="F24" s="175">
        <v>80</v>
      </c>
      <c r="G24" s="176"/>
      <c r="H24" s="176"/>
      <c r="I24" s="176"/>
      <c r="J24" s="176"/>
      <c r="K24" s="176"/>
      <c r="L24" s="176"/>
      <c r="M24" s="177">
        <f t="shared" si="0"/>
        <v>80</v>
      </c>
      <c r="N24" s="173"/>
      <c r="O24" s="173"/>
      <c r="P24" s="173"/>
      <c r="Q24" s="173"/>
      <c r="R24" s="178">
        <f t="shared" si="3"/>
        <v>0</v>
      </c>
      <c r="S24" s="179"/>
      <c r="T24" s="180">
        <f t="shared" si="4"/>
        <v>80</v>
      </c>
      <c r="U24" s="191"/>
      <c r="V24" s="182">
        <f t="shared" si="1"/>
        <v>565</v>
      </c>
      <c r="W24" s="183"/>
      <c r="X24" s="184"/>
    </row>
    <row r="25" spans="1:106" s="185" customFormat="1" ht="57.75" customHeight="1">
      <c r="A25" s="171" t="s">
        <v>107</v>
      </c>
      <c r="B25" s="104" t="s">
        <v>258</v>
      </c>
      <c r="C25" s="189">
        <v>355407</v>
      </c>
      <c r="D25" s="176"/>
      <c r="E25" s="174">
        <f t="shared" si="2"/>
        <v>355407</v>
      </c>
      <c r="F25" s="175">
        <v>200</v>
      </c>
      <c r="G25" s="176"/>
      <c r="H25" s="176"/>
      <c r="I25" s="176"/>
      <c r="J25" s="176"/>
      <c r="K25" s="176"/>
      <c r="L25" s="176"/>
      <c r="M25" s="177">
        <f t="shared" si="0"/>
        <v>200</v>
      </c>
      <c r="N25" s="173"/>
      <c r="O25" s="173"/>
      <c r="P25" s="173"/>
      <c r="Q25" s="173">
        <v>150</v>
      </c>
      <c r="R25" s="178">
        <f t="shared" si="3"/>
        <v>150</v>
      </c>
      <c r="S25" s="103" t="s">
        <v>259</v>
      </c>
      <c r="T25" s="180">
        <f t="shared" si="4"/>
        <v>350</v>
      </c>
      <c r="U25" s="191"/>
      <c r="V25" s="182">
        <f t="shared" si="1"/>
        <v>5</v>
      </c>
      <c r="W25" s="183"/>
      <c r="X25" s="184"/>
    </row>
    <row r="26" spans="1:106" s="185" customFormat="1">
      <c r="A26" s="171" t="s">
        <v>108</v>
      </c>
      <c r="B26" s="192"/>
      <c r="C26" s="189">
        <v>322433</v>
      </c>
      <c r="D26" s="176"/>
      <c r="E26" s="174">
        <f t="shared" si="2"/>
        <v>322433</v>
      </c>
      <c r="F26" s="175"/>
      <c r="G26" s="176"/>
      <c r="H26" s="176"/>
      <c r="I26" s="176"/>
      <c r="J26" s="176"/>
      <c r="K26" s="176"/>
      <c r="L26" s="176"/>
      <c r="M26" s="177">
        <f t="shared" si="0"/>
        <v>0</v>
      </c>
      <c r="N26" s="173"/>
      <c r="O26" s="173"/>
      <c r="P26" s="173"/>
      <c r="Q26" s="173"/>
      <c r="R26" s="178">
        <f t="shared" si="3"/>
        <v>0</v>
      </c>
      <c r="S26" s="179"/>
      <c r="T26" s="180">
        <f t="shared" si="4"/>
        <v>0</v>
      </c>
      <c r="U26" s="191"/>
      <c r="V26" s="182">
        <f t="shared" si="1"/>
        <v>322</v>
      </c>
      <c r="W26" s="183"/>
      <c r="X26" s="184"/>
    </row>
    <row r="27" spans="1:106" s="185" customFormat="1">
      <c r="A27" s="171" t="s">
        <v>109</v>
      </c>
      <c r="B27" s="192"/>
      <c r="C27" s="189">
        <v>232052</v>
      </c>
      <c r="D27" s="176"/>
      <c r="E27" s="174">
        <f t="shared" si="2"/>
        <v>232052</v>
      </c>
      <c r="F27" s="175"/>
      <c r="G27" s="176"/>
      <c r="H27" s="176"/>
      <c r="I27" s="176"/>
      <c r="J27" s="176"/>
      <c r="K27" s="176"/>
      <c r="L27" s="176"/>
      <c r="M27" s="177">
        <f t="shared" si="0"/>
        <v>0</v>
      </c>
      <c r="N27" s="173"/>
      <c r="O27" s="173"/>
      <c r="P27" s="173"/>
      <c r="Q27" s="173"/>
      <c r="R27" s="178">
        <f t="shared" si="3"/>
        <v>0</v>
      </c>
      <c r="S27" s="179"/>
      <c r="T27" s="180">
        <f t="shared" si="4"/>
        <v>0</v>
      </c>
      <c r="U27" s="191"/>
      <c r="V27" s="182">
        <f t="shared" si="1"/>
        <v>232</v>
      </c>
      <c r="W27" s="183"/>
      <c r="X27" s="184"/>
    </row>
    <row r="28" spans="1:106" s="185" customFormat="1">
      <c r="A28" s="171" t="s">
        <v>110</v>
      </c>
      <c r="B28" s="192"/>
      <c r="C28" s="189">
        <v>215573</v>
      </c>
      <c r="D28" s="176"/>
      <c r="E28" s="174">
        <f t="shared" si="2"/>
        <v>215573</v>
      </c>
      <c r="F28" s="175"/>
      <c r="G28" s="176"/>
      <c r="H28" s="176"/>
      <c r="I28" s="176"/>
      <c r="J28" s="176"/>
      <c r="K28" s="176"/>
      <c r="L28" s="176"/>
      <c r="M28" s="177">
        <f t="shared" si="0"/>
        <v>0</v>
      </c>
      <c r="N28" s="173"/>
      <c r="O28" s="173"/>
      <c r="P28" s="173"/>
      <c r="Q28" s="173"/>
      <c r="R28" s="178">
        <f t="shared" si="3"/>
        <v>0</v>
      </c>
      <c r="S28" s="179"/>
      <c r="T28" s="180">
        <f t="shared" si="4"/>
        <v>0</v>
      </c>
      <c r="U28" s="191"/>
      <c r="V28" s="182">
        <f t="shared" si="1"/>
        <v>215</v>
      </c>
      <c r="W28" s="183"/>
      <c r="X28" s="184"/>
    </row>
    <row r="29" spans="1:106" s="185" customFormat="1" ht="48.6">
      <c r="A29" s="171" t="s">
        <v>111</v>
      </c>
      <c r="B29" s="104" t="s">
        <v>260</v>
      </c>
      <c r="C29" s="189">
        <v>113153</v>
      </c>
      <c r="D29" s="176"/>
      <c r="E29" s="174">
        <f t="shared" si="2"/>
        <v>113153</v>
      </c>
      <c r="F29" s="175"/>
      <c r="G29" s="176"/>
      <c r="H29" s="176"/>
      <c r="I29" s="176"/>
      <c r="J29" s="176"/>
      <c r="K29" s="176"/>
      <c r="L29" s="176"/>
      <c r="M29" s="177">
        <f t="shared" si="0"/>
        <v>0</v>
      </c>
      <c r="N29" s="173"/>
      <c r="O29" s="106">
        <v>30</v>
      </c>
      <c r="P29" s="173"/>
      <c r="Q29" s="173"/>
      <c r="R29" s="178">
        <f t="shared" si="3"/>
        <v>30</v>
      </c>
      <c r="S29" s="179" t="s">
        <v>261</v>
      </c>
      <c r="T29" s="180">
        <f t="shared" si="4"/>
        <v>30</v>
      </c>
      <c r="U29" s="195"/>
      <c r="V29" s="182">
        <f t="shared" si="1"/>
        <v>83</v>
      </c>
      <c r="W29" s="183"/>
      <c r="X29" s="184"/>
    </row>
    <row r="30" spans="1:106" s="207" customFormat="1" ht="24" customHeight="1">
      <c r="A30" s="268" t="s">
        <v>149</v>
      </c>
      <c r="B30" s="269"/>
      <c r="C30" s="196">
        <f>SUM(C6:C29)</f>
        <v>25186067</v>
      </c>
      <c r="D30" s="197">
        <f>SUM(D6:D29)</f>
        <v>3500092</v>
      </c>
      <c r="E30" s="198">
        <f t="shared" si="2"/>
        <v>21685975</v>
      </c>
      <c r="F30" s="196">
        <f t="shared" ref="F30:L30" si="5">SUM(F6:F29)</f>
        <v>860</v>
      </c>
      <c r="G30" s="199">
        <f t="shared" si="5"/>
        <v>210</v>
      </c>
      <c r="H30" s="199">
        <f t="shared" si="5"/>
        <v>80</v>
      </c>
      <c r="I30" s="199">
        <f t="shared" si="5"/>
        <v>100</v>
      </c>
      <c r="J30" s="199">
        <f t="shared" si="5"/>
        <v>230</v>
      </c>
      <c r="K30" s="199">
        <f t="shared" si="5"/>
        <v>365</v>
      </c>
      <c r="L30" s="199">
        <f t="shared" si="5"/>
        <v>10</v>
      </c>
      <c r="M30" s="199">
        <f t="shared" si="0"/>
        <v>1855</v>
      </c>
      <c r="N30" s="199">
        <f>SUM(N6:N29)</f>
        <v>100</v>
      </c>
      <c r="O30" s="199">
        <f>SUM(O6:O29)</f>
        <v>321</v>
      </c>
      <c r="P30" s="199">
        <f>SUM(P6:P29)</f>
        <v>0</v>
      </c>
      <c r="Q30" s="199">
        <f>SUM(Q6:Q29)</f>
        <v>275</v>
      </c>
      <c r="R30" s="199">
        <f t="shared" si="3"/>
        <v>696</v>
      </c>
      <c r="S30" s="200"/>
      <c r="T30" s="201">
        <f>M30+R30</f>
        <v>2551</v>
      </c>
      <c r="U30" s="202"/>
      <c r="V30" s="203">
        <f t="shared" si="1"/>
        <v>19134</v>
      </c>
      <c r="W30" s="204"/>
      <c r="X30" s="205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6"/>
      <c r="BW30" s="206"/>
      <c r="BX30" s="206"/>
      <c r="BY30" s="206"/>
      <c r="BZ30" s="206"/>
      <c r="CA30" s="206"/>
      <c r="CB30" s="206"/>
      <c r="CC30" s="206"/>
      <c r="CD30" s="206"/>
      <c r="CE30" s="206"/>
      <c r="CF30" s="206"/>
      <c r="CG30" s="206"/>
      <c r="CH30" s="206"/>
      <c r="CI30" s="206"/>
      <c r="CJ30" s="206"/>
      <c r="CK30" s="206"/>
      <c r="CL30" s="206"/>
      <c r="CM30" s="206"/>
      <c r="CN30" s="206"/>
      <c r="CO30" s="206"/>
      <c r="CP30" s="206"/>
      <c r="CQ30" s="206"/>
      <c r="CR30" s="206"/>
      <c r="CS30" s="206"/>
      <c r="CT30" s="206"/>
      <c r="CU30" s="206"/>
      <c r="CV30" s="206"/>
      <c r="CW30" s="206"/>
      <c r="CX30" s="206"/>
      <c r="CY30" s="206"/>
      <c r="CZ30" s="206"/>
      <c r="DA30" s="206"/>
      <c r="DB30" s="206"/>
    </row>
    <row r="32" spans="1:106" ht="36.6">
      <c r="A32" s="208" t="s">
        <v>262</v>
      </c>
      <c r="B32" s="209"/>
    </row>
  </sheetData>
  <mergeCells count="15">
    <mergeCell ref="V3:V5"/>
    <mergeCell ref="F4:M4"/>
    <mergeCell ref="N4:R4"/>
    <mergeCell ref="A30:B30"/>
    <mergeCell ref="S4:S5"/>
    <mergeCell ref="T4:T5"/>
    <mergeCell ref="A1:U1"/>
    <mergeCell ref="A3:A5"/>
    <mergeCell ref="B3:B5"/>
    <mergeCell ref="C3:E3"/>
    <mergeCell ref="F3:T3"/>
    <mergeCell ref="U3:U5"/>
    <mergeCell ref="C4:C5"/>
    <mergeCell ref="D4:D5"/>
    <mergeCell ref="E4:E5"/>
  </mergeCells>
  <phoneticPr fontId="21" type="noConversion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F31"/>
  <sheetViews>
    <sheetView zoomScale="85" zoomScaleNormal="85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L22" sqref="L22"/>
    </sheetView>
  </sheetViews>
  <sheetFormatPr defaultColWidth="7.77734375" defaultRowHeight="13.8"/>
  <cols>
    <col min="1" max="1" width="11.88671875" style="126" customWidth="1"/>
    <col min="2" max="7" width="13.33203125" style="126" customWidth="1"/>
    <col min="8" max="18" width="13" style="126" customWidth="1"/>
    <col min="19" max="19" width="18.21875" style="126" customWidth="1"/>
    <col min="20" max="20" width="10.21875" style="125" bestFit="1" customWidth="1"/>
    <col min="21" max="21" width="7.77734375" style="124"/>
    <col min="22" max="22" width="7.77734375" style="123"/>
    <col min="23" max="16384" width="7.77734375" style="122"/>
  </cols>
  <sheetData>
    <row r="1" spans="1:22" ht="28.2" customHeight="1">
      <c r="A1" s="277" t="s">
        <v>234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</row>
    <row r="2" spans="1:22" ht="38.25" customHeight="1">
      <c r="A2" s="162"/>
      <c r="B2" s="162"/>
      <c r="C2" s="162"/>
      <c r="D2" s="162"/>
      <c r="E2" s="162"/>
      <c r="F2" s="162"/>
      <c r="G2" s="162"/>
      <c r="H2" s="162"/>
      <c r="I2" s="163"/>
      <c r="J2" s="162"/>
      <c r="K2" s="162"/>
      <c r="L2" s="162"/>
      <c r="M2" s="162"/>
      <c r="N2" s="162"/>
      <c r="O2" s="162"/>
      <c r="P2" s="162"/>
      <c r="Q2" s="162"/>
      <c r="R2" s="162"/>
      <c r="S2" s="161" t="s">
        <v>126</v>
      </c>
    </row>
    <row r="3" spans="1:22" ht="24" customHeight="1">
      <c r="A3" s="275" t="s">
        <v>127</v>
      </c>
      <c r="B3" s="282" t="s">
        <v>233</v>
      </c>
      <c r="C3" s="282"/>
      <c r="D3" s="282"/>
      <c r="E3" s="282"/>
      <c r="F3" s="282"/>
      <c r="G3" s="282"/>
      <c r="H3" s="285" t="s">
        <v>232</v>
      </c>
      <c r="I3" s="285"/>
      <c r="J3" s="285"/>
      <c r="K3" s="285"/>
      <c r="L3" s="285"/>
      <c r="M3" s="285"/>
      <c r="N3" s="285"/>
      <c r="O3" s="285"/>
      <c r="P3" s="285"/>
      <c r="Q3" s="285"/>
      <c r="R3" s="286"/>
      <c r="S3" s="278" t="s">
        <v>131</v>
      </c>
      <c r="T3" s="274"/>
    </row>
    <row r="4" spans="1:22" ht="32.4">
      <c r="A4" s="276"/>
      <c r="B4" s="280" t="s">
        <v>228</v>
      </c>
      <c r="C4" s="281"/>
      <c r="D4" s="281"/>
      <c r="E4" s="158" t="s">
        <v>231</v>
      </c>
      <c r="F4" s="157" t="s">
        <v>230</v>
      </c>
      <c r="G4" s="283" t="s">
        <v>229</v>
      </c>
      <c r="H4" s="288" t="s">
        <v>228</v>
      </c>
      <c r="I4" s="289" t="s">
        <v>227</v>
      </c>
      <c r="J4" s="289" t="s">
        <v>216</v>
      </c>
      <c r="K4" s="289"/>
      <c r="L4" s="289"/>
      <c r="M4" s="289"/>
      <c r="N4" s="289"/>
      <c r="O4" s="289"/>
      <c r="P4" s="160" t="s">
        <v>226</v>
      </c>
      <c r="Q4" s="160" t="s">
        <v>225</v>
      </c>
      <c r="R4" s="287" t="s">
        <v>224</v>
      </c>
      <c r="S4" s="279"/>
      <c r="T4" s="274"/>
    </row>
    <row r="5" spans="1:22" s="151" customFormat="1" ht="81.75" customHeight="1">
      <c r="A5" s="276"/>
      <c r="B5" s="159" t="s">
        <v>223</v>
      </c>
      <c r="C5" s="157" t="s">
        <v>222</v>
      </c>
      <c r="D5" s="157" t="s">
        <v>221</v>
      </c>
      <c r="E5" s="158" t="s">
        <v>220</v>
      </c>
      <c r="F5" s="157" t="s">
        <v>219</v>
      </c>
      <c r="G5" s="284"/>
      <c r="H5" s="156" t="s">
        <v>218</v>
      </c>
      <c r="I5" s="155" t="s">
        <v>217</v>
      </c>
      <c r="J5" s="155" t="s">
        <v>216</v>
      </c>
      <c r="K5" s="154" t="s">
        <v>215</v>
      </c>
      <c r="L5" s="154" t="s">
        <v>214</v>
      </c>
      <c r="M5" s="154" t="s">
        <v>213</v>
      </c>
      <c r="N5" s="154" t="s">
        <v>212</v>
      </c>
      <c r="O5" s="154" t="s">
        <v>211</v>
      </c>
      <c r="P5" s="154" t="s">
        <v>210</v>
      </c>
      <c r="Q5" s="154" t="s">
        <v>209</v>
      </c>
      <c r="R5" s="287"/>
      <c r="S5" s="279"/>
      <c r="T5" s="274"/>
      <c r="U5" s="153"/>
      <c r="V5" s="152"/>
    </row>
    <row r="6" spans="1:22" s="130" customFormat="1" ht="21.75" customHeight="1">
      <c r="A6" s="139" t="s">
        <v>236</v>
      </c>
      <c r="B6" s="138">
        <v>0</v>
      </c>
      <c r="C6" s="136">
        <v>0</v>
      </c>
      <c r="D6" s="136">
        <v>0</v>
      </c>
      <c r="E6" s="136">
        <v>10000</v>
      </c>
      <c r="F6" s="136">
        <v>2609000</v>
      </c>
      <c r="G6" s="136">
        <f t="shared" ref="G6:G30" si="0">SUM(B6:F6)</f>
        <v>2619000</v>
      </c>
      <c r="H6" s="135">
        <v>0</v>
      </c>
      <c r="I6" s="135">
        <v>0</v>
      </c>
      <c r="J6" s="135">
        <v>0</v>
      </c>
      <c r="K6" s="135">
        <v>0</v>
      </c>
      <c r="L6" s="135">
        <v>0</v>
      </c>
      <c r="M6" s="135">
        <v>0</v>
      </c>
      <c r="N6" s="135">
        <v>0</v>
      </c>
      <c r="O6" s="135">
        <v>1572000</v>
      </c>
      <c r="P6" s="135">
        <v>106000</v>
      </c>
      <c r="Q6" s="135">
        <v>0</v>
      </c>
      <c r="R6" s="134">
        <f t="shared" ref="R6:R30" si="1">SUM(H6:Q6)</f>
        <v>1678000</v>
      </c>
      <c r="S6" s="147">
        <f t="shared" ref="S6:S30" si="2">G6+R6</f>
        <v>4297000</v>
      </c>
      <c r="T6" s="133"/>
      <c r="U6" s="132"/>
      <c r="V6" s="131"/>
    </row>
    <row r="7" spans="1:22" s="130" customFormat="1" ht="21.75" customHeight="1">
      <c r="A7" s="139" t="s">
        <v>89</v>
      </c>
      <c r="B7" s="138">
        <v>0</v>
      </c>
      <c r="C7" s="137">
        <v>0</v>
      </c>
      <c r="D7" s="137">
        <v>0</v>
      </c>
      <c r="E7" s="137">
        <v>11000</v>
      </c>
      <c r="F7" s="137">
        <v>0</v>
      </c>
      <c r="G7" s="136">
        <f t="shared" si="0"/>
        <v>11000</v>
      </c>
      <c r="H7" s="140">
        <v>200000</v>
      </c>
      <c r="I7" s="140">
        <v>0</v>
      </c>
      <c r="J7" s="140">
        <v>6000</v>
      </c>
      <c r="K7" s="140">
        <v>0</v>
      </c>
      <c r="L7" s="140">
        <v>0</v>
      </c>
      <c r="M7" s="140">
        <v>0</v>
      </c>
      <c r="N7" s="140">
        <v>0</v>
      </c>
      <c r="O7" s="140">
        <v>0</v>
      </c>
      <c r="P7" s="140">
        <v>0</v>
      </c>
      <c r="Q7" s="140">
        <v>0</v>
      </c>
      <c r="R7" s="134">
        <f t="shared" si="1"/>
        <v>206000</v>
      </c>
      <c r="S7" s="147">
        <f t="shared" si="2"/>
        <v>217000</v>
      </c>
      <c r="T7" s="133"/>
      <c r="U7" s="132"/>
      <c r="V7" s="131"/>
    </row>
    <row r="8" spans="1:22" s="130" customFormat="1" ht="21.75" customHeight="1">
      <c r="A8" s="139" t="s">
        <v>90</v>
      </c>
      <c r="B8" s="138">
        <v>0</v>
      </c>
      <c r="C8" s="137">
        <v>0</v>
      </c>
      <c r="D8" s="137">
        <v>4000</v>
      </c>
      <c r="E8" s="137">
        <v>8000</v>
      </c>
      <c r="F8" s="136">
        <v>0</v>
      </c>
      <c r="G8" s="136">
        <f t="shared" si="0"/>
        <v>12000</v>
      </c>
      <c r="H8" s="135">
        <v>450000</v>
      </c>
      <c r="I8" s="135">
        <v>0</v>
      </c>
      <c r="J8" s="135">
        <v>99000</v>
      </c>
      <c r="K8" s="135">
        <v>0</v>
      </c>
      <c r="L8" s="135">
        <v>0</v>
      </c>
      <c r="M8" s="135">
        <v>0</v>
      </c>
      <c r="N8" s="135">
        <v>0</v>
      </c>
      <c r="O8" s="135">
        <v>0</v>
      </c>
      <c r="P8" s="135">
        <v>0</v>
      </c>
      <c r="Q8" s="135">
        <v>0</v>
      </c>
      <c r="R8" s="134">
        <f t="shared" si="1"/>
        <v>549000</v>
      </c>
      <c r="S8" s="147">
        <f t="shared" si="2"/>
        <v>561000</v>
      </c>
      <c r="T8" s="133"/>
      <c r="U8" s="132"/>
      <c r="V8" s="131"/>
    </row>
    <row r="9" spans="1:22" s="130" customFormat="1" ht="21.75" customHeight="1">
      <c r="A9" s="139" t="s">
        <v>91</v>
      </c>
      <c r="B9" s="138">
        <v>0</v>
      </c>
      <c r="C9" s="137">
        <v>0</v>
      </c>
      <c r="D9" s="137">
        <v>0</v>
      </c>
      <c r="E9" s="137">
        <v>15000</v>
      </c>
      <c r="F9" s="136">
        <v>0</v>
      </c>
      <c r="G9" s="136">
        <f t="shared" si="0"/>
        <v>15000</v>
      </c>
      <c r="H9" s="135">
        <v>500000</v>
      </c>
      <c r="I9" s="135">
        <v>0</v>
      </c>
      <c r="J9" s="135">
        <v>10000</v>
      </c>
      <c r="K9" s="135">
        <v>50000</v>
      </c>
      <c r="L9" s="135">
        <v>10000</v>
      </c>
      <c r="M9" s="135">
        <v>120000</v>
      </c>
      <c r="N9" s="135">
        <v>16000</v>
      </c>
      <c r="O9" s="135">
        <v>0</v>
      </c>
      <c r="P9" s="135">
        <v>0</v>
      </c>
      <c r="Q9" s="135">
        <v>33000</v>
      </c>
      <c r="R9" s="134">
        <f t="shared" si="1"/>
        <v>739000</v>
      </c>
      <c r="S9" s="147">
        <f t="shared" si="2"/>
        <v>754000</v>
      </c>
      <c r="T9" s="133"/>
      <c r="U9" s="132"/>
      <c r="V9" s="131"/>
    </row>
    <row r="10" spans="1:22" s="130" customFormat="1" ht="21.75" customHeight="1">
      <c r="A10" s="139" t="s">
        <v>92</v>
      </c>
      <c r="B10" s="138">
        <v>0</v>
      </c>
      <c r="C10" s="137">
        <v>8000</v>
      </c>
      <c r="D10" s="137">
        <v>5000</v>
      </c>
      <c r="E10" s="137">
        <v>6000</v>
      </c>
      <c r="F10" s="136">
        <v>0</v>
      </c>
      <c r="G10" s="136">
        <f t="shared" si="0"/>
        <v>19000</v>
      </c>
      <c r="H10" s="135">
        <v>524000</v>
      </c>
      <c r="I10" s="135">
        <v>0</v>
      </c>
      <c r="J10" s="135">
        <v>140000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264000</v>
      </c>
      <c r="R10" s="134">
        <f t="shared" si="1"/>
        <v>928000</v>
      </c>
      <c r="S10" s="147">
        <f t="shared" si="2"/>
        <v>947000</v>
      </c>
      <c r="T10" s="133"/>
      <c r="U10" s="132"/>
      <c r="V10" s="131"/>
    </row>
    <row r="11" spans="1:22" s="130" customFormat="1" ht="21.75" customHeight="1">
      <c r="A11" s="139" t="s">
        <v>93</v>
      </c>
      <c r="B11" s="138">
        <v>0</v>
      </c>
      <c r="C11" s="137">
        <v>0</v>
      </c>
      <c r="D11" s="137">
        <v>0</v>
      </c>
      <c r="E11" s="137">
        <v>3000</v>
      </c>
      <c r="F11" s="137">
        <v>0</v>
      </c>
      <c r="G11" s="136">
        <f t="shared" si="0"/>
        <v>3000</v>
      </c>
      <c r="H11" s="140">
        <v>20000</v>
      </c>
      <c r="I11" s="140">
        <v>0</v>
      </c>
      <c r="J11" s="140">
        <v>1000</v>
      </c>
      <c r="K11" s="140">
        <v>0</v>
      </c>
      <c r="L11" s="140">
        <v>0</v>
      </c>
      <c r="M11" s="140">
        <v>0</v>
      </c>
      <c r="N11" s="140">
        <v>0</v>
      </c>
      <c r="O11" s="140">
        <v>0</v>
      </c>
      <c r="P11" s="140">
        <v>0</v>
      </c>
      <c r="Q11" s="140">
        <v>0</v>
      </c>
      <c r="R11" s="134">
        <f t="shared" si="1"/>
        <v>21000</v>
      </c>
      <c r="S11" s="147">
        <f t="shared" si="2"/>
        <v>24000</v>
      </c>
      <c r="T11" s="133"/>
      <c r="U11" s="132"/>
      <c r="V11" s="131"/>
    </row>
    <row r="12" spans="1:22" s="130" customFormat="1" ht="21.75" customHeight="1">
      <c r="A12" s="139" t="s">
        <v>94</v>
      </c>
      <c r="B12" s="138">
        <v>0</v>
      </c>
      <c r="C12" s="137">
        <v>0</v>
      </c>
      <c r="D12" s="137">
        <v>0</v>
      </c>
      <c r="E12" s="137">
        <v>1000</v>
      </c>
      <c r="F12" s="136">
        <v>0</v>
      </c>
      <c r="G12" s="136">
        <f t="shared" si="0"/>
        <v>1000</v>
      </c>
      <c r="H12" s="135">
        <v>40000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  <c r="O12" s="135">
        <v>0</v>
      </c>
      <c r="P12" s="135">
        <v>0</v>
      </c>
      <c r="Q12" s="135">
        <v>0</v>
      </c>
      <c r="R12" s="134">
        <f t="shared" si="1"/>
        <v>40000</v>
      </c>
      <c r="S12" s="147">
        <f t="shared" si="2"/>
        <v>41000</v>
      </c>
      <c r="T12" s="133"/>
      <c r="U12" s="132"/>
      <c r="V12" s="131"/>
    </row>
    <row r="13" spans="1:22" s="130" customFormat="1" ht="21.75" customHeight="1">
      <c r="A13" s="139" t="s">
        <v>95</v>
      </c>
      <c r="B13" s="138">
        <v>0</v>
      </c>
      <c r="C13" s="137">
        <v>8000</v>
      </c>
      <c r="D13" s="137">
        <v>0</v>
      </c>
      <c r="E13" s="137">
        <v>5000</v>
      </c>
      <c r="F13" s="136">
        <v>0</v>
      </c>
      <c r="G13" s="136">
        <f t="shared" si="0"/>
        <v>13000</v>
      </c>
      <c r="H13" s="135">
        <v>550000</v>
      </c>
      <c r="I13" s="135">
        <v>0</v>
      </c>
      <c r="J13" s="135">
        <v>20000</v>
      </c>
      <c r="K13" s="135">
        <v>0</v>
      </c>
      <c r="L13" s="135">
        <v>0</v>
      </c>
      <c r="M13" s="135">
        <v>0</v>
      </c>
      <c r="N13" s="135">
        <v>6000</v>
      </c>
      <c r="O13" s="135">
        <v>0</v>
      </c>
      <c r="P13" s="135">
        <v>0</v>
      </c>
      <c r="Q13" s="135">
        <v>30000</v>
      </c>
      <c r="R13" s="134">
        <f t="shared" si="1"/>
        <v>606000</v>
      </c>
      <c r="S13" s="147">
        <f t="shared" si="2"/>
        <v>619000</v>
      </c>
      <c r="T13" s="133"/>
      <c r="U13" s="132"/>
      <c r="V13" s="131"/>
    </row>
    <row r="14" spans="1:22" s="130" customFormat="1" ht="21.75" customHeight="1">
      <c r="A14" s="139" t="s">
        <v>96</v>
      </c>
      <c r="B14" s="138">
        <v>0</v>
      </c>
      <c r="C14" s="137">
        <v>0</v>
      </c>
      <c r="D14" s="137">
        <v>0</v>
      </c>
      <c r="E14" s="137">
        <v>2000</v>
      </c>
      <c r="F14" s="137">
        <v>0</v>
      </c>
      <c r="G14" s="136">
        <f t="shared" si="0"/>
        <v>2000</v>
      </c>
      <c r="H14" s="140">
        <v>300000</v>
      </c>
      <c r="I14" s="140">
        <v>0</v>
      </c>
      <c r="J14" s="140">
        <v>0</v>
      </c>
      <c r="K14" s="140">
        <v>0</v>
      </c>
      <c r="L14" s="140">
        <v>0</v>
      </c>
      <c r="M14" s="140">
        <v>0</v>
      </c>
      <c r="N14" s="140">
        <v>0</v>
      </c>
      <c r="O14" s="140">
        <v>0</v>
      </c>
      <c r="P14" s="140">
        <v>0</v>
      </c>
      <c r="Q14" s="140">
        <v>0</v>
      </c>
      <c r="R14" s="134">
        <f t="shared" si="1"/>
        <v>300000</v>
      </c>
      <c r="S14" s="147">
        <f t="shared" si="2"/>
        <v>302000</v>
      </c>
      <c r="T14" s="133"/>
      <c r="U14" s="132"/>
      <c r="V14" s="131"/>
    </row>
    <row r="15" spans="1:22" s="130" customFormat="1" ht="21.75" customHeight="1">
      <c r="A15" s="139" t="s">
        <v>97</v>
      </c>
      <c r="B15" s="138">
        <v>0</v>
      </c>
      <c r="C15" s="137">
        <v>0</v>
      </c>
      <c r="D15" s="137">
        <v>0</v>
      </c>
      <c r="E15" s="137">
        <v>3000</v>
      </c>
      <c r="F15" s="137">
        <v>0</v>
      </c>
      <c r="G15" s="136">
        <f t="shared" si="0"/>
        <v>3000</v>
      </c>
      <c r="H15" s="140">
        <v>60000</v>
      </c>
      <c r="I15" s="140">
        <v>0</v>
      </c>
      <c r="J15" s="140">
        <v>0</v>
      </c>
      <c r="K15" s="140">
        <v>0</v>
      </c>
      <c r="L15" s="140">
        <v>0</v>
      </c>
      <c r="M15" s="140">
        <v>0</v>
      </c>
      <c r="N15" s="140">
        <v>0</v>
      </c>
      <c r="O15" s="140">
        <v>0</v>
      </c>
      <c r="P15" s="140">
        <v>0</v>
      </c>
      <c r="Q15" s="140">
        <v>0</v>
      </c>
      <c r="R15" s="134">
        <f t="shared" si="1"/>
        <v>60000</v>
      </c>
      <c r="S15" s="147">
        <f t="shared" si="2"/>
        <v>63000</v>
      </c>
      <c r="T15" s="133"/>
      <c r="U15" s="132"/>
      <c r="V15" s="131"/>
    </row>
    <row r="16" spans="1:22" s="130" customFormat="1" ht="21.75" customHeight="1">
      <c r="A16" s="139" t="s">
        <v>98</v>
      </c>
      <c r="B16" s="138">
        <v>0</v>
      </c>
      <c r="C16" s="137">
        <v>22000</v>
      </c>
      <c r="D16" s="137">
        <v>0</v>
      </c>
      <c r="E16" s="137">
        <v>2000</v>
      </c>
      <c r="F16" s="136">
        <v>0</v>
      </c>
      <c r="G16" s="136">
        <f t="shared" si="0"/>
        <v>24000</v>
      </c>
      <c r="H16" s="135">
        <v>60000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4">
        <f t="shared" si="1"/>
        <v>60000</v>
      </c>
      <c r="S16" s="147">
        <f t="shared" si="2"/>
        <v>84000</v>
      </c>
      <c r="T16" s="133"/>
      <c r="U16" s="132"/>
      <c r="V16" s="131"/>
    </row>
    <row r="17" spans="1:136" s="130" customFormat="1" ht="21.75" customHeight="1">
      <c r="A17" s="139" t="s">
        <v>99</v>
      </c>
      <c r="B17" s="138">
        <v>0</v>
      </c>
      <c r="C17" s="137">
        <v>18000</v>
      </c>
      <c r="D17" s="137">
        <v>2000</v>
      </c>
      <c r="E17" s="137">
        <v>1000</v>
      </c>
      <c r="F17" s="136">
        <v>0</v>
      </c>
      <c r="G17" s="136">
        <f t="shared" si="0"/>
        <v>21000</v>
      </c>
      <c r="H17" s="135">
        <v>30000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4">
        <f t="shared" si="1"/>
        <v>30000</v>
      </c>
      <c r="S17" s="147">
        <f t="shared" si="2"/>
        <v>51000</v>
      </c>
      <c r="T17" s="133"/>
      <c r="U17" s="132"/>
      <c r="V17" s="131"/>
    </row>
    <row r="18" spans="1:136" s="130" customFormat="1" ht="21.75" customHeight="1">
      <c r="A18" s="139" t="s">
        <v>100</v>
      </c>
      <c r="B18" s="138">
        <v>0</v>
      </c>
      <c r="C18" s="137">
        <v>96000</v>
      </c>
      <c r="D18" s="137">
        <v>0</v>
      </c>
      <c r="E18" s="137">
        <v>5000</v>
      </c>
      <c r="F18" s="136">
        <v>0</v>
      </c>
      <c r="G18" s="136">
        <f t="shared" si="0"/>
        <v>101000</v>
      </c>
      <c r="H18" s="135">
        <v>60000</v>
      </c>
      <c r="I18" s="135">
        <v>0</v>
      </c>
      <c r="J18" s="135">
        <v>0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5000</v>
      </c>
      <c r="R18" s="134">
        <f t="shared" si="1"/>
        <v>65000</v>
      </c>
      <c r="S18" s="147">
        <f t="shared" si="2"/>
        <v>166000</v>
      </c>
      <c r="T18" s="133"/>
      <c r="U18" s="132"/>
      <c r="V18" s="131"/>
    </row>
    <row r="19" spans="1:136" s="130" customFormat="1" ht="21.75" customHeight="1">
      <c r="A19" s="139" t="s">
        <v>101</v>
      </c>
      <c r="B19" s="138">
        <v>0</v>
      </c>
      <c r="C19" s="137">
        <v>0</v>
      </c>
      <c r="D19" s="137">
        <v>0</v>
      </c>
      <c r="E19" s="137">
        <v>1000</v>
      </c>
      <c r="F19" s="137">
        <v>0</v>
      </c>
      <c r="G19" s="136">
        <f t="shared" si="0"/>
        <v>1000</v>
      </c>
      <c r="H19" s="140">
        <v>10000</v>
      </c>
      <c r="I19" s="140">
        <v>0</v>
      </c>
      <c r="J19" s="140">
        <v>0</v>
      </c>
      <c r="K19" s="140">
        <v>0</v>
      </c>
      <c r="L19" s="140">
        <v>0</v>
      </c>
      <c r="M19" s="140">
        <v>0</v>
      </c>
      <c r="N19" s="140">
        <v>0</v>
      </c>
      <c r="O19" s="140">
        <v>0</v>
      </c>
      <c r="P19" s="140">
        <v>0</v>
      </c>
      <c r="Q19" s="140">
        <v>0</v>
      </c>
      <c r="R19" s="134">
        <f t="shared" si="1"/>
        <v>10000</v>
      </c>
      <c r="S19" s="147">
        <f t="shared" si="2"/>
        <v>11000</v>
      </c>
      <c r="T19" s="133"/>
      <c r="U19" s="132"/>
      <c r="V19" s="131"/>
    </row>
    <row r="20" spans="1:136" s="130" customFormat="1" ht="21.75" customHeight="1">
      <c r="A20" s="139" t="s">
        <v>102</v>
      </c>
      <c r="B20" s="138">
        <v>0</v>
      </c>
      <c r="C20" s="137">
        <v>13000</v>
      </c>
      <c r="D20" s="137">
        <v>0</v>
      </c>
      <c r="E20" s="137">
        <v>2000</v>
      </c>
      <c r="F20" s="136">
        <v>0</v>
      </c>
      <c r="G20" s="136">
        <f t="shared" si="0"/>
        <v>15000</v>
      </c>
      <c r="H20" s="135">
        <v>130000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4">
        <f t="shared" si="1"/>
        <v>130000</v>
      </c>
      <c r="S20" s="147">
        <f t="shared" si="2"/>
        <v>145000</v>
      </c>
      <c r="T20" s="133"/>
      <c r="U20" s="132"/>
      <c r="V20" s="131"/>
    </row>
    <row r="21" spans="1:136" s="130" customFormat="1" ht="21.75" customHeight="1">
      <c r="A21" s="139" t="s">
        <v>103</v>
      </c>
      <c r="B21" s="138">
        <v>0</v>
      </c>
      <c r="C21" s="137">
        <v>50000</v>
      </c>
      <c r="D21" s="137">
        <v>0</v>
      </c>
      <c r="E21" s="137">
        <v>1000</v>
      </c>
      <c r="F21" s="136">
        <v>0</v>
      </c>
      <c r="G21" s="136">
        <f t="shared" si="0"/>
        <v>51000</v>
      </c>
      <c r="H21" s="135">
        <v>10000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4">
        <f t="shared" si="1"/>
        <v>10000</v>
      </c>
      <c r="S21" s="147">
        <f t="shared" si="2"/>
        <v>61000</v>
      </c>
      <c r="T21" s="133"/>
      <c r="U21" s="132"/>
      <c r="V21" s="131"/>
    </row>
    <row r="22" spans="1:136" s="130" customFormat="1" ht="21.75" customHeight="1">
      <c r="A22" s="139" t="s">
        <v>104</v>
      </c>
      <c r="B22" s="138">
        <v>0</v>
      </c>
      <c r="C22" s="137">
        <v>70000</v>
      </c>
      <c r="D22" s="137">
        <v>0</v>
      </c>
      <c r="E22" s="137">
        <v>2000</v>
      </c>
      <c r="F22" s="136">
        <v>0</v>
      </c>
      <c r="G22" s="136">
        <f t="shared" si="0"/>
        <v>72000</v>
      </c>
      <c r="H22" s="135">
        <v>80000</v>
      </c>
      <c r="I22" s="135">
        <v>2000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4">
        <f t="shared" si="1"/>
        <v>82000</v>
      </c>
      <c r="S22" s="147">
        <f t="shared" si="2"/>
        <v>154000</v>
      </c>
      <c r="T22" s="133"/>
      <c r="U22" s="132"/>
      <c r="V22" s="131"/>
    </row>
    <row r="23" spans="1:136" s="130" customFormat="1" ht="21.75" customHeight="1">
      <c r="A23" s="139" t="s">
        <v>105</v>
      </c>
      <c r="B23" s="138">
        <v>0</v>
      </c>
      <c r="C23" s="137">
        <v>14000</v>
      </c>
      <c r="D23" s="137">
        <v>0</v>
      </c>
      <c r="E23" s="137">
        <v>4000</v>
      </c>
      <c r="F23" s="137">
        <v>0</v>
      </c>
      <c r="G23" s="136">
        <f t="shared" si="0"/>
        <v>18000</v>
      </c>
      <c r="H23" s="140">
        <v>50000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0</v>
      </c>
      <c r="P23" s="140">
        <v>0</v>
      </c>
      <c r="Q23" s="140">
        <v>0</v>
      </c>
      <c r="R23" s="134">
        <f t="shared" si="1"/>
        <v>50000</v>
      </c>
      <c r="S23" s="147">
        <f t="shared" si="2"/>
        <v>68000</v>
      </c>
      <c r="T23" s="133"/>
      <c r="U23" s="132"/>
      <c r="V23" s="131"/>
    </row>
    <row r="24" spans="1:136" s="130" customFormat="1" ht="21.75" customHeight="1">
      <c r="A24" s="139" t="s">
        <v>106</v>
      </c>
      <c r="B24" s="138">
        <v>0</v>
      </c>
      <c r="C24" s="137">
        <v>25000</v>
      </c>
      <c r="D24" s="137">
        <v>6000</v>
      </c>
      <c r="E24" s="137">
        <v>5000</v>
      </c>
      <c r="F24" s="136">
        <v>0</v>
      </c>
      <c r="G24" s="136">
        <f t="shared" si="0"/>
        <v>36000</v>
      </c>
      <c r="H24" s="135">
        <v>40000</v>
      </c>
      <c r="I24" s="135">
        <v>0</v>
      </c>
      <c r="J24" s="135">
        <v>0</v>
      </c>
      <c r="K24" s="135">
        <v>0</v>
      </c>
      <c r="L24" s="135">
        <v>0</v>
      </c>
      <c r="M24" s="135">
        <v>0</v>
      </c>
      <c r="N24" s="135">
        <v>0</v>
      </c>
      <c r="O24" s="135">
        <v>0</v>
      </c>
      <c r="P24" s="135">
        <v>0</v>
      </c>
      <c r="Q24" s="135">
        <v>0</v>
      </c>
      <c r="R24" s="134">
        <f t="shared" si="1"/>
        <v>40000</v>
      </c>
      <c r="S24" s="147">
        <f t="shared" si="2"/>
        <v>76000</v>
      </c>
      <c r="T24" s="133"/>
      <c r="U24" s="132"/>
      <c r="V24" s="131"/>
    </row>
    <row r="25" spans="1:136" s="130" customFormat="1" ht="21.75" customHeight="1">
      <c r="A25" s="139" t="s">
        <v>107</v>
      </c>
      <c r="B25" s="138">
        <v>0</v>
      </c>
      <c r="C25" s="137">
        <v>0</v>
      </c>
      <c r="D25" s="137">
        <v>0</v>
      </c>
      <c r="E25" s="137">
        <v>5000</v>
      </c>
      <c r="F25" s="136">
        <v>0</v>
      </c>
      <c r="G25" s="136">
        <f t="shared" si="0"/>
        <v>5000</v>
      </c>
      <c r="H25" s="135">
        <v>100000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4">
        <f t="shared" si="1"/>
        <v>100000</v>
      </c>
      <c r="S25" s="147">
        <f t="shared" si="2"/>
        <v>105000</v>
      </c>
      <c r="T25" s="133"/>
      <c r="U25" s="132"/>
      <c r="V25" s="131"/>
    </row>
    <row r="26" spans="1:136" s="130" customFormat="1" ht="21.75" customHeight="1">
      <c r="A26" s="139" t="s">
        <v>108</v>
      </c>
      <c r="B26" s="138">
        <v>0</v>
      </c>
      <c r="C26" s="137">
        <v>36000</v>
      </c>
      <c r="D26" s="137">
        <v>0</v>
      </c>
      <c r="E26" s="137">
        <v>2000</v>
      </c>
      <c r="F26" s="136">
        <v>0</v>
      </c>
      <c r="G26" s="136">
        <f t="shared" si="0"/>
        <v>38000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4">
        <f t="shared" si="1"/>
        <v>0</v>
      </c>
      <c r="S26" s="147">
        <f t="shared" si="2"/>
        <v>38000</v>
      </c>
      <c r="T26" s="133"/>
      <c r="U26" s="132"/>
      <c r="V26" s="131"/>
    </row>
    <row r="27" spans="1:136" s="130" customFormat="1" ht="21.75" customHeight="1">
      <c r="A27" s="139" t="s">
        <v>109</v>
      </c>
      <c r="B27" s="138">
        <v>0</v>
      </c>
      <c r="C27" s="137">
        <v>0</v>
      </c>
      <c r="D27" s="137">
        <v>0</v>
      </c>
      <c r="E27" s="137">
        <v>2000</v>
      </c>
      <c r="F27" s="136">
        <v>0</v>
      </c>
      <c r="G27" s="136">
        <f t="shared" si="0"/>
        <v>2000</v>
      </c>
      <c r="H27" s="135">
        <v>10000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4">
        <f t="shared" si="1"/>
        <v>10000</v>
      </c>
      <c r="S27" s="147">
        <f t="shared" si="2"/>
        <v>12000</v>
      </c>
      <c r="T27" s="133"/>
      <c r="U27" s="132"/>
      <c r="V27" s="131"/>
    </row>
    <row r="28" spans="1:136" s="130" customFormat="1" ht="21.75" customHeight="1">
      <c r="A28" s="139" t="s">
        <v>110</v>
      </c>
      <c r="B28" s="138">
        <v>0</v>
      </c>
      <c r="C28" s="137">
        <v>0</v>
      </c>
      <c r="D28" s="137">
        <v>1000</v>
      </c>
      <c r="E28" s="137">
        <v>2000</v>
      </c>
      <c r="F28" s="136">
        <v>0</v>
      </c>
      <c r="G28" s="136">
        <f t="shared" si="0"/>
        <v>3000</v>
      </c>
      <c r="H28" s="135">
        <v>30000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4">
        <f t="shared" si="1"/>
        <v>30000</v>
      </c>
      <c r="S28" s="147">
        <f t="shared" si="2"/>
        <v>33000</v>
      </c>
      <c r="T28" s="133"/>
      <c r="U28" s="132"/>
      <c r="V28" s="131"/>
    </row>
    <row r="29" spans="1:136" s="130" customFormat="1" ht="21.75" customHeight="1">
      <c r="A29" s="139" t="s">
        <v>111</v>
      </c>
      <c r="B29" s="138">
        <v>0</v>
      </c>
      <c r="C29" s="137">
        <v>0</v>
      </c>
      <c r="D29" s="137">
        <v>0</v>
      </c>
      <c r="E29" s="137">
        <v>1000</v>
      </c>
      <c r="F29" s="136">
        <v>0</v>
      </c>
      <c r="G29" s="136">
        <f t="shared" si="0"/>
        <v>1000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4">
        <f t="shared" si="1"/>
        <v>0</v>
      </c>
      <c r="S29" s="147">
        <f t="shared" si="2"/>
        <v>1000</v>
      </c>
      <c r="T29" s="133"/>
      <c r="U29" s="132"/>
      <c r="V29" s="131"/>
    </row>
    <row r="30" spans="1:136" s="130" customFormat="1" ht="21.75" customHeight="1">
      <c r="A30" s="139" t="s">
        <v>235</v>
      </c>
      <c r="B30" s="138">
        <v>0</v>
      </c>
      <c r="C30" s="137">
        <v>92000</v>
      </c>
      <c r="D30" s="150">
        <v>0</v>
      </c>
      <c r="E30" s="150">
        <v>1000</v>
      </c>
      <c r="F30" s="149">
        <v>0</v>
      </c>
      <c r="G30" s="136">
        <f t="shared" si="0"/>
        <v>93000</v>
      </c>
      <c r="H30" s="148">
        <v>0</v>
      </c>
      <c r="I30" s="148">
        <v>0</v>
      </c>
      <c r="J30" s="148">
        <v>1000</v>
      </c>
      <c r="K30" s="148">
        <v>0</v>
      </c>
      <c r="L30" s="148">
        <v>0</v>
      </c>
      <c r="M30" s="148">
        <v>0</v>
      </c>
      <c r="N30" s="148">
        <v>0</v>
      </c>
      <c r="O30" s="148">
        <v>0</v>
      </c>
      <c r="P30" s="148">
        <v>0</v>
      </c>
      <c r="Q30" s="148">
        <v>0</v>
      </c>
      <c r="R30" s="134">
        <f t="shared" si="1"/>
        <v>1000</v>
      </c>
      <c r="S30" s="147">
        <f t="shared" si="2"/>
        <v>94000</v>
      </c>
      <c r="T30" s="133"/>
      <c r="U30" s="132"/>
      <c r="V30" s="131"/>
    </row>
    <row r="31" spans="1:136" s="141" customFormat="1" ht="21.75" customHeight="1">
      <c r="A31" s="146" t="s">
        <v>149</v>
      </c>
      <c r="B31" s="129">
        <v>0</v>
      </c>
      <c r="C31" s="129">
        <v>452000</v>
      </c>
      <c r="D31" s="145">
        <v>18000</v>
      </c>
      <c r="E31" s="145">
        <v>100000</v>
      </c>
      <c r="F31" s="145">
        <v>2609000</v>
      </c>
      <c r="G31" s="145">
        <f t="shared" ref="G31:R31" si="3">SUM(G6:G30)</f>
        <v>3179000</v>
      </c>
      <c r="H31" s="145">
        <f t="shared" si="3"/>
        <v>3254000</v>
      </c>
      <c r="I31" s="145">
        <f t="shared" si="3"/>
        <v>2000</v>
      </c>
      <c r="J31" s="145">
        <f t="shared" si="3"/>
        <v>277000</v>
      </c>
      <c r="K31" s="145">
        <f t="shared" si="3"/>
        <v>50000</v>
      </c>
      <c r="L31" s="145">
        <f t="shared" si="3"/>
        <v>10000</v>
      </c>
      <c r="M31" s="145">
        <f t="shared" si="3"/>
        <v>120000</v>
      </c>
      <c r="N31" s="145">
        <f t="shared" si="3"/>
        <v>22000</v>
      </c>
      <c r="O31" s="145">
        <f t="shared" si="3"/>
        <v>1572000</v>
      </c>
      <c r="P31" s="145">
        <f t="shared" si="3"/>
        <v>106000</v>
      </c>
      <c r="Q31" s="145">
        <f t="shared" si="3"/>
        <v>332000</v>
      </c>
      <c r="R31" s="145">
        <f t="shared" si="3"/>
        <v>5745000</v>
      </c>
      <c r="S31" s="128"/>
      <c r="T31" s="127"/>
      <c r="U31" s="144"/>
      <c r="V31" s="143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2"/>
      <c r="BK31" s="142"/>
      <c r="BL31" s="142"/>
      <c r="BM31" s="142"/>
      <c r="BN31" s="142"/>
      <c r="BO31" s="142"/>
      <c r="BP31" s="142"/>
      <c r="BQ31" s="142"/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142"/>
      <c r="CG31" s="142"/>
      <c r="CH31" s="142"/>
      <c r="CI31" s="142"/>
      <c r="CJ31" s="142"/>
      <c r="CK31" s="142"/>
      <c r="CL31" s="142"/>
      <c r="CM31" s="142"/>
      <c r="CN31" s="142"/>
      <c r="CO31" s="142"/>
      <c r="CP31" s="142"/>
      <c r="CQ31" s="142"/>
      <c r="CR31" s="142"/>
      <c r="CS31" s="142"/>
      <c r="CT31" s="142"/>
      <c r="CU31" s="142"/>
      <c r="CV31" s="142"/>
      <c r="CW31" s="142"/>
      <c r="CX31" s="142"/>
      <c r="CY31" s="142"/>
      <c r="CZ31" s="142"/>
      <c r="DA31" s="142"/>
      <c r="DB31" s="142"/>
      <c r="DC31" s="142"/>
      <c r="DD31" s="142"/>
      <c r="DE31" s="142"/>
      <c r="DF31" s="142"/>
      <c r="DG31" s="142"/>
      <c r="DH31" s="142"/>
      <c r="DI31" s="142"/>
      <c r="DJ31" s="142"/>
      <c r="DK31" s="142"/>
      <c r="DL31" s="142"/>
      <c r="DM31" s="142"/>
      <c r="DN31" s="142"/>
      <c r="DO31" s="142"/>
      <c r="DP31" s="142"/>
      <c r="DQ31" s="142"/>
      <c r="DR31" s="142"/>
      <c r="DS31" s="142"/>
      <c r="DT31" s="142"/>
      <c r="DU31" s="142"/>
      <c r="DV31" s="142"/>
      <c r="DW31" s="142"/>
      <c r="DX31" s="142"/>
      <c r="DY31" s="142"/>
      <c r="DZ31" s="142"/>
      <c r="EA31" s="142"/>
      <c r="EB31" s="142"/>
      <c r="EC31" s="142"/>
      <c r="ED31" s="142"/>
      <c r="EE31" s="142"/>
      <c r="EF31" s="142"/>
    </row>
  </sheetData>
  <mergeCells count="10">
    <mergeCell ref="T3:T5"/>
    <mergeCell ref="A3:A5"/>
    <mergeCell ref="A1:S1"/>
    <mergeCell ref="S3:S5"/>
    <mergeCell ref="B4:D4"/>
    <mergeCell ref="B3:G3"/>
    <mergeCell ref="G4:G5"/>
    <mergeCell ref="H3:R3"/>
    <mergeCell ref="R4:R5"/>
    <mergeCell ref="H4:O4"/>
  </mergeCells>
  <phoneticPr fontId="21" type="noConversion"/>
  <pageMargins left="0.74803149606299213" right="0.74803149606299213" top="0.98425196850393704" bottom="0.98425196850393704" header="0.51181102362204722" footer="0.51181102362204722"/>
  <pageSetup paperSize="8" scale="72" fitToHeight="0" orientation="landscape" r:id="rId1"/>
  <headerFooter alignWithMargins="0">
    <oddFooter>第 &amp;P 頁，共 &amp;N 頁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workbookViewId="0">
      <selection activeCell="G13" sqref="G13"/>
    </sheetView>
  </sheetViews>
  <sheetFormatPr defaultColWidth="9" defaultRowHeight="28.5" customHeight="1"/>
  <cols>
    <col min="1" max="1" width="24.88671875" style="35" customWidth="1"/>
    <col min="2" max="4" width="21.6640625" style="31" customWidth="1"/>
    <col min="5" max="5" width="15.109375" style="27" customWidth="1"/>
    <col min="6" max="16384" width="9" style="27"/>
  </cols>
  <sheetData>
    <row r="1" spans="1:4" s="28" customFormat="1" ht="28.5" customHeight="1">
      <c r="A1" s="32"/>
      <c r="B1" s="29" t="s">
        <v>84</v>
      </c>
      <c r="C1" s="29" t="s">
        <v>85</v>
      </c>
      <c r="D1" s="29" t="s">
        <v>86</v>
      </c>
    </row>
    <row r="2" spans="1:4" ht="28.5" customHeight="1">
      <c r="A2" s="33" t="s">
        <v>59</v>
      </c>
      <c r="B2" s="30"/>
      <c r="C2" s="30"/>
      <c r="D2" s="30"/>
    </row>
    <row r="3" spans="1:4" ht="28.5" customHeight="1">
      <c r="A3" s="34" t="s">
        <v>60</v>
      </c>
      <c r="B3" s="30"/>
      <c r="C3" s="30"/>
      <c r="D3" s="30"/>
    </row>
    <row r="4" spans="1:4" ht="28.5" customHeight="1">
      <c r="A4" s="33" t="s">
        <v>61</v>
      </c>
      <c r="B4" s="30"/>
      <c r="C4" s="30"/>
      <c r="D4" s="30"/>
    </row>
    <row r="5" spans="1:4" ht="28.5" customHeight="1">
      <c r="A5" s="33" t="s">
        <v>62</v>
      </c>
      <c r="B5" s="30"/>
      <c r="C5" s="30"/>
      <c r="D5" s="30"/>
    </row>
    <row r="6" spans="1:4" ht="28.5" customHeight="1">
      <c r="A6" s="33" t="s">
        <v>63</v>
      </c>
      <c r="B6" s="30"/>
      <c r="C6" s="30"/>
      <c r="D6" s="30"/>
    </row>
    <row r="7" spans="1:4" ht="28.5" customHeight="1">
      <c r="A7" s="33" t="s">
        <v>64</v>
      </c>
      <c r="B7" s="30"/>
      <c r="C7" s="30"/>
      <c r="D7" s="30"/>
    </row>
    <row r="8" spans="1:4" ht="28.5" customHeight="1">
      <c r="A8" s="33" t="s">
        <v>65</v>
      </c>
      <c r="B8" s="30"/>
      <c r="C8" s="30"/>
      <c r="D8" s="30"/>
    </row>
    <row r="9" spans="1:4" ht="28.5" customHeight="1">
      <c r="A9" s="33" t="s">
        <v>66</v>
      </c>
      <c r="B9" s="30"/>
      <c r="C9" s="30"/>
      <c r="D9" s="30"/>
    </row>
    <row r="10" spans="1:4" ht="28.5" customHeight="1">
      <c r="A10" s="33" t="s">
        <v>67</v>
      </c>
      <c r="B10" s="30"/>
      <c r="C10" s="30"/>
      <c r="D10" s="30"/>
    </row>
    <row r="11" spans="1:4" ht="28.5" customHeight="1">
      <c r="A11" s="33" t="s">
        <v>68</v>
      </c>
      <c r="B11" s="30"/>
      <c r="C11" s="30"/>
      <c r="D11" s="30"/>
    </row>
    <row r="12" spans="1:4" ht="28.5" customHeight="1">
      <c r="A12" s="33" t="s">
        <v>69</v>
      </c>
      <c r="B12" s="30"/>
      <c r="C12" s="30"/>
      <c r="D12" s="30"/>
    </row>
    <row r="13" spans="1:4" ht="28.5" customHeight="1">
      <c r="A13" s="34" t="s">
        <v>70</v>
      </c>
      <c r="B13" s="30"/>
      <c r="C13" s="30"/>
      <c r="D13" s="30"/>
    </row>
    <row r="14" spans="1:4" ht="28.5" customHeight="1">
      <c r="A14" s="33" t="s">
        <v>71</v>
      </c>
      <c r="B14" s="30"/>
      <c r="C14" s="30"/>
      <c r="D14" s="30"/>
    </row>
    <row r="15" spans="1:4" ht="28.5" customHeight="1">
      <c r="A15" s="33" t="s">
        <v>72</v>
      </c>
      <c r="B15" s="30"/>
      <c r="C15" s="30"/>
      <c r="D15" s="30"/>
    </row>
    <row r="16" spans="1:4" ht="28.5" customHeight="1">
      <c r="A16" s="33" t="s">
        <v>73</v>
      </c>
      <c r="B16" s="30"/>
      <c r="C16" s="30"/>
      <c r="D16" s="30"/>
    </row>
    <row r="17" spans="1:4" ht="28.5" customHeight="1">
      <c r="A17" s="33" t="s">
        <v>74</v>
      </c>
      <c r="B17" s="30"/>
      <c r="C17" s="30"/>
      <c r="D17" s="30"/>
    </row>
    <row r="18" spans="1:4" ht="28.5" customHeight="1">
      <c r="A18" s="33" t="s">
        <v>75</v>
      </c>
      <c r="B18" s="30"/>
      <c r="C18" s="30"/>
      <c r="D18" s="30"/>
    </row>
    <row r="19" spans="1:4" ht="28.5" customHeight="1">
      <c r="A19" s="33" t="s">
        <v>76</v>
      </c>
      <c r="B19" s="30"/>
      <c r="C19" s="30"/>
      <c r="D19" s="30"/>
    </row>
    <row r="20" spans="1:4" ht="28.5" customHeight="1">
      <c r="A20" s="33" t="s">
        <v>77</v>
      </c>
      <c r="B20" s="30"/>
      <c r="C20" s="30"/>
      <c r="D20" s="30"/>
    </row>
    <row r="21" spans="1:4" ht="28.5" customHeight="1">
      <c r="A21" s="33" t="s">
        <v>78</v>
      </c>
      <c r="B21" s="30"/>
      <c r="C21" s="30"/>
      <c r="D21" s="30"/>
    </row>
    <row r="22" spans="1:4" ht="28.5" customHeight="1">
      <c r="A22" s="33" t="s">
        <v>79</v>
      </c>
      <c r="B22" s="30"/>
      <c r="C22" s="30"/>
      <c r="D22" s="30"/>
    </row>
    <row r="23" spans="1:4" ht="28.5" customHeight="1">
      <c r="A23" s="33" t="s">
        <v>80</v>
      </c>
      <c r="B23" s="30"/>
      <c r="C23" s="30"/>
      <c r="D23" s="30"/>
    </row>
    <row r="24" spans="1:4" ht="28.5" customHeight="1">
      <c r="A24" s="33" t="s">
        <v>81</v>
      </c>
      <c r="B24" s="30"/>
      <c r="C24" s="30"/>
      <c r="D24" s="30"/>
    </row>
    <row r="25" spans="1:4" ht="28.5" customHeight="1">
      <c r="A25" s="33" t="s">
        <v>82</v>
      </c>
      <c r="B25" s="30"/>
      <c r="C25" s="30"/>
      <c r="D25" s="30"/>
    </row>
    <row r="26" spans="1:4" ht="28.5" customHeight="1">
      <c r="A26" s="33" t="s">
        <v>88</v>
      </c>
      <c r="B26" s="30"/>
      <c r="C26" s="30"/>
      <c r="D26" s="30"/>
    </row>
    <row r="27" spans="1:4" ht="28.5" customHeight="1">
      <c r="A27" s="33" t="s">
        <v>83</v>
      </c>
      <c r="B27" s="30"/>
      <c r="C27" s="30"/>
      <c r="D27" s="30"/>
    </row>
    <row r="28" spans="1:4" ht="28.5" customHeight="1">
      <c r="A28" s="33" t="s">
        <v>87</v>
      </c>
      <c r="B28" s="30">
        <f>B27+B26</f>
        <v>0</v>
      </c>
      <c r="C28" s="30">
        <f>C27+C26</f>
        <v>0</v>
      </c>
      <c r="D28" s="30">
        <f>D27+D26</f>
        <v>0</v>
      </c>
    </row>
  </sheetData>
  <phoneticPr fontId="21" type="noConversion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4</vt:i4>
      </vt:variant>
    </vt:vector>
  </HeadingPairs>
  <TitlesOfParts>
    <vt:vector size="11" baseType="lpstr">
      <vt:lpstr>112年基金來源彙整</vt:lpstr>
      <vt:lpstr>1-導師費-0706ok</vt:lpstr>
      <vt:lpstr>2-專輔師-0706ok</vt:lpstr>
      <vt:lpstr>3-合理教師員額-0706ok</vt:lpstr>
      <vt:lpstr>4-移用以前年度賸餘-0706ok</vt:lpstr>
      <vt:lpstr>5-自有收入及收支對列-0706ok</vt:lpstr>
      <vt:lpstr>工作表3</vt:lpstr>
      <vt:lpstr>'112年基金來源彙整'!Print_Area</vt:lpstr>
      <vt:lpstr>'2-專輔師-0706ok'!Print_Area</vt:lpstr>
      <vt:lpstr>'5-自有收入及收支對列-0706ok'!Print_Area</vt:lpstr>
      <vt:lpstr>'5-自有收入及收支對列-0706ok'!Print_Titles</vt:lpstr>
    </vt:vector>
  </TitlesOfParts>
  <Company>0991107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陳瑀彤</cp:lastModifiedBy>
  <cp:lastPrinted>2022-07-08T08:17:02Z</cp:lastPrinted>
  <dcterms:created xsi:type="dcterms:W3CDTF">2011-08-25T15:08:37Z</dcterms:created>
  <dcterms:modified xsi:type="dcterms:W3CDTF">2022-11-02T07:45:34Z</dcterms:modified>
</cp:coreProperties>
</file>